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autoCompressPictures="0"/>
  <mc:AlternateContent xmlns:mc="http://schemas.openxmlformats.org/markup-compatibility/2006">
    <mc:Choice Requires="x15">
      <x15ac:absPath xmlns:x15ac="http://schemas.microsoft.com/office/spreadsheetml/2010/11/ac" url="E:\Programmering\NSOP Tournament Pro\"/>
    </mc:Choice>
  </mc:AlternateContent>
  <xr:revisionPtr revIDLastSave="0" documentId="8_{C42A4046-90D6-4F7A-9B56-2C1F139AD731}" xr6:coauthVersionLast="41" xr6:coauthVersionMax="41" xr10:uidLastSave="{00000000-0000-0000-0000-000000000000}"/>
  <bookViews>
    <workbookView xWindow="-120" yWindow="-120" windowWidth="51840" windowHeight="21240" tabRatio="948" firstSheet="5" activeTab="34" xr2:uid="{00000000-000D-0000-FFFF-FFFF00000000}"/>
  </bookViews>
  <sheets>
    <sheet name="Project Planner" sheetId="1" r:id="rId1"/>
    <sheet name="Poker Clock" sheetId="5" r:id="rId2"/>
    <sheet name="PC Template" sheetId="23" r:id="rId3"/>
    <sheet name="PC Termplate Screen" sheetId="39" r:id="rId4"/>
    <sheet name="Poker Clock Manager" sheetId="25" r:id="rId5"/>
    <sheet name="PC Manager Screen" sheetId="38" r:id="rId6"/>
    <sheet name="Edit Option Module" sheetId="26" r:id="rId7"/>
    <sheet name="Tournament Class" sheetId="27" r:id="rId8"/>
    <sheet name="Player Class" sheetId="28" r:id="rId9"/>
    <sheet name="Payout Class" sheetId="30" r:id="rId10"/>
    <sheet name="Blind Class" sheetId="31" r:id="rId11"/>
    <sheet name="Option Class" sheetId="29" r:id="rId12"/>
    <sheet name="Ticket Sale" sheetId="32" r:id="rId13"/>
    <sheet name="Single Tournament Class" sheetId="33" r:id="rId14"/>
    <sheet name="Single Player Class" sheetId="34" r:id="rId15"/>
    <sheet name="Sound Class" sheetId="24" r:id="rId16"/>
    <sheet name="Data Class" sheetId="35" r:id="rId17"/>
    <sheet name="Function Class" sheetId="36" r:id="rId18"/>
    <sheet name="Generate Class" sheetId="37" r:id="rId19"/>
    <sheet name="ID Generator" sheetId="44" r:id="rId20"/>
    <sheet name="Point Structure" sheetId="41" r:id="rId21"/>
    <sheet name="Point Structure (2)" sheetId="42" r:id="rId22"/>
    <sheet name="Procedure Oppbygging" sheetId="46" r:id="rId23"/>
    <sheet name="Player Seating" sheetId="48" r:id="rId24"/>
    <sheet name="To Do" sheetId="47" r:id="rId25"/>
    <sheet name="2018 1" sheetId="49" r:id="rId26"/>
    <sheet name="2018 2" sheetId="50" r:id="rId27"/>
    <sheet name="2018 3" sheetId="51" r:id="rId28"/>
    <sheet name="2018 4" sheetId="53" r:id="rId29"/>
    <sheet name="2018 4 (2)" sheetId="54" r:id="rId30"/>
    <sheet name="Ark1" sheetId="52" r:id="rId31"/>
    <sheet name="Ark2" sheetId="55" r:id="rId32"/>
    <sheet name="Ark2 (2)" sheetId="56" r:id="rId33"/>
    <sheet name="Utbetaling" sheetId="58" r:id="rId34"/>
    <sheet name="Ark3" sheetId="59" r:id="rId35"/>
  </sheets>
  <definedNames>
    <definedName name="_xlnm._FilterDatabase" localSheetId="25" hidden="1">'2018 1'!$C$1:$P$1</definedName>
    <definedName name="_xlnm._FilterDatabase" localSheetId="26" hidden="1">'2018 2'!$C$1:$P$1</definedName>
    <definedName name="_xlnm._FilterDatabase" localSheetId="27" hidden="1">'2018 3'!$D$1:$Q$1</definedName>
    <definedName name="_xlnm._FilterDatabase" localSheetId="28" hidden="1">'2018 4'!$D$1:$Q$1</definedName>
    <definedName name="_xlnm._FilterDatabase" localSheetId="29" hidden="1">'2018 4 (2)'!$D$1:$Q$1</definedName>
    <definedName name="_xlnm._FilterDatabase" localSheetId="30" hidden="1">'Ark1'!$A$1:$E$1</definedName>
    <definedName name="_xlnm._FilterDatabase" localSheetId="31" hidden="1">'Ark2'!$A$1:$AS$13</definedName>
    <definedName name="_xlnm._FilterDatabase" localSheetId="32" hidden="1">'Ark2 (2)'!$A$1:$AU$1</definedName>
    <definedName name="_xlnm._FilterDatabase" localSheetId="24" hidden="1">'To Do'!$A$1:$E$164</definedName>
    <definedName name="Actual" localSheetId="10">('Blind Class'!PeriodInActual*('Blind Class'!$E1&gt;0))*'Blind Class'!PeriodInPlan</definedName>
    <definedName name="Actual" localSheetId="16">('Data Class'!PeriodInActual*('Data Class'!$E1&gt;0))*'Data Class'!PeriodInPlan</definedName>
    <definedName name="Actual" localSheetId="6">('Edit Option Module'!PeriodInActual*('Edit Option Module'!$E1&gt;0))*'Edit Option Module'!PeriodInPlan</definedName>
    <definedName name="Actual" localSheetId="17">('Function Class'!PeriodInActual*('Function Class'!$E1&gt;0))*'Function Class'!PeriodInPlan</definedName>
    <definedName name="Actual" localSheetId="18">('Generate Class'!PeriodInActual*('Generate Class'!$E1&gt;0))*'Generate Class'!PeriodInPlan</definedName>
    <definedName name="Actual" localSheetId="11">('Option Class'!PeriodInActual*('Option Class'!$E1&gt;0))*'Option Class'!PeriodInPlan</definedName>
    <definedName name="Actual" localSheetId="9">('Payout Class'!PeriodInActual*('Payout Class'!$E1&gt;0))*'Payout Class'!PeriodInPlan</definedName>
    <definedName name="Actual" localSheetId="2">('PC Template'!PeriodInActual*('PC Template'!$E1&gt;0))*'PC Template'!PeriodInPlan</definedName>
    <definedName name="Actual" localSheetId="8">('Player Class'!PeriodInActual*('Player Class'!$E1&gt;0))*'Player Class'!PeriodInPlan</definedName>
    <definedName name="Actual" localSheetId="1">('Poker Clock'!PeriodInActual*('Poker Clock'!$E1&gt;0))*'Poker Clock'!PeriodInPlan</definedName>
    <definedName name="Actual" localSheetId="4">('Poker Clock Manager'!PeriodInActual*('Poker Clock Manager'!$E1&gt;0))*'Poker Clock Manager'!PeriodInPlan</definedName>
    <definedName name="Actual" localSheetId="14">('Single Player Class'!PeriodInActual*('Single Player Class'!$E1&gt;0))*'Single Player Class'!PeriodInPlan</definedName>
    <definedName name="Actual" localSheetId="13">('Single Tournament Class'!PeriodInActual*('Single Tournament Class'!$E1&gt;0))*'Single Tournament Class'!PeriodInPlan</definedName>
    <definedName name="Actual" localSheetId="15">('Sound Class'!PeriodInActual*('Sound Class'!$E1&gt;0))*'Sound Class'!PeriodInPlan</definedName>
    <definedName name="Actual" localSheetId="12">('Ticket Sale'!PeriodInActual*('Ticket Sale'!$E1&gt;0))*'Ticket Sale'!PeriodInPlan</definedName>
    <definedName name="Actual" localSheetId="7">('Tournament Class'!PeriodInActual*('Tournament Class'!$E1&gt;0))*'Tournament Class'!PeriodInPlan</definedName>
    <definedName name="Actual">(PeriodInActual*('Project Planner'!$E1&gt;0))*PeriodInPlan</definedName>
    <definedName name="ActualBeyond" localSheetId="10">'Blind Class'!PeriodInActual*('Blind Class'!$E1&gt;0)</definedName>
    <definedName name="ActualBeyond" localSheetId="16">'Data Class'!PeriodInActual*('Data Class'!$E1&gt;0)</definedName>
    <definedName name="ActualBeyond" localSheetId="6">'Edit Option Module'!PeriodInActual*('Edit Option Module'!$E1&gt;0)</definedName>
    <definedName name="ActualBeyond" localSheetId="17">'Function Class'!PeriodInActual*('Function Class'!$E1&gt;0)</definedName>
    <definedName name="ActualBeyond" localSheetId="18">'Generate Class'!PeriodInActual*('Generate Class'!$E1&gt;0)</definedName>
    <definedName name="ActualBeyond" localSheetId="11">'Option Class'!PeriodInActual*('Option Class'!$E1&gt;0)</definedName>
    <definedName name="ActualBeyond" localSheetId="9">'Payout Class'!PeriodInActual*('Payout Class'!$E1&gt;0)</definedName>
    <definedName name="ActualBeyond" localSheetId="2">'PC Template'!PeriodInActual*('PC Template'!$E1&gt;0)</definedName>
    <definedName name="ActualBeyond" localSheetId="8">'Player Class'!PeriodInActual*('Player Class'!$E1&gt;0)</definedName>
    <definedName name="ActualBeyond" localSheetId="1">'Poker Clock'!PeriodInActual*('Poker Clock'!$E1&gt;0)</definedName>
    <definedName name="ActualBeyond" localSheetId="4">'Poker Clock Manager'!PeriodInActual*('Poker Clock Manager'!$E1&gt;0)</definedName>
    <definedName name="ActualBeyond" localSheetId="14">'Single Player Class'!PeriodInActual*('Single Player Class'!$E1&gt;0)</definedName>
    <definedName name="ActualBeyond" localSheetId="13">'Single Tournament Class'!PeriodInActual*('Single Tournament Class'!$E1&gt;0)</definedName>
    <definedName name="ActualBeyond" localSheetId="15">'Sound Class'!PeriodInActual*('Sound Class'!$E1&gt;0)</definedName>
    <definedName name="ActualBeyond" localSheetId="12">'Ticket Sale'!PeriodInActual*('Ticket Sale'!$E1&gt;0)</definedName>
    <definedName name="ActualBeyond" localSheetId="7">'Tournament Class'!PeriodInActual*('Tournament Class'!$E1&gt;0)</definedName>
    <definedName name="ActualBeyond">PeriodInActual*('Project Planner'!$E1&gt;0)</definedName>
    <definedName name="PercentComplete" localSheetId="10">'Blind Class'!PercentCompleteBeyond*'Blind Class'!PeriodInPlan</definedName>
    <definedName name="PercentComplete" localSheetId="16">'Data Class'!PercentCompleteBeyond*'Data Class'!PeriodInPlan</definedName>
    <definedName name="PercentComplete" localSheetId="6">'Edit Option Module'!PercentCompleteBeyond*'Edit Option Module'!PeriodInPlan</definedName>
    <definedName name="PercentComplete" localSheetId="17">'Function Class'!PercentCompleteBeyond*'Function Class'!PeriodInPlan</definedName>
    <definedName name="PercentComplete" localSheetId="18">'Generate Class'!PercentCompleteBeyond*'Generate Class'!PeriodInPlan</definedName>
    <definedName name="PercentComplete" localSheetId="11">'Option Class'!PercentCompleteBeyond*'Option Class'!PeriodInPlan</definedName>
    <definedName name="PercentComplete" localSheetId="9">'Payout Class'!PercentCompleteBeyond*'Payout Class'!PeriodInPlan</definedName>
    <definedName name="PercentComplete" localSheetId="2">'PC Template'!PercentCompleteBeyond*'PC Template'!PeriodInPlan</definedName>
    <definedName name="PercentComplete" localSheetId="8">'Player Class'!PercentCompleteBeyond*'Player Class'!PeriodInPlan</definedName>
    <definedName name="PercentComplete" localSheetId="1">'Poker Clock'!PercentCompleteBeyond*'Poker Clock'!PeriodInPlan</definedName>
    <definedName name="PercentComplete" localSheetId="4">'Poker Clock Manager'!PercentCompleteBeyond*'Poker Clock Manager'!PeriodInPlan</definedName>
    <definedName name="PercentComplete" localSheetId="14">'Single Player Class'!PercentCompleteBeyond*'Single Player Class'!PeriodInPlan</definedName>
    <definedName name="PercentComplete" localSheetId="13">'Single Tournament Class'!PercentCompleteBeyond*'Single Tournament Class'!PeriodInPlan</definedName>
    <definedName name="PercentComplete" localSheetId="15">'Sound Class'!PercentCompleteBeyond*'Sound Class'!PeriodInPlan</definedName>
    <definedName name="PercentComplete" localSheetId="12">'Ticket Sale'!PercentCompleteBeyond*'Ticket Sale'!PeriodInPlan</definedName>
    <definedName name="PercentComplete" localSheetId="7">'Tournament Class'!PercentCompleteBeyond*'Tournament Class'!PeriodInPlan</definedName>
    <definedName name="PercentComplete">PercentCompleteBeyond*PeriodInPlan</definedName>
    <definedName name="PercentCompleteBeyond" localSheetId="10">('Blind Class'!A$4=MEDIAN('Blind Class'!A$4,'Blind Class'!$E1,'Blind Class'!$E1+'Blind Class'!$F1)*('Blind Class'!$E1&gt;0))*(('Blind Class'!A$4&lt;(INT('Blind Class'!$E1+'Blind Class'!$F1*'Blind Class'!$G1)))+('Blind Class'!A$4='Blind Class'!$E1))*('Blind Class'!$G1&gt;0)</definedName>
    <definedName name="PercentCompleteBeyond" localSheetId="16">('Data Class'!A$4=MEDIAN('Data Class'!A$4,'Data Class'!$E1,'Data Class'!$E1+'Data Class'!$F1)*('Data Class'!$E1&gt;0))*(('Data Class'!A$4&lt;(INT('Data Class'!$E1+'Data Class'!$F1*'Data Class'!$G1)))+('Data Class'!A$4='Data Class'!$E1))*('Data Class'!$G1&gt;0)</definedName>
    <definedName name="PercentCompleteBeyond" localSheetId="6">('Edit Option Module'!A$4=MEDIAN('Edit Option Module'!A$4,'Edit Option Module'!$E1,'Edit Option Module'!$E1+'Edit Option Module'!$F1)*('Edit Option Module'!$E1&gt;0))*(('Edit Option Module'!A$4&lt;(INT('Edit Option Module'!$E1+'Edit Option Module'!$F1*'Edit Option Module'!$G1)))+('Edit Option Module'!A$4='Edit Option Module'!$E1))*('Edit Option Module'!$G1&gt;0)</definedName>
    <definedName name="PercentCompleteBeyond" localSheetId="17">('Function Class'!A$4=MEDIAN('Function Class'!A$4,'Function Class'!$E1,'Function Class'!$E1+'Function Class'!$F1)*('Function Class'!$E1&gt;0))*(('Function Class'!A$4&lt;(INT('Function Class'!$E1+'Function Class'!$F1*'Function Class'!$G1)))+('Function Class'!A$4='Function Class'!$E1))*('Function Class'!$G1&gt;0)</definedName>
    <definedName name="PercentCompleteBeyond" localSheetId="18">('Generate Class'!A$4=MEDIAN('Generate Class'!A$4,'Generate Class'!$E1,'Generate Class'!$E1+'Generate Class'!$F1)*('Generate Class'!$E1&gt;0))*(('Generate Class'!A$4&lt;(INT('Generate Class'!$E1+'Generate Class'!$F1*'Generate Class'!$G1)))+('Generate Class'!A$4='Generate Class'!$E1))*('Generate Class'!$G1&gt;0)</definedName>
    <definedName name="PercentCompleteBeyond" localSheetId="11">('Option Class'!A$4=MEDIAN('Option Class'!A$4,'Option Class'!$E1,'Option Class'!$E1+'Option Class'!$F1)*('Option Class'!$E1&gt;0))*(('Option Class'!A$4&lt;(INT('Option Class'!$E1+'Option Class'!$F1*'Option Class'!$G1)))+('Option Class'!A$4='Option Class'!$E1))*('Option Class'!$G1&gt;0)</definedName>
    <definedName name="PercentCompleteBeyond" localSheetId="9">('Payout Class'!A$4=MEDIAN('Payout Class'!A$4,'Payout Class'!$E1,'Payout Class'!$E1+'Payout Class'!$F1)*('Payout Class'!$E1&gt;0))*(('Payout Class'!A$4&lt;(INT('Payout Class'!$E1+'Payout Class'!$F1*'Payout Class'!$G1)))+('Payout Class'!A$4='Payout Class'!$E1))*('Payout Class'!$G1&gt;0)</definedName>
    <definedName name="PercentCompleteBeyond" localSheetId="2">('PC Template'!A$4=MEDIAN('PC Template'!A$4,'PC Template'!$E1,'PC Template'!$E1+'PC Template'!$F1)*('PC Template'!$E1&gt;0))*(('PC Template'!A$4&lt;(INT('PC Template'!$E1+'PC Template'!$F1*'PC Template'!$G1)))+('PC Template'!A$4='PC Template'!$E1))*('PC Template'!$G1&gt;0)</definedName>
    <definedName name="PercentCompleteBeyond" localSheetId="8">('Player Class'!A$4=MEDIAN('Player Class'!A$4,'Player Class'!$E1,'Player Class'!$E1+'Player Class'!$F1)*('Player Class'!$E1&gt;0))*(('Player Class'!A$4&lt;(INT('Player Class'!$E1+'Player Class'!$F1*'Player Class'!$G1)))+('Player Class'!A$4='Player Class'!$E1))*('Player Class'!$G1&gt;0)</definedName>
    <definedName name="PercentCompleteBeyond" localSheetId="1">('Poker Clock'!A$4=MEDIAN('Poker Clock'!A$4,'Poker Clock'!$E1,'Poker Clock'!$E1+'Poker Clock'!$F1)*('Poker Clock'!$E1&gt;0))*(('Poker Clock'!A$4&lt;(INT('Poker Clock'!$E1+'Poker Clock'!$F1*'Poker Clock'!$G1)))+('Poker Clock'!A$4='Poker Clock'!$E1))*('Poker Clock'!$G1&gt;0)</definedName>
    <definedName name="PercentCompleteBeyond" localSheetId="4">('Poker Clock Manager'!A$4=MEDIAN('Poker Clock Manager'!A$4,'Poker Clock Manager'!$E1,'Poker Clock Manager'!$E1+'Poker Clock Manager'!$F1)*('Poker Clock Manager'!$E1&gt;0))*(('Poker Clock Manager'!A$4&lt;(INT('Poker Clock Manager'!$E1+'Poker Clock Manager'!$F1*'Poker Clock Manager'!$G1)))+('Poker Clock Manager'!A$4='Poker Clock Manager'!$E1))*('Poker Clock Manager'!$G1&gt;0)</definedName>
    <definedName name="PercentCompleteBeyond" localSheetId="14">('Single Player Class'!A$4=MEDIAN('Single Player Class'!A$4,'Single Player Class'!$E1,'Single Player Class'!$E1+'Single Player Class'!$F1)*('Single Player Class'!$E1&gt;0))*(('Single Player Class'!A$4&lt;(INT('Single Player Class'!$E1+'Single Player Class'!$F1*'Single Player Class'!$G1)))+('Single Player Class'!A$4='Single Player Class'!$E1))*('Single Player Class'!$G1&gt;0)</definedName>
    <definedName name="PercentCompleteBeyond" localSheetId="13">('Single Tournament Class'!A$4=MEDIAN('Single Tournament Class'!A$4,'Single Tournament Class'!$E1,'Single Tournament Class'!$E1+'Single Tournament Class'!$F1)*('Single Tournament Class'!$E1&gt;0))*(('Single Tournament Class'!A$4&lt;(INT('Single Tournament Class'!$E1+'Single Tournament Class'!$F1*'Single Tournament Class'!$G1)))+('Single Tournament Class'!A$4='Single Tournament Class'!$E1))*('Single Tournament Class'!$G1&gt;0)</definedName>
    <definedName name="PercentCompleteBeyond" localSheetId="15">('Sound Class'!A$4=MEDIAN('Sound Class'!A$4,'Sound Class'!$E1,'Sound Class'!$E1+'Sound Class'!$F1)*('Sound Class'!$E1&gt;0))*(('Sound Class'!A$4&lt;(INT('Sound Class'!$E1+'Sound Class'!$F1*'Sound Class'!$G1)))+('Sound Class'!A$4='Sound Class'!$E1))*('Sound Class'!$G1&gt;0)</definedName>
    <definedName name="PercentCompleteBeyond" localSheetId="12">('Ticket Sale'!A$4=MEDIAN('Ticket Sale'!A$4,'Ticket Sale'!$E1,'Ticket Sale'!$E1+'Ticket Sale'!$F1)*('Ticket Sale'!$E1&gt;0))*(('Ticket Sale'!A$4&lt;(INT('Ticket Sale'!$E1+'Ticket Sale'!$F1*'Ticket Sale'!$G1)))+('Ticket Sale'!A$4='Ticket Sale'!$E1))*('Ticket Sale'!$G1&gt;0)</definedName>
    <definedName name="PercentCompleteBeyond" localSheetId="7">('Tournament Class'!A$4=MEDIAN('Tournament Class'!A$4,'Tournament Class'!$E1,'Tournament Class'!$E1+'Tournament Class'!$F1)*('Tournament Class'!$E1&gt;0))*(('Tournament Class'!A$4&lt;(INT('Tournament Class'!$E1+'Tournament Class'!$F1*'Tournament Class'!$G1)))+('Tournament Class'!A$4='Tournament Class'!$E1))*('Tournament Class'!$G1&gt;0)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 localSheetId="10">'Blind Class'!$H$2</definedName>
    <definedName name="period_selected" localSheetId="16">'Data Class'!$H$2</definedName>
    <definedName name="period_selected" localSheetId="6">'Edit Option Module'!$H$2</definedName>
    <definedName name="period_selected" localSheetId="17">'Function Class'!$H$2</definedName>
    <definedName name="period_selected" localSheetId="18">'Generate Class'!$H$2</definedName>
    <definedName name="period_selected" localSheetId="11">'Option Class'!$H$2</definedName>
    <definedName name="period_selected" localSheetId="9">'Payout Class'!$H$2</definedName>
    <definedName name="period_selected" localSheetId="2">'PC Template'!$H$2</definedName>
    <definedName name="period_selected" localSheetId="8">'Player Class'!$H$2</definedName>
    <definedName name="period_selected" localSheetId="1">'Poker Clock'!$H$2</definedName>
    <definedName name="period_selected" localSheetId="4">'Poker Clock Manager'!$H$2</definedName>
    <definedName name="period_selected" localSheetId="14">'Single Player Class'!$H$2</definedName>
    <definedName name="period_selected" localSheetId="13">'Single Tournament Class'!$H$2</definedName>
    <definedName name="period_selected" localSheetId="15">'Sound Class'!$H$2</definedName>
    <definedName name="period_selected" localSheetId="12">'Ticket Sale'!$H$2</definedName>
    <definedName name="period_selected" localSheetId="7">'Tournament Class'!$H$2</definedName>
    <definedName name="period_selected">'Project Planner'!$H$2</definedName>
    <definedName name="PeriodInActual" localSheetId="10">'Blind Class'!A$4=MEDIAN('Blind Class'!A$4,'Blind Class'!$E1,'Blind Class'!$E1+'Blind Class'!$F1-1)</definedName>
    <definedName name="PeriodInActual" localSheetId="16">'Data Class'!A$4=MEDIAN('Data Class'!A$4,'Data Class'!$E1,'Data Class'!$E1+'Data Class'!$F1-1)</definedName>
    <definedName name="PeriodInActual" localSheetId="6">'Edit Option Module'!A$4=MEDIAN('Edit Option Module'!A$4,'Edit Option Module'!$E1,'Edit Option Module'!$E1+'Edit Option Module'!$F1-1)</definedName>
    <definedName name="PeriodInActual" localSheetId="17">'Function Class'!A$4=MEDIAN('Function Class'!A$4,'Function Class'!$E1,'Function Class'!$E1+'Function Class'!$F1-1)</definedName>
    <definedName name="PeriodInActual" localSheetId="18">'Generate Class'!A$4=MEDIAN('Generate Class'!A$4,'Generate Class'!$E1,'Generate Class'!$E1+'Generate Class'!$F1-1)</definedName>
    <definedName name="PeriodInActual" localSheetId="11">'Option Class'!A$4=MEDIAN('Option Class'!A$4,'Option Class'!$E1,'Option Class'!$E1+'Option Class'!$F1-1)</definedName>
    <definedName name="PeriodInActual" localSheetId="9">'Payout Class'!A$4=MEDIAN('Payout Class'!A$4,'Payout Class'!$E1,'Payout Class'!$E1+'Payout Class'!$F1-1)</definedName>
    <definedName name="PeriodInActual" localSheetId="2">'PC Template'!A$4=MEDIAN('PC Template'!A$4,'PC Template'!$E1,'PC Template'!$E1+'PC Template'!$F1-1)</definedName>
    <definedName name="PeriodInActual" localSheetId="8">'Player Class'!A$4=MEDIAN('Player Class'!A$4,'Player Class'!$E1,'Player Class'!$E1+'Player Class'!$F1-1)</definedName>
    <definedName name="PeriodInActual" localSheetId="1">'Poker Clock'!A$4=MEDIAN('Poker Clock'!A$4,'Poker Clock'!$E1,'Poker Clock'!$E1+'Poker Clock'!$F1-1)</definedName>
    <definedName name="PeriodInActual" localSheetId="4">'Poker Clock Manager'!A$4=MEDIAN('Poker Clock Manager'!A$4,'Poker Clock Manager'!$E1,'Poker Clock Manager'!$E1+'Poker Clock Manager'!$F1-1)</definedName>
    <definedName name="PeriodInActual" localSheetId="14">'Single Player Class'!A$4=MEDIAN('Single Player Class'!A$4,'Single Player Class'!$E1,'Single Player Class'!$E1+'Single Player Class'!$F1-1)</definedName>
    <definedName name="PeriodInActual" localSheetId="13">'Single Tournament Class'!A$4=MEDIAN('Single Tournament Class'!A$4,'Single Tournament Class'!$E1,'Single Tournament Class'!$E1+'Single Tournament Class'!$F1-1)</definedName>
    <definedName name="PeriodInActual" localSheetId="15">'Sound Class'!A$4=MEDIAN('Sound Class'!A$4,'Sound Class'!$E1,'Sound Class'!$E1+'Sound Class'!$F1-1)</definedName>
    <definedName name="PeriodInActual" localSheetId="12">'Ticket Sale'!A$4=MEDIAN('Ticket Sale'!A$4,'Ticket Sale'!$E1,'Ticket Sale'!$E1+'Ticket Sale'!$F1-1)</definedName>
    <definedName name="PeriodInActual" localSheetId="7">'Tournament Class'!A$4=MEDIAN('Tournament Class'!A$4,'Tournament Class'!$E1,'Tournament Class'!$E1+'Tournament Class'!$F1-1)</definedName>
    <definedName name="PeriodInActual">'Project Planner'!A$4=MEDIAN('Project Planner'!A$4,'Project Planner'!$E1,'Project Planner'!$E1+'Project Planner'!$F1-1)</definedName>
    <definedName name="PeriodInPlan" localSheetId="10">'Blind Class'!A$4=MEDIAN('Blind Class'!A$4,'Blind Class'!$C1,'Blind Class'!$C1+'Blind Class'!$D1-1)</definedName>
    <definedName name="PeriodInPlan" localSheetId="16">'Data Class'!A$4=MEDIAN('Data Class'!A$4,'Data Class'!$C1,'Data Class'!$C1+'Data Class'!$D1-1)</definedName>
    <definedName name="PeriodInPlan" localSheetId="6">'Edit Option Module'!A$4=MEDIAN('Edit Option Module'!A$4,'Edit Option Module'!$C1,'Edit Option Module'!$C1+'Edit Option Module'!$D1-1)</definedName>
    <definedName name="PeriodInPlan" localSheetId="17">'Function Class'!A$4=MEDIAN('Function Class'!A$4,'Function Class'!$C1,'Function Class'!$C1+'Function Class'!$D1-1)</definedName>
    <definedName name="PeriodInPlan" localSheetId="18">'Generate Class'!A$4=MEDIAN('Generate Class'!A$4,'Generate Class'!$C1,'Generate Class'!$C1+'Generate Class'!$D1-1)</definedName>
    <definedName name="PeriodInPlan" localSheetId="11">'Option Class'!A$4=MEDIAN('Option Class'!A$4,'Option Class'!$C1,'Option Class'!$C1+'Option Class'!$D1-1)</definedName>
    <definedName name="PeriodInPlan" localSheetId="9">'Payout Class'!A$4=MEDIAN('Payout Class'!A$4,'Payout Class'!$C1,'Payout Class'!$C1+'Payout Class'!$D1-1)</definedName>
    <definedName name="PeriodInPlan" localSheetId="2">'PC Template'!A$4=MEDIAN('PC Template'!A$4,'PC Template'!$C1,'PC Template'!$C1+'PC Template'!$D1-1)</definedName>
    <definedName name="PeriodInPlan" localSheetId="8">'Player Class'!A$4=MEDIAN('Player Class'!A$4,'Player Class'!$C1,'Player Class'!$C1+'Player Class'!$D1-1)</definedName>
    <definedName name="PeriodInPlan" localSheetId="1">'Poker Clock'!A$4=MEDIAN('Poker Clock'!A$4,'Poker Clock'!$C1,'Poker Clock'!$C1+'Poker Clock'!$D1-1)</definedName>
    <definedName name="PeriodInPlan" localSheetId="4">'Poker Clock Manager'!A$4=MEDIAN('Poker Clock Manager'!A$4,'Poker Clock Manager'!$C1,'Poker Clock Manager'!$C1+'Poker Clock Manager'!$D1-1)</definedName>
    <definedName name="PeriodInPlan" localSheetId="14">'Single Player Class'!A$4=MEDIAN('Single Player Class'!A$4,'Single Player Class'!$C1,'Single Player Class'!$C1+'Single Player Class'!$D1-1)</definedName>
    <definedName name="PeriodInPlan" localSheetId="13">'Single Tournament Class'!A$4=MEDIAN('Single Tournament Class'!A$4,'Single Tournament Class'!$C1,'Single Tournament Class'!$C1+'Single Tournament Class'!$D1-1)</definedName>
    <definedName name="PeriodInPlan" localSheetId="15">'Sound Class'!A$4=MEDIAN('Sound Class'!A$4,'Sound Class'!$C1,'Sound Class'!$C1+'Sound Class'!$D1-1)</definedName>
    <definedName name="PeriodInPlan" localSheetId="12">'Ticket Sale'!A$4=MEDIAN('Ticket Sale'!A$4,'Ticket Sale'!$C1,'Ticket Sale'!$C1+'Ticket Sale'!$D1-1)</definedName>
    <definedName name="PeriodInPlan" localSheetId="7">'Tournament Class'!A$4=MEDIAN('Tournament Class'!A$4,'Tournament Class'!$C1,'Tournament Class'!$C1+'Tournament Class'!$D1-1)</definedName>
    <definedName name="PeriodInPlan">'Project Planner'!A$4=MEDIAN('Project Planner'!A$4,'Project Planner'!$C1,'Project Planner'!$C1+'Project Planner'!$D1-1)</definedName>
    <definedName name="Plan" localSheetId="10">'Blind Class'!PeriodInPlan*('Blind Class'!$C1&gt;0)</definedName>
    <definedName name="Plan" localSheetId="16">'Data Class'!PeriodInPlan*('Data Class'!$C1&gt;0)</definedName>
    <definedName name="Plan" localSheetId="6">'Edit Option Module'!PeriodInPlan*('Edit Option Module'!$C1&gt;0)</definedName>
    <definedName name="Plan" localSheetId="17">'Function Class'!PeriodInPlan*('Function Class'!$C1&gt;0)</definedName>
    <definedName name="Plan" localSheetId="18">'Generate Class'!PeriodInPlan*('Generate Class'!$C1&gt;0)</definedName>
    <definedName name="Plan" localSheetId="11">'Option Class'!PeriodInPlan*('Option Class'!$C1&gt;0)</definedName>
    <definedName name="Plan" localSheetId="9">'Payout Class'!PeriodInPlan*('Payout Class'!$C1&gt;0)</definedName>
    <definedName name="Plan" localSheetId="2">'PC Template'!PeriodInPlan*('PC Template'!$C1&gt;0)</definedName>
    <definedName name="Plan" localSheetId="8">'Player Class'!PeriodInPlan*('Player Class'!$C1&gt;0)</definedName>
    <definedName name="Plan" localSheetId="1">'Poker Clock'!PeriodInPlan*('Poker Clock'!$C1&gt;0)</definedName>
    <definedName name="Plan" localSheetId="4">'Poker Clock Manager'!PeriodInPlan*('Poker Clock Manager'!$C1&gt;0)</definedName>
    <definedName name="Plan" localSheetId="14">'Single Player Class'!PeriodInPlan*('Single Player Class'!$C1&gt;0)</definedName>
    <definedName name="Plan" localSheetId="13">'Single Tournament Class'!PeriodInPlan*('Single Tournament Class'!$C1&gt;0)</definedName>
    <definedName name="Plan" localSheetId="15">'Sound Class'!PeriodInPlan*('Sound Class'!$C1&gt;0)</definedName>
    <definedName name="Plan" localSheetId="12">'Ticket Sale'!PeriodInPlan*('Ticket Sale'!$C1&gt;0)</definedName>
    <definedName name="Plan" localSheetId="7">'Tournament Class'!PeriodInPlan*('Tournament Class'!$C1&gt;0)</definedName>
    <definedName name="Plan">PeriodInPlan*('Project Planner'!$C1&gt;0)</definedName>
    <definedName name="TitleRegion..BO60" localSheetId="10">'Blind Class'!$B$3:$B$4</definedName>
    <definedName name="TitleRegion..BO60" localSheetId="16">'Data Class'!$B$3:$B$4</definedName>
    <definedName name="TitleRegion..BO60" localSheetId="6">'Edit Option Module'!$B$3:$B$4</definedName>
    <definedName name="TitleRegion..BO60" localSheetId="17">'Function Class'!$B$3:$B$4</definedName>
    <definedName name="TitleRegion..BO60" localSheetId="18">'Generate Class'!$B$3:$B$4</definedName>
    <definedName name="TitleRegion..BO60" localSheetId="11">'Option Class'!$B$3:$B$4</definedName>
    <definedName name="TitleRegion..BO60" localSheetId="9">'Payout Class'!$B$3:$B$4</definedName>
    <definedName name="TitleRegion..BO60" localSheetId="2">'PC Template'!$B$3:$B$4</definedName>
    <definedName name="TitleRegion..BO60" localSheetId="8">'Player Class'!$B$3:$B$4</definedName>
    <definedName name="TitleRegion..BO60" localSheetId="1">'Poker Clock'!$B$3:$B$4</definedName>
    <definedName name="TitleRegion..BO60" localSheetId="4">'Poker Clock Manager'!$B$3:$B$4</definedName>
    <definedName name="TitleRegion..BO60" localSheetId="14">'Single Player Class'!$B$3:$B$4</definedName>
    <definedName name="TitleRegion..BO60" localSheetId="13">'Single Tournament Class'!$B$3:$B$4</definedName>
    <definedName name="TitleRegion..BO60" localSheetId="15">'Sound Class'!$B$3:$B$4</definedName>
    <definedName name="TitleRegion..BO60" localSheetId="12">'Ticket Sale'!$B$3:$B$4</definedName>
    <definedName name="TitleRegion..BO60" localSheetId="7">'Tournament Class'!$B$3:$B$4</definedName>
    <definedName name="TitleRegion..BO60">'Project Planner'!$B$3:$B$4</definedName>
    <definedName name="_xlnm.Print_Titles" localSheetId="10">'Blind Class'!$3:$4</definedName>
    <definedName name="_xlnm.Print_Titles" localSheetId="16">'Data Class'!$3:$4</definedName>
    <definedName name="_xlnm.Print_Titles" localSheetId="6">'Edit Option Module'!$3:$4</definedName>
    <definedName name="_xlnm.Print_Titles" localSheetId="17">'Function Class'!$3:$4</definedName>
    <definedName name="_xlnm.Print_Titles" localSheetId="18">'Generate Class'!$3:$4</definedName>
    <definedName name="_xlnm.Print_Titles" localSheetId="11">'Option Class'!$3:$4</definedName>
    <definedName name="_xlnm.Print_Titles" localSheetId="9">'Payout Class'!$3:$4</definedName>
    <definedName name="_xlnm.Print_Titles" localSheetId="2">'PC Template'!$3:$4</definedName>
    <definedName name="_xlnm.Print_Titles" localSheetId="8">'Player Class'!$3:$4</definedName>
    <definedName name="_xlnm.Print_Titles" localSheetId="1">'Poker Clock'!$3:$4</definedName>
    <definedName name="_xlnm.Print_Titles" localSheetId="4">'Poker Clock Manager'!$3:$4</definedName>
    <definedName name="_xlnm.Print_Titles" localSheetId="0">'Project Planner'!$3:$4</definedName>
    <definedName name="_xlnm.Print_Titles" localSheetId="14">'Single Player Class'!$3:$4</definedName>
    <definedName name="_xlnm.Print_Titles" localSheetId="13">'Single Tournament Class'!$3:$4</definedName>
    <definedName name="_xlnm.Print_Titles" localSheetId="15">'Sound Class'!$3:$4</definedName>
    <definedName name="_xlnm.Print_Titles" localSheetId="12">'Ticket Sale'!$3:$4</definedName>
    <definedName name="_xlnm.Print_Titles" localSheetId="7">'Tournament Class'!$3:$4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8" i="58" l="1"/>
  <c r="B8" i="58"/>
  <c r="A8" i="58"/>
  <c r="C7" i="58"/>
  <c r="B7" i="58"/>
  <c r="A7" i="58"/>
  <c r="C6" i="58"/>
  <c r="B6" i="58"/>
  <c r="A6" i="58"/>
  <c r="D21" i="56"/>
  <c r="F1" i="58" l="1"/>
  <c r="F3" i="58" s="1"/>
  <c r="D7" i="58"/>
  <c r="F5" i="58" l="1"/>
  <c r="F4" i="58"/>
  <c r="F6" i="58"/>
  <c r="I1" i="58"/>
  <c r="I5" i="58" s="1"/>
  <c r="F2" i="58"/>
  <c r="F7" i="58" s="1"/>
  <c r="I4" i="58"/>
  <c r="X7" i="54"/>
  <c r="U6" i="54"/>
  <c r="U9" i="54"/>
  <c r="I2" i="58" l="1"/>
  <c r="I3" i="58"/>
  <c r="L1" i="58"/>
  <c r="L2" i="58" s="1"/>
  <c r="I7" i="58"/>
  <c r="T8" i="54"/>
  <c r="S8" i="54"/>
  <c r="R8" i="54"/>
  <c r="T7" i="54"/>
  <c r="S7" i="54"/>
  <c r="R7" i="54"/>
  <c r="T6" i="54"/>
  <c r="S6" i="54"/>
  <c r="R6" i="54"/>
  <c r="L4" i="58" l="1"/>
  <c r="L3" i="58"/>
  <c r="L7" i="58" s="1"/>
  <c r="U8" i="54"/>
  <c r="U7" i="54"/>
  <c r="R8" i="53"/>
  <c r="R7" i="53"/>
  <c r="R6" i="53"/>
  <c r="T8" i="53"/>
  <c r="S7" i="53"/>
  <c r="W5" i="54" l="1"/>
  <c r="W6" i="54"/>
  <c r="W2" i="54"/>
  <c r="W3" i="54"/>
  <c r="W4" i="54"/>
  <c r="T7" i="53"/>
  <c r="U7" i="53" s="1"/>
  <c r="S6" i="53"/>
  <c r="T6" i="53"/>
  <c r="S8" i="53"/>
  <c r="U8" i="53" s="1"/>
  <c r="K32" i="48"/>
  <c r="W7" i="54" l="1"/>
  <c r="U6" i="53"/>
  <c r="W5" i="53" s="1"/>
  <c r="X5" i="53" s="1"/>
  <c r="E11" i="52"/>
  <c r="E7" i="52"/>
  <c r="E12" i="52"/>
  <c r="E13" i="52"/>
  <c r="E4" i="52"/>
  <c r="E5" i="52"/>
  <c r="E2" i="52"/>
  <c r="E17" i="52"/>
  <c r="E9" i="52"/>
  <c r="E8" i="52"/>
  <c r="E16" i="52"/>
  <c r="E15" i="52"/>
  <c r="E20" i="52"/>
  <c r="E6" i="52"/>
  <c r="E18" i="52"/>
  <c r="E10" i="52"/>
  <c r="E21" i="52"/>
  <c r="E14" i="52"/>
  <c r="E23" i="52"/>
  <c r="E25" i="52"/>
  <c r="E26" i="52"/>
  <c r="E27" i="52"/>
  <c r="E19" i="52"/>
  <c r="E22" i="52"/>
  <c r="E24" i="52"/>
  <c r="E3" i="52"/>
  <c r="W2" i="53" l="1"/>
  <c r="W4" i="53"/>
  <c r="X4" i="53" s="1"/>
  <c r="W3" i="53"/>
  <c r="X3" i="53" s="1"/>
  <c r="W6" i="53"/>
  <c r="X6" i="53" s="1"/>
  <c r="S2" i="51"/>
  <c r="T2" i="51"/>
  <c r="W7" i="53" l="1"/>
  <c r="X2" i="53"/>
  <c r="X7" i="53" s="1"/>
  <c r="T8" i="51"/>
  <c r="S8" i="51"/>
  <c r="R8" i="51"/>
  <c r="T7" i="51"/>
  <c r="S7" i="51"/>
  <c r="R7" i="51"/>
  <c r="T6" i="51"/>
  <c r="S6" i="51"/>
  <c r="R6" i="51"/>
  <c r="S6" i="50"/>
  <c r="T6" i="50"/>
  <c r="R6" i="50"/>
  <c r="S8" i="50"/>
  <c r="T8" i="50"/>
  <c r="R7" i="50"/>
  <c r="R8" i="50"/>
  <c r="S7" i="50"/>
  <c r="T7" i="50"/>
  <c r="X7" i="50"/>
  <c r="U7" i="51" l="1"/>
  <c r="U8" i="51"/>
  <c r="U6" i="51"/>
  <c r="U8" i="50"/>
  <c r="U6" i="50"/>
  <c r="U7" i="50"/>
  <c r="W2" i="50"/>
  <c r="W5" i="50"/>
  <c r="W3" i="50"/>
  <c r="W6" i="50"/>
  <c r="W4" i="50"/>
  <c r="T6" i="44"/>
  <c r="W5" i="51" l="1"/>
  <c r="X5" i="51" s="1"/>
  <c r="W3" i="51"/>
  <c r="X3" i="51" s="1"/>
  <c r="W2" i="51"/>
  <c r="W6" i="51"/>
  <c r="X6" i="51" s="1"/>
  <c r="W4" i="51"/>
  <c r="X4" i="51" s="1"/>
  <c r="W7" i="50"/>
  <c r="W24" i="49"/>
  <c r="W25" i="49"/>
  <c r="W26" i="49"/>
  <c r="W27" i="49"/>
  <c r="W23" i="49"/>
  <c r="V24" i="49"/>
  <c r="V25" i="49"/>
  <c r="V26" i="49"/>
  <c r="V27" i="49"/>
  <c r="V23" i="49"/>
  <c r="T32" i="49"/>
  <c r="T33" i="49"/>
  <c r="T34" i="49"/>
  <c r="T35" i="49"/>
  <c r="T31" i="49"/>
  <c r="W28" i="49" l="1"/>
  <c r="T36" i="49"/>
  <c r="X2" i="51"/>
  <c r="X7" i="51" s="1"/>
  <c r="W7" i="51"/>
  <c r="V28" i="49"/>
  <c r="U7" i="49"/>
  <c r="R4" i="49"/>
  <c r="R6" i="49" s="1"/>
  <c r="Q4" i="49"/>
  <c r="Q6" i="49" s="1"/>
  <c r="R7" i="49" l="1"/>
  <c r="T5" i="49"/>
  <c r="T6" i="49"/>
  <c r="T3" i="49"/>
  <c r="T4" i="49"/>
  <c r="T2" i="49"/>
  <c r="T7" i="49" s="1"/>
  <c r="AG4" i="41"/>
  <c r="AG5" i="41"/>
  <c r="AG6" i="41"/>
  <c r="AG7" i="41"/>
  <c r="AG8" i="41"/>
  <c r="AG9" i="41"/>
  <c r="AG10" i="41"/>
  <c r="AG11" i="41"/>
  <c r="AG12" i="41"/>
  <c r="AG13" i="41"/>
  <c r="AG3" i="41"/>
  <c r="Y16" i="41" l="1"/>
  <c r="F16" i="41"/>
  <c r="Q5" i="42" l="1"/>
  <c r="Q6" i="42"/>
  <c r="Q7" i="42"/>
  <c r="Q8" i="42"/>
  <c r="Q9" i="42"/>
  <c r="Q10" i="42"/>
  <c r="Q11" i="42"/>
  <c r="Q12" i="42"/>
  <c r="Q13" i="42"/>
  <c r="Q14" i="42"/>
  <c r="Q15" i="42"/>
  <c r="Q16" i="42"/>
  <c r="Q17" i="42"/>
  <c r="Q18" i="42"/>
  <c r="Q19" i="42"/>
  <c r="Q20" i="42"/>
  <c r="Q21" i="42"/>
  <c r="Q22" i="42"/>
  <c r="Q23" i="42"/>
  <c r="Q24" i="42"/>
  <c r="Q25" i="42"/>
  <c r="Q26" i="42"/>
  <c r="Q27" i="42"/>
  <c r="Q28" i="42"/>
  <c r="Q29" i="42"/>
  <c r="Q30" i="42"/>
  <c r="Q31" i="42"/>
  <c r="Q32" i="42"/>
  <c r="Q4" i="42"/>
  <c r="Q3" i="42"/>
  <c r="P6" i="42"/>
  <c r="P13" i="42"/>
  <c r="P14" i="42"/>
  <c r="P15" i="42"/>
  <c r="P16" i="42"/>
  <c r="P17" i="42"/>
  <c r="P18" i="42"/>
  <c r="P19" i="42"/>
  <c r="P20" i="42"/>
  <c r="P21" i="42"/>
  <c r="P22" i="42"/>
  <c r="P23" i="42"/>
  <c r="P24" i="42"/>
  <c r="P25" i="42"/>
  <c r="P26" i="42"/>
  <c r="P27" i="42"/>
  <c r="P28" i="42"/>
  <c r="P29" i="42"/>
  <c r="P30" i="42"/>
  <c r="P31" i="42"/>
  <c r="P32" i="42"/>
  <c r="O12" i="42"/>
  <c r="O11" i="42" s="1"/>
  <c r="O10" i="42" s="1"/>
  <c r="O9" i="42" s="1"/>
  <c r="O8" i="42" s="1"/>
  <c r="O7" i="42" s="1"/>
  <c r="O6" i="42" s="1"/>
  <c r="O5" i="42" s="1"/>
  <c r="O4" i="42" s="1"/>
  <c r="O3" i="42" s="1"/>
  <c r="P3" i="42" s="1"/>
  <c r="E13" i="42"/>
  <c r="E18" i="42"/>
  <c r="D1" i="42"/>
  <c r="F1" i="42" s="1"/>
  <c r="E8" i="42" s="1"/>
  <c r="G1" i="42"/>
  <c r="I1" i="42" s="1"/>
  <c r="A1" i="42"/>
  <c r="C1" i="42" s="1"/>
  <c r="B10" i="42" s="1"/>
  <c r="X15" i="41"/>
  <c r="Y15" i="41" s="1"/>
  <c r="Z16" i="41"/>
  <c r="Z17" i="41"/>
  <c r="Z18" i="41"/>
  <c r="Z19" i="41"/>
  <c r="Z20" i="41"/>
  <c r="Z21" i="41"/>
  <c r="Z22" i="41"/>
  <c r="Z23" i="41"/>
  <c r="Z24" i="41"/>
  <c r="Z25" i="41"/>
  <c r="Z26" i="41"/>
  <c r="Z27" i="41"/>
  <c r="Z28" i="41"/>
  <c r="Z29" i="41"/>
  <c r="Z30" i="41"/>
  <c r="Z31" i="41"/>
  <c r="Z32" i="41"/>
  <c r="Z33" i="41"/>
  <c r="Z13" i="41"/>
  <c r="Z14" i="41"/>
  <c r="Z15" i="41"/>
  <c r="Z12" i="41"/>
  <c r="Z11" i="41"/>
  <c r="Z10" i="41"/>
  <c r="Z9" i="41"/>
  <c r="Z8" i="41"/>
  <c r="Z7" i="41"/>
  <c r="Z6" i="41"/>
  <c r="Y17" i="41"/>
  <c r="Y18" i="41"/>
  <c r="Y19" i="41"/>
  <c r="Y20" i="41"/>
  <c r="Y21" i="41"/>
  <c r="Y22" i="41"/>
  <c r="Y23" i="41"/>
  <c r="Y24" i="41"/>
  <c r="Y25" i="41"/>
  <c r="Y26" i="41"/>
  <c r="Y27" i="41"/>
  <c r="Y28" i="41"/>
  <c r="Y29" i="41"/>
  <c r="Y30" i="41"/>
  <c r="Y31" i="41"/>
  <c r="Y32" i="41"/>
  <c r="Y33" i="41"/>
  <c r="B16" i="41"/>
  <c r="D14" i="41"/>
  <c r="D15" i="41"/>
  <c r="D13" i="41"/>
  <c r="D11" i="41"/>
  <c r="D9" i="41"/>
  <c r="D7" i="41"/>
  <c r="D6" i="41"/>
  <c r="E10" i="42" l="1"/>
  <c r="E5" i="42"/>
  <c r="E2" i="42"/>
  <c r="E21" i="42"/>
  <c r="R3" i="42"/>
  <c r="H6" i="42"/>
  <c r="H14" i="42"/>
  <c r="E23" i="42"/>
  <c r="E15" i="42"/>
  <c r="E7" i="42"/>
  <c r="P8" i="42"/>
  <c r="H16" i="42"/>
  <c r="H7" i="42"/>
  <c r="H15" i="42"/>
  <c r="E22" i="42"/>
  <c r="E14" i="42"/>
  <c r="E6" i="42"/>
  <c r="P7" i="42"/>
  <c r="H9" i="42"/>
  <c r="H17" i="42"/>
  <c r="E20" i="42"/>
  <c r="E12" i="42"/>
  <c r="E4" i="42"/>
  <c r="P5" i="42"/>
  <c r="H2" i="42"/>
  <c r="H10" i="42"/>
  <c r="E19" i="42"/>
  <c r="E11" i="42"/>
  <c r="E3" i="42"/>
  <c r="P12" i="42"/>
  <c r="P4" i="42"/>
  <c r="R6" i="42" s="1"/>
  <c r="H3" i="42"/>
  <c r="H11" i="42"/>
  <c r="P11" i="42"/>
  <c r="H8" i="42"/>
  <c r="H4" i="42"/>
  <c r="H12" i="42"/>
  <c r="E25" i="42"/>
  <c r="E17" i="42"/>
  <c r="E9" i="42"/>
  <c r="P10" i="42"/>
  <c r="B17" i="41"/>
  <c r="B18" i="41" s="1"/>
  <c r="B19" i="41" s="1"/>
  <c r="B20" i="41" s="1"/>
  <c r="B21" i="41" s="1"/>
  <c r="B22" i="41" s="1"/>
  <c r="B23" i="41" s="1"/>
  <c r="B24" i="41" s="1"/>
  <c r="B25" i="41" s="1"/>
  <c r="B26" i="41" s="1"/>
  <c r="B27" i="41" s="1"/>
  <c r="B28" i="41" s="1"/>
  <c r="B29" i="41" s="1"/>
  <c r="B30" i="41" s="1"/>
  <c r="B31" i="41" s="1"/>
  <c r="B32" i="41" s="1"/>
  <c r="B33" i="41" s="1"/>
  <c r="C16" i="41"/>
  <c r="H5" i="42"/>
  <c r="H13" i="42"/>
  <c r="E24" i="42"/>
  <c r="E16" i="42"/>
  <c r="P9" i="42"/>
  <c r="B11" i="42"/>
  <c r="B4" i="42"/>
  <c r="B12" i="42"/>
  <c r="B13" i="42"/>
  <c r="B5" i="42"/>
  <c r="B3" i="42"/>
  <c r="B6" i="42"/>
  <c r="B15" i="42"/>
  <c r="B7" i="42"/>
  <c r="B14" i="42"/>
  <c r="B16" i="42"/>
  <c r="B8" i="42"/>
  <c r="B17" i="42"/>
  <c r="B9" i="42"/>
  <c r="B2" i="42"/>
  <c r="X14" i="41"/>
  <c r="D8" i="41"/>
  <c r="D10" i="41"/>
  <c r="D12" i="41"/>
  <c r="R12" i="42" l="1"/>
  <c r="R7" i="42"/>
  <c r="R19" i="42"/>
  <c r="R17" i="42"/>
  <c r="R23" i="42"/>
  <c r="R4" i="42"/>
  <c r="R9" i="42"/>
  <c r="R15" i="42"/>
  <c r="R21" i="42"/>
  <c r="R18" i="42"/>
  <c r="R32" i="42"/>
  <c r="R27" i="42"/>
  <c r="R26" i="42"/>
  <c r="R13" i="42"/>
  <c r="R10" i="42"/>
  <c r="R24" i="42"/>
  <c r="R30" i="42"/>
  <c r="R29" i="42"/>
  <c r="R5" i="42"/>
  <c r="R11" i="42"/>
  <c r="R16" i="42"/>
  <c r="R22" i="42"/>
  <c r="R28" i="42"/>
  <c r="R8" i="42"/>
  <c r="R14" i="42"/>
  <c r="R20" i="42"/>
  <c r="R25" i="42"/>
  <c r="R31" i="42"/>
  <c r="X13" i="41"/>
  <c r="Y14" i="41"/>
  <c r="X12" i="41" l="1"/>
  <c r="Y13" i="41"/>
  <c r="X11" i="41" l="1"/>
  <c r="Y12" i="41"/>
  <c r="Y11" i="41" l="1"/>
  <c r="X10" i="41"/>
  <c r="Y10" i="41" l="1"/>
  <c r="X9" i="41"/>
  <c r="Y9" i="41" l="1"/>
  <c r="X8" i="41"/>
  <c r="X7" i="41" l="1"/>
  <c r="Y8" i="41"/>
  <c r="X6" i="41" l="1"/>
  <c r="Y6" i="41" s="1"/>
  <c r="Y7" i="41"/>
  <c r="AA7" i="41" l="1"/>
  <c r="AA9" i="41"/>
  <c r="AA30" i="41"/>
  <c r="AA14" i="41"/>
  <c r="AA28" i="41"/>
  <c r="AA25" i="41"/>
  <c r="AA23" i="41"/>
  <c r="P4" i="41" s="1"/>
  <c r="AA26" i="41"/>
  <c r="AA29" i="41"/>
  <c r="R4" i="41" s="1"/>
  <c r="AA22" i="41"/>
  <c r="AA32" i="41"/>
  <c r="AA19" i="41"/>
  <c r="N4" i="41" s="1"/>
  <c r="AA8" i="41"/>
  <c r="AA20" i="41"/>
  <c r="AA24" i="41"/>
  <c r="AA31" i="41"/>
  <c r="AA27" i="41"/>
  <c r="Q4" i="41" s="1"/>
  <c r="AA18" i="41"/>
  <c r="M4" i="41" s="1"/>
  <c r="AA10" i="41"/>
  <c r="AA15" i="41"/>
  <c r="AA12" i="41"/>
  <c r="AA17" i="41"/>
  <c r="L4" i="41" s="1"/>
  <c r="AA33" i="41"/>
  <c r="AA21" i="41"/>
  <c r="O4" i="41" s="1"/>
  <c r="AA6" i="41"/>
  <c r="AA11" i="41"/>
  <c r="AA16" i="41"/>
  <c r="K4" i="41" s="1"/>
  <c r="AA13" i="41"/>
  <c r="AD4" i="41"/>
  <c r="AD5" i="41" s="1"/>
  <c r="AD6" i="41" s="1"/>
  <c r="AD7" i="41" s="1"/>
  <c r="AD8" i="41" s="1"/>
  <c r="AD9" i="41" s="1"/>
  <c r="AD10" i="41" s="1"/>
  <c r="AD11" i="41" s="1"/>
  <c r="AD12" i="41" s="1"/>
  <c r="AD13" i="41" s="1"/>
  <c r="AC4" i="41"/>
  <c r="AC5" i="41" s="1"/>
  <c r="AC6" i="41" s="1"/>
  <c r="AC7" i="41" s="1"/>
  <c r="AC8" i="41" s="1"/>
  <c r="AC9" i="41" s="1"/>
  <c r="AC10" i="41" s="1"/>
  <c r="AC11" i="41" s="1"/>
  <c r="AC12" i="41" s="1"/>
  <c r="AC13" i="41" s="1"/>
  <c r="B25" i="1"/>
  <c r="G5" i="37"/>
  <c r="F5" i="37"/>
  <c r="D5" i="37"/>
  <c r="B20" i="1"/>
  <c r="G5" i="36"/>
  <c r="F5" i="36"/>
  <c r="D5" i="36"/>
  <c r="B15" i="1"/>
  <c r="G5" i="35"/>
  <c r="F5" i="35"/>
  <c r="D5" i="35"/>
  <c r="B7" i="32"/>
  <c r="B6" i="32"/>
  <c r="G5" i="34"/>
  <c r="F5" i="34"/>
  <c r="D5" i="34"/>
  <c r="G5" i="33"/>
  <c r="F5" i="33"/>
  <c r="D5" i="33"/>
  <c r="F9" i="1"/>
  <c r="E9" i="1"/>
  <c r="C9" i="1"/>
  <c r="B9" i="1"/>
  <c r="G5" i="32"/>
  <c r="G9" i="1" s="1"/>
  <c r="F5" i="32"/>
  <c r="D5" i="32"/>
  <c r="D9" i="1" s="1"/>
  <c r="E8" i="26"/>
  <c r="C8" i="26"/>
  <c r="E9" i="26"/>
  <c r="C9" i="26"/>
  <c r="B9" i="26"/>
  <c r="B8" i="26"/>
  <c r="G5" i="31"/>
  <c r="G9" i="26" s="1"/>
  <c r="F5" i="31"/>
  <c r="F9" i="26" s="1"/>
  <c r="D5" i="31"/>
  <c r="D9" i="26" s="1"/>
  <c r="G5" i="30"/>
  <c r="G8" i="26" s="1"/>
  <c r="F5" i="30"/>
  <c r="F8" i="26" s="1"/>
  <c r="D5" i="30"/>
  <c r="D8" i="26" s="1"/>
  <c r="E10" i="26"/>
  <c r="C10" i="26"/>
  <c r="E7" i="26"/>
  <c r="C7" i="26"/>
  <c r="E6" i="26"/>
  <c r="C6" i="26"/>
  <c r="B10" i="26"/>
  <c r="B7" i="26"/>
  <c r="G5" i="29"/>
  <c r="G10" i="26" s="1"/>
  <c r="F5" i="29"/>
  <c r="F10" i="26" s="1"/>
  <c r="D5" i="29"/>
  <c r="D10" i="26" s="1"/>
  <c r="G5" i="28"/>
  <c r="G7" i="26" s="1"/>
  <c r="F5" i="28"/>
  <c r="F7" i="26" s="1"/>
  <c r="D5" i="28"/>
  <c r="D7" i="26" s="1"/>
  <c r="B6" i="26"/>
  <c r="G5" i="27"/>
  <c r="G6" i="26" s="1"/>
  <c r="F5" i="27"/>
  <c r="F6" i="26" s="1"/>
  <c r="D5" i="27"/>
  <c r="D6" i="26" s="1"/>
  <c r="E8" i="1"/>
  <c r="C8" i="1"/>
  <c r="E7" i="1"/>
  <c r="C7" i="1"/>
  <c r="B7" i="1"/>
  <c r="G5" i="25"/>
  <c r="G7" i="1" s="1"/>
  <c r="F5" i="25"/>
  <c r="F7" i="1" s="1"/>
  <c r="D5" i="25"/>
  <c r="D7" i="1" s="1"/>
  <c r="B12" i="1"/>
  <c r="G5" i="24"/>
  <c r="F5" i="24"/>
  <c r="D5" i="24"/>
  <c r="B6" i="5"/>
  <c r="B6" i="1"/>
  <c r="G5" i="23"/>
  <c r="F5" i="23"/>
  <c r="D5" i="23"/>
  <c r="D5" i="5"/>
  <c r="D6" i="1" s="1"/>
  <c r="G5" i="5"/>
  <c r="G6" i="1" s="1"/>
  <c r="E6" i="1"/>
  <c r="C6" i="1"/>
  <c r="F5" i="5"/>
  <c r="F6" i="1" s="1"/>
  <c r="J4" i="41" l="1"/>
  <c r="AC16" i="41"/>
  <c r="R33" i="41"/>
  <c r="S4" i="41"/>
  <c r="T4" i="41"/>
  <c r="Q33" i="41"/>
  <c r="N33" i="41"/>
  <c r="P33" i="41"/>
  <c r="O33" i="41"/>
  <c r="M33" i="41"/>
  <c r="K33" i="41"/>
  <c r="L33" i="41"/>
  <c r="J33" i="41"/>
  <c r="F5" i="26"/>
  <c r="F8" i="1" s="1"/>
  <c r="F5" i="1" s="1"/>
  <c r="D5" i="26"/>
  <c r="D8" i="1" s="1"/>
  <c r="D5" i="1" s="1"/>
  <c r="G5" i="26"/>
  <c r="G8" i="1" s="1"/>
  <c r="G5" i="1" s="1"/>
  <c r="S33" i="41" l="1"/>
  <c r="T33" i="41"/>
  <c r="C17" i="41"/>
  <c r="D16" i="41"/>
  <c r="G16" i="41" s="1"/>
  <c r="D17" i="41" l="1"/>
  <c r="F17" i="41" l="1"/>
  <c r="G17" i="41"/>
  <c r="C18" i="41"/>
  <c r="F18" i="41" l="1"/>
  <c r="C19" i="41"/>
  <c r="D19" i="41" s="1"/>
  <c r="D18" i="41"/>
  <c r="G18" i="41" l="1"/>
  <c r="C20" i="41"/>
  <c r="D20" i="41" s="1"/>
  <c r="G19" i="41" l="1"/>
  <c r="F19" i="41"/>
  <c r="C21" i="41"/>
  <c r="D21" i="41" s="1"/>
  <c r="C22" i="41" l="1"/>
  <c r="D22" i="41" s="1"/>
  <c r="G20" i="41"/>
  <c r="F20" i="41"/>
  <c r="C23" i="41" l="1"/>
  <c r="D23" i="41" s="1"/>
  <c r="G21" i="41"/>
  <c r="F21" i="41"/>
  <c r="C24" i="41" l="1"/>
  <c r="D24" i="41" s="1"/>
  <c r="F22" i="41"/>
  <c r="G22" i="41"/>
  <c r="C25" i="41" l="1"/>
  <c r="D25" i="41" s="1"/>
  <c r="F23" i="41"/>
  <c r="G23" i="41"/>
  <c r="C26" i="41" l="1"/>
  <c r="D26" i="41" s="1"/>
  <c r="G24" i="41"/>
  <c r="F24" i="41"/>
  <c r="C27" i="41" l="1"/>
  <c r="D27" i="41" s="1"/>
  <c r="F25" i="41"/>
  <c r="G25" i="41"/>
  <c r="C28" i="41" l="1"/>
  <c r="D28" i="41" s="1"/>
  <c r="F26" i="41"/>
  <c r="G26" i="41"/>
  <c r="C29" i="41" l="1"/>
  <c r="D29" i="41" s="1"/>
  <c r="F27" i="41"/>
  <c r="G27" i="41"/>
  <c r="C30" i="41" l="1"/>
  <c r="D30" i="41" s="1"/>
  <c r="F28" i="41"/>
  <c r="G28" i="41"/>
  <c r="C31" i="41" l="1"/>
  <c r="D31" i="41" s="1"/>
  <c r="G29" i="41"/>
  <c r="F29" i="41"/>
  <c r="C32" i="41" l="1"/>
  <c r="D32" i="41" s="1"/>
  <c r="G30" i="41"/>
  <c r="F30" i="41"/>
  <c r="C33" i="41" l="1"/>
  <c r="D33" i="41" s="1"/>
  <c r="G31" i="41"/>
  <c r="F31" i="41"/>
  <c r="B34" i="41" l="1"/>
  <c r="F32" i="41"/>
  <c r="G32" i="41"/>
  <c r="C34" i="41" l="1"/>
  <c r="D34" i="41" s="1"/>
  <c r="F33" i="41"/>
  <c r="G33" i="41"/>
  <c r="I32" i="41"/>
  <c r="R32" i="41" l="1"/>
  <c r="S32" i="41"/>
  <c r="T32" i="41"/>
  <c r="M32" i="41"/>
  <c r="P32" i="41"/>
  <c r="Q32" i="41"/>
  <c r="L32" i="41"/>
  <c r="O32" i="41"/>
  <c r="N32" i="41"/>
  <c r="K32" i="41"/>
  <c r="J32" i="41"/>
  <c r="I31" i="41"/>
  <c r="R31" i="41" l="1"/>
  <c r="T31" i="41"/>
  <c r="S31" i="41"/>
  <c r="L31" i="41"/>
  <c r="Q31" i="41"/>
  <c r="P31" i="41"/>
  <c r="M31" i="41"/>
  <c r="O31" i="41"/>
  <c r="N31" i="41"/>
  <c r="K31" i="41"/>
  <c r="J31" i="41"/>
  <c r="I30" i="41"/>
  <c r="R30" i="41" l="1"/>
  <c r="S30" i="41"/>
  <c r="T30" i="41"/>
  <c r="N30" i="41"/>
  <c r="O30" i="41"/>
  <c r="L30" i="41"/>
  <c r="P30" i="41"/>
  <c r="M30" i="41"/>
  <c r="Q30" i="41"/>
  <c r="K30" i="41"/>
  <c r="J30" i="41"/>
  <c r="I29" i="41"/>
  <c r="R29" i="41" l="1"/>
  <c r="S29" i="41"/>
  <c r="T29" i="41"/>
  <c r="P29" i="41"/>
  <c r="L29" i="41"/>
  <c r="O29" i="41"/>
  <c r="M29" i="41"/>
  <c r="Q29" i="41"/>
  <c r="N29" i="41"/>
  <c r="K29" i="41"/>
  <c r="J29" i="41"/>
  <c r="I28" i="41"/>
  <c r="R28" i="41" l="1"/>
  <c r="T28" i="41"/>
  <c r="S28" i="41"/>
  <c r="Q28" i="41"/>
  <c r="P28" i="41"/>
  <c r="L28" i="41"/>
  <c r="O28" i="41"/>
  <c r="N28" i="41"/>
  <c r="M28" i="41"/>
  <c r="K28" i="41"/>
  <c r="J28" i="41"/>
  <c r="I27" i="41"/>
  <c r="R27" i="41" l="1"/>
  <c r="S27" i="41"/>
  <c r="T27" i="41"/>
  <c r="N27" i="41"/>
  <c r="L27" i="41"/>
  <c r="Q27" i="41"/>
  <c r="M27" i="41"/>
  <c r="P27" i="41"/>
  <c r="O27" i="41"/>
  <c r="K27" i="41"/>
  <c r="J27" i="41"/>
  <c r="I26" i="41"/>
  <c r="R26" i="41" l="1"/>
  <c r="T26" i="41"/>
  <c r="S26" i="41"/>
  <c r="L26" i="41"/>
  <c r="N26" i="41"/>
  <c r="O26" i="41"/>
  <c r="M26" i="41"/>
  <c r="Q26" i="41"/>
  <c r="P26" i="41"/>
  <c r="K26" i="41"/>
  <c r="J26" i="41"/>
  <c r="I25" i="41"/>
  <c r="R25" i="41" l="1"/>
  <c r="T25" i="41"/>
  <c r="S25" i="41"/>
  <c r="Q25" i="41"/>
  <c r="O25" i="41"/>
  <c r="L25" i="41"/>
  <c r="M25" i="41"/>
  <c r="P25" i="41"/>
  <c r="N25" i="41"/>
  <c r="K25" i="41"/>
  <c r="J25" i="41"/>
  <c r="I24" i="41"/>
  <c r="R24" i="41" l="1"/>
  <c r="T24" i="41"/>
  <c r="S24" i="41"/>
  <c r="N24" i="41"/>
  <c r="L24" i="41"/>
  <c r="P24" i="41"/>
  <c r="Q24" i="41"/>
  <c r="M24" i="41"/>
  <c r="O24" i="41"/>
  <c r="K24" i="41"/>
  <c r="J24" i="41"/>
  <c r="I23" i="41"/>
  <c r="R23" i="41" l="1"/>
  <c r="T23" i="41"/>
  <c r="S23" i="41"/>
  <c r="O23" i="41"/>
  <c r="Q23" i="41"/>
  <c r="N23" i="41"/>
  <c r="P23" i="41"/>
  <c r="L23" i="41"/>
  <c r="M23" i="41"/>
  <c r="K23" i="41"/>
  <c r="J23" i="41"/>
  <c r="I22" i="41"/>
  <c r="R22" i="41" l="1"/>
  <c r="S22" i="41"/>
  <c r="T22" i="41"/>
  <c r="N22" i="41"/>
  <c r="O22" i="41"/>
  <c r="L22" i="41"/>
  <c r="Q22" i="41"/>
  <c r="M22" i="41"/>
  <c r="P22" i="41"/>
  <c r="K22" i="41"/>
  <c r="J22" i="41"/>
  <c r="I21" i="41"/>
  <c r="R21" i="41" l="1"/>
  <c r="S21" i="41"/>
  <c r="T21" i="41"/>
  <c r="N21" i="41"/>
  <c r="Q21" i="41"/>
  <c r="O21" i="41"/>
  <c r="M21" i="41"/>
  <c r="P21" i="41"/>
  <c r="L21" i="41"/>
  <c r="K21" i="41"/>
  <c r="J21" i="41"/>
  <c r="I20" i="41"/>
  <c r="R20" i="41" l="1"/>
  <c r="S20" i="41"/>
  <c r="T20" i="41"/>
  <c r="Q20" i="41"/>
  <c r="O20" i="41"/>
  <c r="M20" i="41"/>
  <c r="N20" i="41"/>
  <c r="L20" i="41"/>
  <c r="P20" i="41"/>
  <c r="K20" i="41"/>
  <c r="J20" i="41"/>
  <c r="I19" i="41"/>
  <c r="R19" i="41" l="1"/>
  <c r="T19" i="41"/>
  <c r="S19" i="41"/>
  <c r="P19" i="41"/>
  <c r="O19" i="41"/>
  <c r="L19" i="41"/>
  <c r="N19" i="41"/>
  <c r="Q19" i="41"/>
  <c r="M19" i="41"/>
  <c r="K19" i="41"/>
  <c r="J19" i="41"/>
  <c r="I18" i="41"/>
  <c r="R18" i="41" l="1"/>
  <c r="S18" i="41"/>
  <c r="T18" i="41"/>
  <c r="L18" i="41"/>
  <c r="Q18" i="41"/>
  <c r="P18" i="41"/>
  <c r="M18" i="41"/>
  <c r="N18" i="41"/>
  <c r="O18" i="41"/>
  <c r="K18" i="41"/>
  <c r="J18" i="41"/>
  <c r="I17" i="41"/>
  <c r="R17" i="41" l="1"/>
  <c r="S17" i="41"/>
  <c r="T17" i="41"/>
  <c r="Q17" i="41"/>
  <c r="N17" i="41"/>
  <c r="P17" i="41"/>
  <c r="O17" i="41"/>
  <c r="L17" i="41"/>
  <c r="M17" i="41"/>
  <c r="K17" i="41"/>
  <c r="J17" i="41"/>
  <c r="I16" i="41"/>
  <c r="R16" i="41" l="1"/>
  <c r="T16" i="41"/>
  <c r="S16" i="41"/>
  <c r="O16" i="41"/>
  <c r="L16" i="41"/>
  <c r="N16" i="41"/>
  <c r="M16" i="41"/>
  <c r="P16" i="41"/>
  <c r="Q16" i="41"/>
  <c r="K16" i="41"/>
  <c r="J16" i="41"/>
  <c r="I15" i="41"/>
  <c r="R15" i="41" l="1"/>
  <c r="T15" i="41"/>
  <c r="S15" i="41"/>
  <c r="L15" i="41"/>
  <c r="O15" i="41"/>
  <c r="N15" i="41"/>
  <c r="P15" i="41"/>
  <c r="Q15" i="41"/>
  <c r="M15" i="41"/>
  <c r="K15" i="41"/>
  <c r="J15" i="41"/>
  <c r="I14" i="41"/>
  <c r="R14" i="41" l="1"/>
  <c r="T14" i="41"/>
  <c r="S14" i="41"/>
  <c r="L14" i="41"/>
  <c r="Q14" i="41"/>
  <c r="N14" i="41"/>
  <c r="O14" i="41"/>
  <c r="P14" i="41"/>
  <c r="M14" i="41"/>
  <c r="K14" i="41"/>
  <c r="J14" i="41"/>
  <c r="I13" i="41"/>
  <c r="R13" i="41" l="1"/>
  <c r="S13" i="41"/>
  <c r="T13" i="41"/>
  <c r="Q13" i="41"/>
  <c r="N13" i="41"/>
  <c r="L13" i="41"/>
  <c r="M13" i="41"/>
  <c r="O13" i="41"/>
  <c r="P13" i="41"/>
  <c r="K13" i="41"/>
  <c r="J13" i="41"/>
  <c r="I12" i="41"/>
  <c r="R12" i="41" l="1"/>
  <c r="T12" i="41"/>
  <c r="S12" i="41"/>
  <c r="M12" i="41"/>
  <c r="L12" i="41"/>
  <c r="O12" i="41"/>
  <c r="N12" i="41"/>
  <c r="Q12" i="41"/>
  <c r="P12" i="41"/>
  <c r="K12" i="41"/>
  <c r="J12" i="41"/>
  <c r="I11" i="41"/>
  <c r="R11" i="41" l="1"/>
  <c r="S11" i="41"/>
  <c r="T11" i="41"/>
  <c r="Q11" i="41"/>
  <c r="O11" i="41"/>
  <c r="L11" i="41"/>
  <c r="N11" i="41"/>
  <c r="P11" i="41"/>
  <c r="M11" i="41"/>
  <c r="K11" i="41"/>
  <c r="J11" i="41"/>
  <c r="I10" i="41"/>
  <c r="R10" i="41" l="1"/>
  <c r="T10" i="41"/>
  <c r="S10" i="41"/>
  <c r="L10" i="41"/>
  <c r="P10" i="41"/>
  <c r="M10" i="41"/>
  <c r="N10" i="41"/>
  <c r="O10" i="41"/>
  <c r="Q10" i="41"/>
  <c r="K10" i="41"/>
  <c r="J10" i="41"/>
  <c r="I9" i="41"/>
  <c r="R9" i="41" l="1"/>
  <c r="T9" i="41"/>
  <c r="S9" i="41"/>
  <c r="M9" i="41"/>
  <c r="P9" i="41"/>
  <c r="N9" i="41"/>
  <c r="L9" i="41"/>
  <c r="Q9" i="41"/>
  <c r="O9" i="41"/>
  <c r="K9" i="41"/>
  <c r="J9" i="41"/>
  <c r="I8" i="41"/>
  <c r="R8" i="41" l="1"/>
  <c r="S8" i="41"/>
  <c r="T8" i="41"/>
  <c r="L8" i="41"/>
  <c r="O8" i="41"/>
  <c r="M8" i="41"/>
  <c r="N8" i="41"/>
  <c r="Q8" i="41"/>
  <c r="P8" i="41"/>
  <c r="K8" i="41"/>
  <c r="J8" i="41"/>
  <c r="I7" i="41"/>
  <c r="R7" i="41" l="1"/>
  <c r="S7" i="41"/>
  <c r="T7" i="41"/>
  <c r="P7" i="41"/>
  <c r="M7" i="41"/>
  <c r="O7" i="41"/>
  <c r="N7" i="41"/>
  <c r="L7" i="41"/>
  <c r="Q7" i="41"/>
  <c r="K7" i="41"/>
  <c r="J7" i="41"/>
  <c r="I6" i="41"/>
  <c r="I34" i="41" l="1"/>
  <c r="R6" i="41"/>
  <c r="R34" i="41" s="1"/>
  <c r="S6" i="41"/>
  <c r="S34" i="41" s="1"/>
  <c r="T6" i="41"/>
  <c r="T34" i="41" s="1"/>
  <c r="L6" i="41"/>
  <c r="L34" i="41" s="1"/>
  <c r="K6" i="41"/>
  <c r="K34" i="41" s="1"/>
  <c r="M6" i="41"/>
  <c r="M34" i="41" s="1"/>
  <c r="Q6" i="41"/>
  <c r="Q34" i="41" s="1"/>
  <c r="N6" i="41"/>
  <c r="N34" i="41" s="1"/>
  <c r="P6" i="41"/>
  <c r="P34" i="41" s="1"/>
  <c r="O6" i="41"/>
  <c r="O34" i="41" s="1"/>
  <c r="J6" i="41"/>
  <c r="J34" i="4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Ove Hauge</author>
  </authors>
  <commentList>
    <comment ref="A5" authorId="0" shapeId="0" xr:uid="{00000000-0006-0000-1400-000001000000}">
      <text>
        <r>
          <rPr>
            <b/>
            <sz val="9"/>
            <color indexed="81"/>
            <rFont val="Tahoma"/>
            <family val="2"/>
          </rPr>
          <t>Ove Hauge:</t>
        </r>
        <r>
          <rPr>
            <sz val="9"/>
            <color indexed="81"/>
            <rFont val="Tahoma"/>
            <family val="2"/>
          </rPr>
          <t xml:space="preserve">
when the next step for poits are, x number of players may be in the same step
</t>
        </r>
      </text>
    </comment>
    <comment ref="B5" authorId="0" shapeId="0" xr:uid="{00000000-0006-0000-1400-000002000000}">
      <text>
        <r>
          <rPr>
            <b/>
            <sz val="9"/>
            <color indexed="81"/>
            <rFont val="Tahoma"/>
            <family val="2"/>
          </rPr>
          <t>Ove Hauge:</t>
        </r>
        <r>
          <rPr>
            <sz val="9"/>
            <color indexed="81"/>
            <rFont val="Tahoma"/>
            <family val="2"/>
          </rPr>
          <t xml:space="preserve">
this is the playerfactor where we increase the step width 0,585 for every step after 10
</t>
        </r>
      </text>
    </comment>
    <comment ref="C5" authorId="0" shapeId="0" xr:uid="{00000000-0006-0000-1400-000003000000}">
      <text>
        <r>
          <rPr>
            <b/>
            <sz val="9"/>
            <color indexed="81"/>
            <rFont val="Tahoma"/>
            <family val="2"/>
          </rPr>
          <t>Ove Hauge:</t>
        </r>
        <r>
          <rPr>
            <sz val="9"/>
            <color indexed="81"/>
            <rFont val="Tahoma"/>
            <family val="2"/>
          </rPr>
          <t xml:space="preserve">
how may players there are in each step, without finaletable</t>
        </r>
      </text>
    </comment>
    <comment ref="V5" authorId="0" shapeId="0" xr:uid="{00000000-0006-0000-1400-000004000000}">
      <text>
        <r>
          <rPr>
            <b/>
            <sz val="9"/>
            <color indexed="81"/>
            <rFont val="Tahoma"/>
            <family val="2"/>
          </rPr>
          <t>Ove Hauge:</t>
        </r>
        <r>
          <rPr>
            <sz val="9"/>
            <color indexed="81"/>
            <rFont val="Tahoma"/>
            <family val="2"/>
          </rPr>
          <t xml:space="preserve">
when the next step for poits are, x number of players may be in the same step
</t>
        </r>
      </text>
    </comment>
    <comment ref="W5" authorId="0" shapeId="0" xr:uid="{00000000-0006-0000-1400-000005000000}">
      <text>
        <r>
          <rPr>
            <b/>
            <sz val="9"/>
            <color indexed="81"/>
            <rFont val="Tahoma"/>
            <family val="2"/>
          </rPr>
          <t>Ove Hauge:</t>
        </r>
        <r>
          <rPr>
            <sz val="9"/>
            <color indexed="81"/>
            <rFont val="Tahoma"/>
            <family val="2"/>
          </rPr>
          <t xml:space="preserve">
when the next step for poits are, x number of players may be in the same step
</t>
        </r>
      </text>
    </comment>
    <comment ref="X5" authorId="0" shapeId="0" xr:uid="{00000000-0006-0000-1400-000006000000}">
      <text>
        <r>
          <rPr>
            <b/>
            <sz val="9"/>
            <color indexed="81"/>
            <rFont val="Tahoma"/>
            <family val="2"/>
          </rPr>
          <t>Ove Hauge:</t>
        </r>
        <r>
          <rPr>
            <sz val="9"/>
            <color indexed="81"/>
            <rFont val="Tahoma"/>
            <family val="2"/>
          </rPr>
          <t xml:space="preserve">
when the next step for poits are, x number of players may be in the same step
</t>
        </r>
      </text>
    </comment>
    <comment ref="Y5" authorId="0" shapeId="0" xr:uid="{00000000-0006-0000-1400-000007000000}">
      <text>
        <r>
          <rPr>
            <b/>
            <sz val="9"/>
            <color indexed="81"/>
            <rFont val="Tahoma"/>
            <family val="2"/>
          </rPr>
          <t>Ove Hauge:</t>
        </r>
        <r>
          <rPr>
            <sz val="9"/>
            <color indexed="81"/>
            <rFont val="Tahoma"/>
            <family val="2"/>
          </rPr>
          <t xml:space="preserve">
when the next step for poits are, x number of players may be in the same step
</t>
        </r>
      </text>
    </comment>
    <comment ref="Z5" authorId="0" shapeId="0" xr:uid="{00000000-0006-0000-1400-000008000000}">
      <text>
        <r>
          <rPr>
            <b/>
            <sz val="9"/>
            <color indexed="81"/>
            <rFont val="Tahoma"/>
            <family val="2"/>
          </rPr>
          <t>Ove Hauge:</t>
        </r>
        <r>
          <rPr>
            <sz val="9"/>
            <color indexed="81"/>
            <rFont val="Tahoma"/>
            <family val="2"/>
          </rPr>
          <t xml:space="preserve">
when the next step for poits are, x number of players may be in the same step
</t>
        </r>
      </text>
    </comment>
    <comment ref="AA5" authorId="0" shapeId="0" xr:uid="{00000000-0006-0000-1400-000009000000}">
      <text>
        <r>
          <rPr>
            <b/>
            <sz val="9"/>
            <color indexed="81"/>
            <rFont val="Tahoma"/>
            <family val="2"/>
          </rPr>
          <t>Ove Hauge:</t>
        </r>
        <r>
          <rPr>
            <sz val="9"/>
            <color indexed="81"/>
            <rFont val="Tahoma"/>
            <family val="2"/>
          </rPr>
          <t xml:space="preserve">
when the next step for poits are, x number of players may be in the same step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Ove Hauge</author>
  </authors>
  <commentList>
    <comment ref="P1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Ove Hauge:</t>
        </r>
        <r>
          <rPr>
            <sz val="9"/>
            <color indexed="81"/>
            <rFont val="Tahoma"/>
            <family val="2"/>
          </rPr>
          <t xml:space="preserve">
when the next step for poits are, x number of players may be in the same step
</t>
        </r>
      </text>
    </comment>
    <comment ref="Q1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Ove Hauge:</t>
        </r>
        <r>
          <rPr>
            <sz val="9"/>
            <color indexed="81"/>
            <rFont val="Tahoma"/>
            <family val="2"/>
          </rPr>
          <t xml:space="preserve">
when the next step for poits are, x number of players may be in the same step
</t>
        </r>
      </text>
    </comment>
    <comment ref="R1" authorId="0" shapeId="0" xr:uid="{00000000-0006-0000-1500-000003000000}">
      <text>
        <r>
          <rPr>
            <b/>
            <sz val="9"/>
            <color indexed="81"/>
            <rFont val="Tahoma"/>
            <family val="2"/>
          </rPr>
          <t>Ove Hauge:</t>
        </r>
        <r>
          <rPr>
            <sz val="9"/>
            <color indexed="81"/>
            <rFont val="Tahoma"/>
            <family val="2"/>
          </rPr>
          <t xml:space="preserve">
when the next step for poits are, x number of players may be in the same step
</t>
        </r>
      </text>
    </comment>
    <comment ref="S1" authorId="0" shapeId="0" xr:uid="{00000000-0006-0000-1500-000004000000}">
      <text>
        <r>
          <rPr>
            <b/>
            <sz val="9"/>
            <color indexed="81"/>
            <rFont val="Tahoma"/>
            <family val="2"/>
          </rPr>
          <t>Ove Hauge:</t>
        </r>
        <r>
          <rPr>
            <sz val="9"/>
            <color indexed="81"/>
            <rFont val="Tahoma"/>
            <family val="2"/>
          </rPr>
          <t xml:space="preserve">
when the next step for poits are, x number of players may be in the same step
</t>
        </r>
      </text>
    </comment>
    <comment ref="T1" authorId="0" shapeId="0" xr:uid="{00000000-0006-0000-1500-000005000000}">
      <text>
        <r>
          <rPr>
            <b/>
            <sz val="9"/>
            <color indexed="81"/>
            <rFont val="Tahoma"/>
            <family val="2"/>
          </rPr>
          <t>Ove Hauge:</t>
        </r>
        <r>
          <rPr>
            <sz val="9"/>
            <color indexed="81"/>
            <rFont val="Tahoma"/>
            <family val="2"/>
          </rPr>
          <t xml:space="preserve">
when the next step for poits are, x number of players may be in the same step
</t>
        </r>
      </text>
    </comment>
    <comment ref="A4" authorId="0" shapeId="0" xr:uid="{00000000-0006-0000-1500-000006000000}">
      <text>
        <r>
          <rPr>
            <b/>
            <sz val="9"/>
            <color indexed="81"/>
            <rFont val="Tahoma"/>
            <family val="2"/>
          </rPr>
          <t>Ove Hauge:</t>
        </r>
        <r>
          <rPr>
            <sz val="9"/>
            <color indexed="81"/>
            <rFont val="Tahoma"/>
            <family val="2"/>
          </rPr>
          <t xml:space="preserve">
when the next step for poits are, x number of players may be in the same step
</t>
        </r>
      </text>
    </comment>
    <comment ref="B4" authorId="0" shapeId="0" xr:uid="{00000000-0006-0000-1500-000007000000}">
      <text>
        <r>
          <rPr>
            <b/>
            <sz val="9"/>
            <color indexed="81"/>
            <rFont val="Tahoma"/>
            <family val="2"/>
          </rPr>
          <t>Ove Hauge:</t>
        </r>
        <r>
          <rPr>
            <sz val="9"/>
            <color indexed="81"/>
            <rFont val="Tahoma"/>
            <family val="2"/>
          </rPr>
          <t xml:space="preserve">
this is the playerfactor where we increase the step width 0,585 for every step after 10
</t>
        </r>
      </text>
    </comment>
    <comment ref="C4" authorId="0" shapeId="0" xr:uid="{00000000-0006-0000-1500-000008000000}">
      <text>
        <r>
          <rPr>
            <b/>
            <sz val="9"/>
            <color indexed="81"/>
            <rFont val="Tahoma"/>
            <family val="2"/>
          </rPr>
          <t>Ove Hauge:</t>
        </r>
        <r>
          <rPr>
            <sz val="9"/>
            <color indexed="81"/>
            <rFont val="Tahoma"/>
            <family val="2"/>
          </rPr>
          <t xml:space="preserve">
how may players there are in each step, without finaletable</t>
        </r>
      </text>
    </comment>
    <comment ref="D4" authorId="0" shapeId="0" xr:uid="{00000000-0006-0000-1500-000009000000}">
      <text>
        <r>
          <rPr>
            <b/>
            <sz val="9"/>
            <color indexed="81"/>
            <rFont val="Tahoma"/>
            <family val="2"/>
          </rPr>
          <t>Ove Hauge:</t>
        </r>
        <r>
          <rPr>
            <sz val="9"/>
            <color indexed="81"/>
            <rFont val="Tahoma"/>
            <family val="2"/>
          </rPr>
          <t xml:space="preserve">
when the next step for poits are, x number of players may be in the same step
</t>
        </r>
      </text>
    </comment>
    <comment ref="E4" authorId="0" shapeId="0" xr:uid="{00000000-0006-0000-1500-00000A000000}">
      <text>
        <r>
          <rPr>
            <b/>
            <sz val="9"/>
            <color indexed="81"/>
            <rFont val="Tahoma"/>
            <family val="2"/>
          </rPr>
          <t>Ove Hauge:</t>
        </r>
        <r>
          <rPr>
            <sz val="9"/>
            <color indexed="81"/>
            <rFont val="Tahoma"/>
            <family val="2"/>
          </rPr>
          <t xml:space="preserve">
this is the playerfactor where we increase the step width 0,585 for every step after 10
</t>
        </r>
      </text>
    </comment>
    <comment ref="F4" authorId="0" shapeId="0" xr:uid="{00000000-0006-0000-1500-00000B000000}">
      <text>
        <r>
          <rPr>
            <b/>
            <sz val="9"/>
            <color indexed="81"/>
            <rFont val="Tahoma"/>
            <family val="2"/>
          </rPr>
          <t>Ove Hauge:</t>
        </r>
        <r>
          <rPr>
            <sz val="9"/>
            <color indexed="81"/>
            <rFont val="Tahoma"/>
            <family val="2"/>
          </rPr>
          <t xml:space="preserve">
how may players there are in each step, without finaletable</t>
        </r>
      </text>
    </comment>
    <comment ref="G4" authorId="0" shapeId="0" xr:uid="{00000000-0006-0000-1500-00000C000000}">
      <text>
        <r>
          <rPr>
            <b/>
            <sz val="9"/>
            <color indexed="81"/>
            <rFont val="Tahoma"/>
            <family val="2"/>
          </rPr>
          <t>Ove Hauge:</t>
        </r>
        <r>
          <rPr>
            <sz val="9"/>
            <color indexed="81"/>
            <rFont val="Tahoma"/>
            <family val="2"/>
          </rPr>
          <t xml:space="preserve">
when the next step for poits are, x number of players may be in the same step
</t>
        </r>
      </text>
    </comment>
    <comment ref="H4" authorId="0" shapeId="0" xr:uid="{00000000-0006-0000-1500-00000D000000}">
      <text>
        <r>
          <rPr>
            <b/>
            <sz val="9"/>
            <color indexed="81"/>
            <rFont val="Tahoma"/>
            <family val="2"/>
          </rPr>
          <t>Ove Hauge:</t>
        </r>
        <r>
          <rPr>
            <sz val="9"/>
            <color indexed="81"/>
            <rFont val="Tahoma"/>
            <family val="2"/>
          </rPr>
          <t xml:space="preserve">
this is the playerfactor where we increase the step width 0,585 for every step after 10
</t>
        </r>
      </text>
    </comment>
    <comment ref="I4" authorId="0" shapeId="0" xr:uid="{00000000-0006-0000-1500-00000E000000}">
      <text>
        <r>
          <rPr>
            <b/>
            <sz val="9"/>
            <color indexed="81"/>
            <rFont val="Tahoma"/>
            <family val="2"/>
          </rPr>
          <t>Ove Hauge:</t>
        </r>
        <r>
          <rPr>
            <sz val="9"/>
            <color indexed="81"/>
            <rFont val="Tahoma"/>
            <family val="2"/>
          </rPr>
          <t xml:space="preserve">
how may players there are in each step, without finaletable</t>
        </r>
      </text>
    </comment>
    <comment ref="U4" authorId="0" shapeId="0" xr:uid="{00000000-0006-0000-1500-00000F000000}">
      <text>
        <r>
          <rPr>
            <b/>
            <sz val="9"/>
            <color indexed="81"/>
            <rFont val="Tahoma"/>
            <family val="2"/>
          </rPr>
          <t>Ove Hauge:</t>
        </r>
        <r>
          <rPr>
            <sz val="9"/>
            <color indexed="81"/>
            <rFont val="Tahoma"/>
            <family val="2"/>
          </rPr>
          <t xml:space="preserve">
when the next step for poits are, x number of players may be in the same step
</t>
        </r>
      </text>
    </comment>
  </commentList>
</comments>
</file>

<file path=xl/sharedStrings.xml><?xml version="1.0" encoding="utf-8"?>
<sst xmlns="http://schemas.openxmlformats.org/spreadsheetml/2006/main" count="1420" uniqueCount="690">
  <si>
    <t>PERIODS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</si>
  <si>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</si>
  <si>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</si>
  <si>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</si>
  <si>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</si>
  <si>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</si>
  <si>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</si>
  <si>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</si>
  <si>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</si>
  <si>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</si>
  <si>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</si>
  <si>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</si>
  <si>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</si>
  <si>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</si>
  <si>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NSOP Poker Tournament Timer Manager</t>
  </si>
  <si>
    <t>Project Progress</t>
  </si>
  <si>
    <t>Ante</t>
  </si>
  <si>
    <t>Player</t>
  </si>
  <si>
    <t>Classes</t>
  </si>
  <si>
    <t>Progress</t>
  </si>
  <si>
    <t>Poker Clock</t>
  </si>
  <si>
    <t>Ticket Sale</t>
  </si>
  <si>
    <t>Poker Clock Template</t>
  </si>
  <si>
    <t>Simple Template</t>
  </si>
  <si>
    <t>Current Time</t>
  </si>
  <si>
    <t>Avg Chip Stack</t>
  </si>
  <si>
    <t>Prizepool</t>
  </si>
  <si>
    <t>Additional Information</t>
  </si>
  <si>
    <t>Total Addons</t>
  </si>
  <si>
    <t>Total Rebuys</t>
  </si>
  <si>
    <t>Number of Payouts</t>
  </si>
  <si>
    <t>Ektra</t>
  </si>
  <si>
    <t>Eliminated Player Info</t>
  </si>
  <si>
    <t>Advertising</t>
  </si>
  <si>
    <t>Hands Left To Play info</t>
  </si>
  <si>
    <t>Chips Value</t>
  </si>
  <si>
    <t>Chips Removal After This blind</t>
  </si>
  <si>
    <t>Total Blind To Play Today</t>
  </si>
  <si>
    <t>Random Player Information</t>
  </si>
  <si>
    <t>Name and tournament type</t>
  </si>
  <si>
    <t>PLAN START DAY</t>
  </si>
  <si>
    <t>ACTUAL START DAY</t>
  </si>
  <si>
    <t>ACTUAL DURATION DAYS</t>
  </si>
  <si>
    <t>Options To Remember</t>
  </si>
  <si>
    <t>Color Selection Based On Tournament</t>
  </si>
  <si>
    <t>Font Style Based On Tournament</t>
  </si>
  <si>
    <t>Sound Class</t>
  </si>
  <si>
    <t>Class where we play sound depending on input</t>
  </si>
  <si>
    <t>If a soud is playing we wait for it to be finish and then we start new sound</t>
  </si>
  <si>
    <t>Sounds Based On Options</t>
  </si>
  <si>
    <t>Sounds Progress</t>
  </si>
  <si>
    <t>Sound Triggers</t>
  </si>
  <si>
    <t>Pause</t>
  </si>
  <si>
    <t>Sound  Announcement</t>
  </si>
  <si>
    <t>Player Elemination with or without tournament place/points</t>
  </si>
  <si>
    <t>Tounament Starts For The First Time</t>
  </si>
  <si>
    <t>Tournament Starts Again After Pause</t>
  </si>
  <si>
    <t>Hand For Hand Bobble Play</t>
  </si>
  <si>
    <t>Blind Increasing</t>
  </si>
  <si>
    <t>Tournament Goes To Pause</t>
  </si>
  <si>
    <t>Edit / Option Module</t>
  </si>
  <si>
    <t>Poker Clock Manager</t>
  </si>
  <si>
    <t>View All Running Tournaments</t>
  </si>
  <si>
    <t>View All Tournaments</t>
  </si>
  <si>
    <t>Select Tounament To Edit</t>
  </si>
  <si>
    <t>EDIT</t>
  </si>
  <si>
    <t>Select Tounament To Start</t>
  </si>
  <si>
    <t>Add Player</t>
  </si>
  <si>
    <t>Remove Player Not Playing</t>
  </si>
  <si>
    <t>Remove Eliminated Player</t>
  </si>
  <si>
    <t>Move Player To A New Seat</t>
  </si>
  <si>
    <t>Change Remove Table High / Low</t>
  </si>
  <si>
    <t>Pause Time</t>
  </si>
  <si>
    <t>Unpause Time</t>
  </si>
  <si>
    <t>Change Time</t>
  </si>
  <si>
    <t>Set Last Level Of The Day</t>
  </si>
  <si>
    <t>Register Rebuy On Player</t>
  </si>
  <si>
    <t>Register Badbeat On Player</t>
  </si>
  <si>
    <t>Register Addon On Player</t>
  </si>
  <si>
    <t>Register Haunted On Player</t>
  </si>
  <si>
    <t>Register Takeout On Player</t>
  </si>
  <si>
    <t>Register Seven Deuce On Player</t>
  </si>
  <si>
    <t>Add A New Break</t>
  </si>
  <si>
    <t>Skip A Break</t>
  </si>
  <si>
    <t>Make And Activate Announcement</t>
  </si>
  <si>
    <t>Edit Option Module</t>
  </si>
  <si>
    <t>Tournament Class</t>
  </si>
  <si>
    <t>Player Class</t>
  </si>
  <si>
    <t>Payout Class</t>
  </si>
  <si>
    <t>Blind Class</t>
  </si>
  <si>
    <t>Option Class</t>
  </si>
  <si>
    <t>Basic Information</t>
  </si>
  <si>
    <t>Tournament Name</t>
  </si>
  <si>
    <t>Game Type : League / Single Tournament / Cash Game</t>
  </si>
  <si>
    <t>Game Style : No Limit / Fixed Limit / Pot Limit</t>
  </si>
  <si>
    <t>Game Variant : Texas Hold'em /  Omaha osv.</t>
  </si>
  <si>
    <t>Game Information</t>
  </si>
  <si>
    <t>Start Date And Time</t>
  </si>
  <si>
    <t>Max Entry / Entry Cost / Entry Fee / Finale Fee</t>
  </si>
  <si>
    <t>Starting Chips / Early Attending</t>
  </si>
  <si>
    <t>Table : Size / Final Size / Start Table Number / Remove Table From</t>
  </si>
  <si>
    <t>Structure : Payout / Blind / Points</t>
  </si>
  <si>
    <t>Optional Information</t>
  </si>
  <si>
    <t>Semi Finale / Finale</t>
  </si>
  <si>
    <t>Round Quantity / Valid Rounds</t>
  </si>
  <si>
    <t>Semi Finale Information</t>
  </si>
  <si>
    <t>Include : Basic Information / Additional Information</t>
  </si>
  <si>
    <t>Finale Information</t>
  </si>
  <si>
    <t>Rebuy : Cost / Chips / Fee / Final Fee / Quantity / End Level</t>
  </si>
  <si>
    <t>Addon : Cost / Chips / Fee / Final Fee / Quantity / End Level</t>
  </si>
  <si>
    <t>Extra Game Rules</t>
  </si>
  <si>
    <t>Winning Hands : Repitition / End Level / Cash / Chips / Points / Tickets</t>
  </si>
  <si>
    <t>Losing Hands : Repitition / End Level / Cash / Chips / Points / Tickets</t>
  </si>
  <si>
    <t>Hunted : Quantity / Activation / Cash / Chips / Points / Tickets</t>
  </si>
  <si>
    <t>Takeout : Cash / Chips / Points / Tickets</t>
  </si>
  <si>
    <t>Game Tokens</t>
  </si>
  <si>
    <t>Run It : Twice / Three Times / Four Times</t>
  </si>
  <si>
    <t>Change : One Hand Card / Table Card</t>
  </si>
  <si>
    <t>Add : One Hand Card / Table Card</t>
  </si>
  <si>
    <t>See One : Opponent Hand Card / Next Deck Card</t>
  </si>
  <si>
    <t>Deal : Double River / Double Turn</t>
  </si>
  <si>
    <t>Preflop : Straddle / Mississipi</t>
  </si>
  <si>
    <t>Tournament Edit</t>
  </si>
  <si>
    <t>Change Tournament Information</t>
  </si>
  <si>
    <t>Duplicate Tournament</t>
  </si>
  <si>
    <t>Remove Tournament</t>
  </si>
  <si>
    <t>Search Tournament</t>
  </si>
  <si>
    <t>Player Edit</t>
  </si>
  <si>
    <t>Change Player Information</t>
  </si>
  <si>
    <t>Duplicate Player</t>
  </si>
  <si>
    <t>Remove Player</t>
  </si>
  <si>
    <t>Search Player</t>
  </si>
  <si>
    <t>Player Information</t>
  </si>
  <si>
    <t>Name</t>
  </si>
  <si>
    <t>Address</t>
  </si>
  <si>
    <t>Mail</t>
  </si>
  <si>
    <t>Post Code</t>
  </si>
  <si>
    <t>Country</t>
  </si>
  <si>
    <t>Born</t>
  </si>
  <si>
    <t>Phone</t>
  </si>
  <si>
    <t>Picture</t>
  </si>
  <si>
    <t>Generated Information</t>
  </si>
  <si>
    <t>Registratation Date</t>
  </si>
  <si>
    <t>ID</t>
  </si>
  <si>
    <t>Additional : Badbeat / Seven Deuce / Hunted / Takeout</t>
  </si>
  <si>
    <t>Tournament : Played / Cashed / Won / Finale Table / Bubble Guy / Rank / First Out / Total Winnings</t>
  </si>
  <si>
    <t>Membership</t>
  </si>
  <si>
    <t>Local</t>
  </si>
  <si>
    <t>National</t>
  </si>
  <si>
    <t>Local Membership Cost</t>
  </si>
  <si>
    <t>Local Membership Duration</t>
  </si>
  <si>
    <t>National Membership Cost</t>
  </si>
  <si>
    <t>National Membership Duration</t>
  </si>
  <si>
    <t>License</t>
  </si>
  <si>
    <t>Expire Date</t>
  </si>
  <si>
    <t>Bonus Code</t>
  </si>
  <si>
    <t>Validation Code</t>
  </si>
  <si>
    <t>Payout Edit</t>
  </si>
  <si>
    <t>Duplicate Payout</t>
  </si>
  <si>
    <t>Search Payout</t>
  </si>
  <si>
    <t>Remove Payout / Hide If Used</t>
  </si>
  <si>
    <t>Change Payout / Verifaction If Used</t>
  </si>
  <si>
    <t>Payout Information</t>
  </si>
  <si>
    <t>Level</t>
  </si>
  <si>
    <t>Small</t>
  </si>
  <si>
    <t>Big</t>
  </si>
  <si>
    <t>Time</t>
  </si>
  <si>
    <t>Remove Chips</t>
  </si>
  <si>
    <t>From Place</t>
  </si>
  <si>
    <t>To Place</t>
  </si>
  <si>
    <t>Prosentage</t>
  </si>
  <si>
    <t>Blind Edit</t>
  </si>
  <si>
    <t>Duplicate Blind</t>
  </si>
  <si>
    <t>Search Blind</t>
  </si>
  <si>
    <t>Change Blind / Validation If In Use</t>
  </si>
  <si>
    <t>Remove Blind / Hide If In Use</t>
  </si>
  <si>
    <t>Blind Information</t>
  </si>
  <si>
    <t>Break</t>
  </si>
  <si>
    <t>Color Font Selection</t>
  </si>
  <si>
    <t>Single Tournament Class</t>
  </si>
  <si>
    <t>Single Player Class</t>
  </si>
  <si>
    <t>Tournament Selection</t>
  </si>
  <si>
    <t>Tournament Search</t>
  </si>
  <si>
    <t>Todays Tournament</t>
  </si>
  <si>
    <t>Top 5 Tournaments</t>
  </si>
  <si>
    <t>Player List</t>
  </si>
  <si>
    <t>Player Search</t>
  </si>
  <si>
    <t>No Print Function</t>
  </si>
  <si>
    <t>Multiple Player Selection</t>
  </si>
  <si>
    <t>Player Select</t>
  </si>
  <si>
    <t>Multiple Tournament Selection</t>
  </si>
  <si>
    <t>Tournaments Today</t>
  </si>
  <si>
    <t>Print Function</t>
  </si>
  <si>
    <t>Data Class</t>
  </si>
  <si>
    <t>Class for all data communication</t>
  </si>
  <si>
    <t>All variable needed needs to be passed in to every function</t>
  </si>
  <si>
    <t>No function shall have more then one solution</t>
  </si>
  <si>
    <t>Function Class</t>
  </si>
  <si>
    <t>Class for all mathematically logic and calculations</t>
  </si>
  <si>
    <t>Accessible for other classes</t>
  </si>
  <si>
    <t>Generate Class</t>
  </si>
  <si>
    <t>Class for all database structures and default value setup</t>
  </si>
  <si>
    <t>No edit possible</t>
  </si>
  <si>
    <t>Accessible for all but only from startup</t>
  </si>
  <si>
    <t>One Variable : Int / String / Bool / osv</t>
  </si>
  <si>
    <t>Elapsed Time : Get from base</t>
  </si>
  <si>
    <t>Next Break : Get every time break are finish</t>
  </si>
  <si>
    <t>Next Blind : Get from base on level change</t>
  </si>
  <si>
    <t>Current Level : Get From Base</t>
  </si>
  <si>
    <t>Current Blind : Get From Base</t>
  </si>
  <si>
    <t>Players Left : Get From Base</t>
  </si>
  <si>
    <t>Table</t>
  </si>
  <si>
    <t>Seat</t>
  </si>
  <si>
    <t>START</t>
  </si>
  <si>
    <t>SEAT</t>
  </si>
  <si>
    <t>TIME</t>
  </si>
  <si>
    <t>LEAGUE</t>
  </si>
  <si>
    <t>PUSH</t>
  </si>
  <si>
    <t>SEARCH</t>
  </si>
  <si>
    <t>SELECTED TOURNAMENT</t>
  </si>
  <si>
    <t>INFO</t>
  </si>
  <si>
    <t>Entries</t>
  </si>
  <si>
    <t>Game Type</t>
  </si>
  <si>
    <t>PLAYERS</t>
  </si>
  <si>
    <t>KONTROLL PANEL</t>
  </si>
  <si>
    <t>START TOURNAMENT</t>
  </si>
  <si>
    <t>SEAT PLAYERS</t>
  </si>
  <si>
    <t>Animation Seating</t>
  </si>
  <si>
    <t>Animation Hunted</t>
  </si>
  <si>
    <t>O</t>
  </si>
  <si>
    <t>Player Sound</t>
  </si>
  <si>
    <t>Hunted Sound</t>
  </si>
  <si>
    <t>Pricepool</t>
  </si>
  <si>
    <t>Names</t>
  </si>
  <si>
    <t>img</t>
  </si>
  <si>
    <t>Sorted by time</t>
  </si>
  <si>
    <t>When started this screen is disabled, and a clock is started</t>
  </si>
  <si>
    <t>player queue</t>
  </si>
  <si>
    <t>Id , Name</t>
  </si>
  <si>
    <t>SELECTED PLAYER</t>
  </si>
  <si>
    <t>Id</t>
  </si>
  <si>
    <t>Nam</t>
  </si>
  <si>
    <t>MED MER</t>
  </si>
  <si>
    <t>Free Seats</t>
  </si>
  <si>
    <t>RANDOM</t>
  </si>
  <si>
    <t>SEAT PLAYER</t>
  </si>
  <si>
    <t>Show Push Info</t>
  </si>
  <si>
    <t>RUNNING</t>
  </si>
  <si>
    <t>SCHEDULE</t>
  </si>
  <si>
    <t>Pause / Unpause</t>
  </si>
  <si>
    <t>Change Level / Time</t>
  </si>
  <si>
    <t>Skip Next Blind</t>
  </si>
  <si>
    <t>Set / Change Last Level Of The Day</t>
  </si>
  <si>
    <t xml:space="preserve">FINALE </t>
  </si>
  <si>
    <t>Requirement</t>
  </si>
  <si>
    <t>SEMI</t>
  </si>
  <si>
    <t>REST</t>
  </si>
  <si>
    <t>Send</t>
  </si>
  <si>
    <t>Print</t>
  </si>
  <si>
    <t>PRE-DEFINED</t>
  </si>
  <si>
    <t xml:space="preserve">PUSH </t>
  </si>
  <si>
    <t>Type</t>
  </si>
  <si>
    <t>NEW - PUSH</t>
  </si>
  <si>
    <t>TYPE : name</t>
  </si>
  <si>
    <t>DURATION : time</t>
  </si>
  <si>
    <t>Variouse text</t>
  </si>
  <si>
    <t>SAVE</t>
  </si>
  <si>
    <t>SENDE SKJEMA</t>
  </si>
  <si>
    <t>LIST WITH PUSHED ON THEIR WAY</t>
  </si>
  <si>
    <t>ADD TO SCHEME</t>
  </si>
  <si>
    <t>TABLE</t>
  </si>
  <si>
    <t>NEXT PLAYER</t>
  </si>
  <si>
    <t>SLIDER KONTROLLPANEL SOM KOMMER OPP</t>
  </si>
  <si>
    <t>Change Color</t>
  </si>
  <si>
    <t>Change Font</t>
  </si>
  <si>
    <t>Change Sound</t>
  </si>
  <si>
    <t>SOUND RECORDS</t>
  </si>
  <si>
    <t>CHOOSE VOICE</t>
  </si>
  <si>
    <t>Change Remove Table High Low</t>
  </si>
  <si>
    <t>PUSH SCREEN</t>
  </si>
  <si>
    <t>HEADER</t>
  </si>
  <si>
    <t xml:space="preserve">TEMPLATE </t>
  </si>
  <si>
    <t>Pre Navngitt :</t>
  </si>
  <si>
    <t>Current Level</t>
  </si>
  <si>
    <t>BORDER</t>
  </si>
  <si>
    <t>Thickness</t>
  </si>
  <si>
    <t>Color</t>
  </si>
  <si>
    <t>Round Corner</t>
  </si>
  <si>
    <t>X &amp; Y Cordinates</t>
  </si>
  <si>
    <t>Background</t>
  </si>
  <si>
    <t>LABLE</t>
  </si>
  <si>
    <t>Font Type</t>
  </si>
  <si>
    <t>Font Color</t>
  </si>
  <si>
    <t>Bold</t>
  </si>
  <si>
    <t>Italic</t>
  </si>
  <si>
    <t>Width / Height</t>
  </si>
  <si>
    <t>Script</t>
  </si>
  <si>
    <t>Visible</t>
  </si>
  <si>
    <t>YES</t>
  </si>
  <si>
    <t>XY</t>
  </si>
  <si>
    <t>.0,0</t>
  </si>
  <si>
    <t>WH</t>
  </si>
  <si>
    <t>.10/40</t>
  </si>
  <si>
    <t>T</t>
  </si>
  <si>
    <t>C</t>
  </si>
  <si>
    <t>Red</t>
  </si>
  <si>
    <t>RC</t>
  </si>
  <si>
    <t>B</t>
  </si>
  <si>
    <t>BLUE</t>
  </si>
  <si>
    <t>Total Players</t>
  </si>
  <si>
    <t>0/45</t>
  </si>
  <si>
    <t>Tournament / Player / Payout / Blind</t>
  </si>
  <si>
    <t>Database</t>
  </si>
  <si>
    <t>Save / Update / Delete Database</t>
  </si>
  <si>
    <t>Save / Update / Delete Dataset</t>
  </si>
  <si>
    <t>Get / Set Column</t>
  </si>
  <si>
    <t>Takeout</t>
  </si>
  <si>
    <t>Place</t>
  </si>
  <si>
    <t>Players</t>
  </si>
  <si>
    <t>Faktor</t>
  </si>
  <si>
    <t>Step</t>
  </si>
  <si>
    <t>Total</t>
  </si>
  <si>
    <t>POINTS</t>
  </si>
  <si>
    <t>Point</t>
  </si>
  <si>
    <t>EXIT POSITION</t>
  </si>
  <si>
    <t>Points</t>
  </si>
  <si>
    <t>Spillere</t>
  </si>
  <si>
    <t>Steps</t>
  </si>
  <si>
    <t>i Step</t>
  </si>
  <si>
    <t>Poeng</t>
  </si>
  <si>
    <t xml:space="preserve">From </t>
  </si>
  <si>
    <t>To</t>
  </si>
  <si>
    <t>SPILLER</t>
  </si>
  <si>
    <t>Spiller Faktor</t>
  </si>
  <si>
    <t>Factor</t>
  </si>
  <si>
    <t>Spiller</t>
  </si>
  <si>
    <t>Antall</t>
  </si>
  <si>
    <t>Extra</t>
  </si>
  <si>
    <t>PROSENT</t>
  </si>
  <si>
    <t>STEP</t>
  </si>
  <si>
    <t>Get Players Each Step</t>
  </si>
  <si>
    <t>Get 100 Percent</t>
  </si>
  <si>
    <t>League</t>
  </si>
  <si>
    <t>Number of Tournament</t>
  </si>
  <si>
    <t>Qualifying Rules for Semifinale</t>
  </si>
  <si>
    <t>Qualifying Rules for Finale</t>
  </si>
  <si>
    <t>Storer all spillere registrert</t>
  </si>
  <si>
    <t>Storer alle data</t>
  </si>
  <si>
    <t>Storer League</t>
  </si>
  <si>
    <t>Storer Optional</t>
  </si>
  <si>
    <t>Get Steps</t>
  </si>
  <si>
    <t>Get Player  Value Each Step</t>
  </si>
  <si>
    <t>Get Total Points</t>
  </si>
  <si>
    <t>Get Player Steps</t>
  </si>
  <si>
    <t>In the cash</t>
  </si>
  <si>
    <t>Hands to play before pause</t>
  </si>
  <si>
    <t>Sound Triggers (no voice )</t>
  </si>
  <si>
    <t>Sound  Announcement (Voice)</t>
  </si>
  <si>
    <t>Game Starts After Pause beep 3,2,1 min and 10 sec</t>
  </si>
  <si>
    <t>Blind Increasing beep 1 min and 10 sec</t>
  </si>
  <si>
    <t>Blind Increas voice 1 min and 0 sec</t>
  </si>
  <si>
    <t>Tournament Goes To Pause 0 sec</t>
  </si>
  <si>
    <t>Tournament Start After Pause  3 min o sec</t>
  </si>
  <si>
    <t>Shuffle up and Deal</t>
  </si>
  <si>
    <t>final table</t>
  </si>
  <si>
    <t>Location</t>
  </si>
  <si>
    <t>TABLESIZE</t>
  </si>
  <si>
    <t>MAX TABLE</t>
  </si>
  <si>
    <t>Random needs to exclude the table from last random to ensure friends in que dont get same table.</t>
  </si>
  <si>
    <t>Tablesize 1-6 Random will exclude the last seat from random untill it reach max table. Tablesize over 6 exclude 2 last seats</t>
  </si>
  <si>
    <t>When all table is full from first round of randomizing you will get a question.                Do you want to increase tables by 1 or start randomizing excluded seats from all tables</t>
  </si>
  <si>
    <t>Before you start tournament you get a question: Do you wish to re-seat or remove "using High-Low" table untill you reach best table setting</t>
  </si>
  <si>
    <t>Make a list of all free seats in the tournament or from a number of tables</t>
  </si>
  <si>
    <t xml:space="preserve">Sales-point lock in X number of seats from that list when sales-point is empty generate a new list and lock in X number of seats again. </t>
  </si>
  <si>
    <t>Seat table will get the sale-point short ID to make sure no one else can take it.</t>
  </si>
  <si>
    <t>If tournament is full return with empty list then we need to be able to increase tables or put people on waiting list.</t>
  </si>
  <si>
    <t>People on a waiting list will be on table 9999 and seat number will increase infinite to make the list</t>
  </si>
  <si>
    <t>EXCLUDE</t>
  </si>
  <si>
    <t>Vi må ferdiggenerere alle bordene med setenr og la de stå tomme</t>
  </si>
  <si>
    <t>Wainting List will apper within [] on both sides, where its registred it will show how may players are waiting. On the other side it will tell how may alowd in the waiting list</t>
  </si>
  <si>
    <t>25 [7]</t>
  </si>
  <si>
    <t>25 [25]</t>
  </si>
  <si>
    <t>Navn</t>
  </si>
  <si>
    <t>Addon</t>
  </si>
  <si>
    <t>Rebuy</t>
  </si>
  <si>
    <t>Hunted</t>
  </si>
  <si>
    <t>SevenDeuce</t>
  </si>
  <si>
    <t>BadBeat</t>
  </si>
  <si>
    <t>Bubble</t>
  </si>
  <si>
    <t>FirstOut</t>
  </si>
  <si>
    <t>CashOuts</t>
  </si>
  <si>
    <t>FinaleTable</t>
  </si>
  <si>
    <t>Won</t>
  </si>
  <si>
    <t>Winnings</t>
  </si>
  <si>
    <t>Jan Erik Eriksen</t>
  </si>
  <si>
    <t>Ove Hauge</t>
  </si>
  <si>
    <t>Christer Monsen</t>
  </si>
  <si>
    <t>Ørjan Abelsen</t>
  </si>
  <si>
    <t>Even Hjelle</t>
  </si>
  <si>
    <t>Marit Hauge</t>
  </si>
  <si>
    <t>Ove Ullestad</t>
  </si>
  <si>
    <t>Stian Tellefsen</t>
  </si>
  <si>
    <t>Christer Hansen</t>
  </si>
  <si>
    <t>Morten Borg</t>
  </si>
  <si>
    <t>Morten Revheim</t>
  </si>
  <si>
    <t>Rune Kubon</t>
  </si>
  <si>
    <t>Bjarte Børve</t>
  </si>
  <si>
    <t>Irmelin Langeland</t>
  </si>
  <si>
    <t>Kim Korsby</t>
  </si>
  <si>
    <t>Unni Revheim</t>
  </si>
  <si>
    <t>Remi Skjelbred</t>
  </si>
  <si>
    <t>Ann Heldal</t>
  </si>
  <si>
    <t>Marius Aadland</t>
  </si>
  <si>
    <t>Christian Kvalvåg</t>
  </si>
  <si>
    <t>Plass</t>
  </si>
  <si>
    <t>Even Økland</t>
  </si>
  <si>
    <t>Gunnleiv Fossåskaret</t>
  </si>
  <si>
    <t>poeng</t>
  </si>
  <si>
    <t>Addon can only be and late reg end level</t>
  </si>
  <si>
    <t>on player wxit , check for repove table and move player</t>
  </si>
  <si>
    <t>ON REMOVE TABLE: TABLELISTVIEW NEED TO UPDATE</t>
  </si>
  <si>
    <t>ENTRY</t>
  </si>
  <si>
    <t>REBUY</t>
  </si>
  <si>
    <t>ADDON</t>
  </si>
  <si>
    <t>SEVE 2</t>
  </si>
  <si>
    <t>BAD'</t>
  </si>
  <si>
    <t>POT</t>
  </si>
  <si>
    <t>QTY</t>
  </si>
  <si>
    <t>CHIPS</t>
  </si>
  <si>
    <t>TOTAL</t>
  </si>
  <si>
    <t>RE-SEAT ALL ON 2 TABLES LEFT AND FINALE TABLE</t>
  </si>
  <si>
    <t>ANIMAJON NEED TO SHOW RIGHT PLAYER WHEN MOVING</t>
  </si>
  <si>
    <t>NEED TO CHECK FOR BUBLLE AND ANOUNCE IT</t>
  </si>
  <si>
    <t>NEED TO CHECK IF IT IS FINALE TABLE AND ANOUNCE IT</t>
  </si>
  <si>
    <t>CHECK IF ITS ONLY ONE PLAYER IS LEFT, AND ANOINCE WINNER</t>
  </si>
  <si>
    <t>WHEN I TOUNEMENT IS FINISH SET CpLEYED = TRUE</t>
  </si>
  <si>
    <t>ENTRYCOST AND CCASH NEED TO BE UPDATED WITH ENTRYCOST</t>
  </si>
  <si>
    <t>Finale</t>
  </si>
  <si>
    <t>when selling tickets, check for finale and add payoutvalue</t>
  </si>
  <si>
    <t>Problem</t>
  </si>
  <si>
    <t>Tema</t>
  </si>
  <si>
    <t>Creator</t>
  </si>
  <si>
    <t>Tournament</t>
  </si>
  <si>
    <t>Solutoin</t>
  </si>
  <si>
    <t>check when changing tablesize and force it to 2 if under</t>
  </si>
  <si>
    <t>Manager</t>
  </si>
  <si>
    <t>Player Exit</t>
  </si>
  <si>
    <t>Check if re-seat is on 3 or 2 tables  then activate it with sound</t>
  </si>
  <si>
    <t>Re-Seat all players when going to finaletable+1</t>
  </si>
  <si>
    <t>Chech if finale table or only one table left then reseat all players</t>
  </si>
  <si>
    <t>last player standing logic</t>
  </si>
  <si>
    <t>chekc if its only one player left : make an rutine that gives hime the stats and one that anounce him as a winner</t>
  </si>
  <si>
    <t>when last players is removed</t>
  </si>
  <si>
    <t>set cPlayed = true</t>
  </si>
  <si>
    <t>Ticket</t>
  </si>
  <si>
    <t>Sale</t>
  </si>
  <si>
    <t>Entry cost and Finale Fee isnt update correctly</t>
  </si>
  <si>
    <t>check update rutine for entry cost and finale table</t>
  </si>
  <si>
    <t>Automation</t>
  </si>
  <si>
    <t>Automaticly set Rebuy cost to the same as entrycost</t>
  </si>
  <si>
    <t>Automaticly set Addon cost to the same as entrycost</t>
  </si>
  <si>
    <t>Automaticly set Fee aswell cost to the same as entry fee</t>
  </si>
  <si>
    <t>Automaticly set chips to the same as startchips</t>
  </si>
  <si>
    <t>TableSize can be zero when minimum tablesize is 2</t>
  </si>
  <si>
    <t>Design</t>
  </si>
  <si>
    <t>Wrong Colours</t>
  </si>
  <si>
    <t>Change all color to default greeen</t>
  </si>
  <si>
    <t>when selling tickets</t>
  </si>
  <si>
    <t>check for finale and add payoutvalue</t>
  </si>
  <si>
    <t>OWNER</t>
  </si>
  <si>
    <t>GENERATOR</t>
  </si>
  <si>
    <t>YEAR</t>
  </si>
  <si>
    <t>Check when ever we change Game and update requirement</t>
  </si>
  <si>
    <t>General</t>
  </si>
  <si>
    <t>Values cant be higher then his parent</t>
  </si>
  <si>
    <t>Check parent when changing a child</t>
  </si>
  <si>
    <t xml:space="preserve">League Rule isnt rquired on creating a League </t>
  </si>
  <si>
    <t>Usercontrol</t>
  </si>
  <si>
    <t>Delete all tournament that isnt NSOP</t>
  </si>
  <si>
    <t>UserClock</t>
  </si>
  <si>
    <t>No Addon Information</t>
  </si>
  <si>
    <t>Check if LateReg level == cLevel     Pause Tournament and announce addon possibility</t>
  </si>
  <si>
    <t>Check if Alternates</t>
  </si>
  <si>
    <t>If alternates call player and seat him</t>
  </si>
  <si>
    <t>When changing a value on Semi or Final change( to OnOff )</t>
  </si>
  <si>
    <t>missing max players when saving</t>
  </si>
  <si>
    <t>Cant search in tournament</t>
  </si>
  <si>
    <t xml:space="preserve">Ticket </t>
  </si>
  <si>
    <t>Cant show tournament that is ended</t>
  </si>
  <si>
    <t>Tournament needs to be sorted on date and time</t>
  </si>
  <si>
    <t>When starting a tournament, option to re-seat not possible</t>
  </si>
  <si>
    <t>COST</t>
  </si>
  <si>
    <t>RUNE</t>
  </si>
  <si>
    <t>Stian Eide</t>
  </si>
  <si>
    <t>Thomas Abelsen</t>
  </si>
  <si>
    <t>Birte Monsen</t>
  </si>
  <si>
    <t>Evind Monsen</t>
  </si>
  <si>
    <t>Clock</t>
  </si>
  <si>
    <t>Animation</t>
  </si>
  <si>
    <t>Removing players need to be corrected</t>
  </si>
  <si>
    <t>Animation needs to correctly remove players and tables</t>
  </si>
  <si>
    <t>Sales</t>
  </si>
  <si>
    <t>Ticket already bought shouldnt come on the list</t>
  </si>
  <si>
    <t>Tournament Start</t>
  </si>
  <si>
    <t>at the end of rebuy, tournament need to check for table to remove</t>
  </si>
  <si>
    <t>when saving /  infoscreen need to hide buttons</t>
  </si>
  <si>
    <t>Hide all buttons on infor screen if not in use</t>
  </si>
  <si>
    <t>Entry Fee</t>
  </si>
  <si>
    <t>Even Helle</t>
  </si>
  <si>
    <t>aa</t>
  </si>
  <si>
    <t>bb</t>
  </si>
  <si>
    <t>cc</t>
  </si>
  <si>
    <t>dd</t>
  </si>
  <si>
    <t>ee</t>
  </si>
  <si>
    <t>Seating</t>
  </si>
  <si>
    <t>Printing for tickets after seating</t>
  </si>
  <si>
    <t>Reg players</t>
  </si>
  <si>
    <t>TableSize</t>
  </si>
  <si>
    <t>Tables</t>
  </si>
  <si>
    <t>Irmelin før Ann</t>
  </si>
  <si>
    <t>Check for late-reg and Check if already seated</t>
  </si>
  <si>
    <t>If already seated and If Late-Reg  is True then allow selling tickets then give seat and ticket</t>
  </si>
  <si>
    <t>ID Not updating when saving</t>
  </si>
  <si>
    <t>When saved we need to get ID from database and show it on user tournament</t>
  </si>
  <si>
    <t>ID Not updating when we select a tournament</t>
  </si>
  <si>
    <t>When selected show it on user tournament</t>
  </si>
  <si>
    <t xml:space="preserve"> Tournament</t>
  </si>
  <si>
    <t>On Update it create a new tournament with new ID</t>
  </si>
  <si>
    <t>Check if ID exsist if so overwrite it and update tournament</t>
  </si>
  <si>
    <t>Checkbox over list needs to be updating depending on list</t>
  </si>
  <si>
    <t>Checkbox over list doesnt change accordingly to list</t>
  </si>
  <si>
    <t>Save and update needs confirmation box</t>
  </si>
  <si>
    <t>Show messagebox with confirmation and countdown</t>
  </si>
  <si>
    <t>Update will not update following</t>
  </si>
  <si>
    <t>Check email, Photo and Nationality</t>
  </si>
  <si>
    <t>Zoom button shows</t>
  </si>
  <si>
    <t>Hide Zoom button with function</t>
  </si>
  <si>
    <t>All</t>
  </si>
  <si>
    <t>Name doesnt clear NSOP</t>
  </si>
  <si>
    <t>OnFocus clear textfield</t>
  </si>
  <si>
    <t>Make changes to NSOP</t>
  </si>
  <si>
    <t>Check if name is NSOP then disable textbox when selecting a pre-defined design</t>
  </si>
  <si>
    <t>Values goes higher then depending values</t>
  </si>
  <si>
    <t>Check all values for this problem</t>
  </si>
  <si>
    <t>Optional</t>
  </si>
  <si>
    <t>UserOptional need to turn off all Options</t>
  </si>
  <si>
    <t>All options are off but still showing</t>
  </si>
  <si>
    <t>Start values is not valid</t>
  </si>
  <si>
    <t>Check all start values so they are valid when you start</t>
  </si>
  <si>
    <t>Some integer show 0 when it means infinity</t>
  </si>
  <si>
    <t>Visual change for all zeros to charecters - understandable information</t>
  </si>
  <si>
    <t>On/Off buttons doesnt change when saved/updated</t>
  </si>
  <si>
    <t>Make sure to check all on/off buttons before saving</t>
  </si>
  <si>
    <t>Blind</t>
  </si>
  <si>
    <t>Saving a new blind does not give a ID</t>
  </si>
  <si>
    <t>Make sure to check if ID is all other then default value then generate new ID</t>
  </si>
  <si>
    <t>Payout</t>
  </si>
  <si>
    <t>Wrong colours</t>
  </si>
  <si>
    <t>Change color</t>
  </si>
  <si>
    <t>TO Players shows wrong value when changing in the middle</t>
  </si>
  <si>
    <t>Use same funtion when changing players as if we are adding new row</t>
  </si>
  <si>
    <t>Options, Blind</t>
  </si>
  <si>
    <t>Value Changer have wrong color</t>
  </si>
  <si>
    <t>Change to the right color</t>
  </si>
  <si>
    <t>Search field for Tournament doesnt do anything</t>
  </si>
  <si>
    <t>Use same function as player search</t>
  </si>
  <si>
    <t>Search buttons not in use</t>
  </si>
  <si>
    <t>Remove them then</t>
  </si>
  <si>
    <t>Pre-Defined search not made</t>
  </si>
  <si>
    <t>Make pre-defined search so we can get only NM tournaments and so on</t>
  </si>
  <si>
    <t>Full tournament dissapear</t>
  </si>
  <si>
    <t>Show as full give user possibility to increase max limit</t>
  </si>
  <si>
    <t>Seating button no information appears</t>
  </si>
  <si>
    <t>When selecting a tournament we need information if it is seated or not</t>
  </si>
  <si>
    <t>Make it</t>
  </si>
  <si>
    <t>Waiting list</t>
  </si>
  <si>
    <t>Shall we give the user oportunity to add a new table to the tournament</t>
  </si>
  <si>
    <t>Open for discussion</t>
  </si>
  <si>
    <t>Not possible to give hunted and takeout</t>
  </si>
  <si>
    <t>Check for Optional rules and apply accordingly</t>
  </si>
  <si>
    <t>FirstTimeSeating</t>
  </si>
  <si>
    <t>Does not check for hunted</t>
  </si>
  <si>
    <t>Check for hunted and make animation option for that ( Yes, No) under options</t>
  </si>
  <si>
    <t>Doesnt tell how many hands to play before rebuy end</t>
  </si>
  <si>
    <t>Make this function</t>
  </si>
  <si>
    <t>When selecting a tournament blind level doesnt change</t>
  </si>
  <si>
    <t>Make sure to update all options for this tournament</t>
  </si>
  <si>
    <t>TournamentChange</t>
  </si>
  <si>
    <t>If changing a value for tournament options nothing happens</t>
  </si>
  <si>
    <t>Make sure to save this changes done</t>
  </si>
  <si>
    <t>Option</t>
  </si>
  <si>
    <t>Option isnt activated</t>
  </si>
  <si>
    <t>Make save and load on options and changes on the buttons</t>
  </si>
  <si>
    <t>Options</t>
  </si>
  <si>
    <t>Sounds</t>
  </si>
  <si>
    <t>NSOP Sounds doesnt save correctly</t>
  </si>
  <si>
    <t>Make sure to use to Default NSOP Body in Save</t>
  </si>
  <si>
    <t>K1</t>
  </si>
  <si>
    <t>K2</t>
  </si>
  <si>
    <t>K3</t>
  </si>
  <si>
    <t>K4</t>
  </si>
  <si>
    <t>K5</t>
  </si>
  <si>
    <t>K6</t>
  </si>
  <si>
    <t>K7</t>
  </si>
  <si>
    <t>K8</t>
  </si>
  <si>
    <t>K9</t>
  </si>
  <si>
    <t>K10</t>
  </si>
  <si>
    <t>Button_Click</t>
  </si>
  <si>
    <t>Re</t>
  </si>
  <si>
    <t>Ad</t>
  </si>
  <si>
    <t>Bo</t>
  </si>
  <si>
    <t>Variable</t>
  </si>
  <si>
    <t>0000 2008 2190 928P</t>
  </si>
  <si>
    <t>0000 2008 2191 968P</t>
  </si>
  <si>
    <t>0000 2107 2196 928P</t>
  </si>
  <si>
    <t>0000 2000 2997 998P</t>
  </si>
  <si>
    <t>0000 2000 2798 928P</t>
  </si>
  <si>
    <t>0000 2104 2290 988P</t>
  </si>
  <si>
    <t>0000 2003 2492 928P</t>
  </si>
  <si>
    <t>0000 2206 2291 988P</t>
  </si>
  <si>
    <t>0000 2002 2297 928P</t>
  </si>
  <si>
    <t>0000 2004 0743 149P</t>
  </si>
  <si>
    <t>0000 2100 0342 179P</t>
  </si>
  <si>
    <t>0000 2005 2992 988P</t>
  </si>
  <si>
    <t>Ove Ronny</t>
  </si>
  <si>
    <t>Hauge</t>
  </si>
  <si>
    <t>Marit</t>
  </si>
  <si>
    <t>Christer</t>
  </si>
  <si>
    <t>Hansen</t>
  </si>
  <si>
    <t>Christian</t>
  </si>
  <si>
    <t>Kvalvåg</t>
  </si>
  <si>
    <t>0000 2002 2895 978P</t>
  </si>
  <si>
    <t>Even</t>
  </si>
  <si>
    <t>Helle</t>
  </si>
  <si>
    <t>0000 2301 2399 968P</t>
  </si>
  <si>
    <t>Irmelin</t>
  </si>
  <si>
    <t>Langeland</t>
  </si>
  <si>
    <t>Jan Erik</t>
  </si>
  <si>
    <t>Eriksen</t>
  </si>
  <si>
    <t>Kim</t>
  </si>
  <si>
    <t>Korsby</t>
  </si>
  <si>
    <t>Marius</t>
  </si>
  <si>
    <t>Aadland</t>
  </si>
  <si>
    <t>Morten</t>
  </si>
  <si>
    <t>Borg</t>
  </si>
  <si>
    <t>Revheim</t>
  </si>
  <si>
    <t>Abelsen</t>
  </si>
  <si>
    <t>0000 2200 2690 988P</t>
  </si>
  <si>
    <t>Rune</t>
  </si>
  <si>
    <t>Kubon</t>
  </si>
  <si>
    <t>Thomas</t>
  </si>
  <si>
    <t>0000 2103 2495 978P</t>
  </si>
  <si>
    <t>Unni</t>
  </si>
  <si>
    <t>STIAN</t>
  </si>
  <si>
    <t>TELLEFSEN</t>
  </si>
  <si>
    <t>BJARTE</t>
  </si>
  <si>
    <t>BØRVE</t>
  </si>
  <si>
    <t>0000 2003 0340 129P</t>
  </si>
  <si>
    <t>0000 2000 0140 199P</t>
  </si>
  <si>
    <t>BIRTE</t>
  </si>
  <si>
    <t>MONSEN</t>
  </si>
  <si>
    <t>a</t>
  </si>
  <si>
    <t>b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</si>
  <si>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</si>
  <si>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</si>
  <si>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</si>
  <si>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</si>
  <si>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</si>
  <si>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</si>
  <si>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</si>
  <si>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</si>
  <si>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</si>
  <si>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</si>
  <si>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</si>
  <si>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</si>
  <si>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</si>
  <si>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</si>
  <si>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</si>
  <si>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PETTER</t>
  </si>
  <si>
    <t>ERIKSEN</t>
  </si>
  <si>
    <t>SERVER</t>
  </si>
  <si>
    <t>WEB</t>
  </si>
  <si>
    <t>CLIENT</t>
  </si>
  <si>
    <t>Veiwer</t>
  </si>
  <si>
    <t>Logging</t>
  </si>
  <si>
    <t>Data</t>
  </si>
  <si>
    <t>Person</t>
  </si>
  <si>
    <t>Admin</t>
  </si>
  <si>
    <t>Action Tracker</t>
  </si>
  <si>
    <t>Ticketsale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</si>
</sst>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5" formatCode="0.000"/>
  </numFmts>
  <fonts count="42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  <family val="2"/>
    </font>
    <font>
      <sz val="12"/>
      <color theme="1" tint="0.24994659260841701"/>
      <name val="Calibri"/>
      <family val="2"/>
    </font>
    <font>
      <b/>
      <sz val="13"/>
      <color theme="7"/>
      <name val="Calibri"/>
      <family val="2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8"/>
      <color theme="1" tint="0.24994659260841701"/>
      <name val="Calibri"/>
      <family val="2"/>
    </font>
    <font>
      <b/>
      <sz val="22"/>
      <color theme="1" tint="0.24994659260841701"/>
      <name val="Calibri"/>
      <family val="2"/>
    </font>
    <font>
      <b/>
      <sz val="18"/>
      <color theme="7"/>
      <name val="Calibri"/>
      <family val="2"/>
    </font>
    <font>
      <b/>
      <i/>
      <sz val="10"/>
      <color theme="1" tint="0.24994659260841701"/>
      <name val="Calibri"/>
      <family val="2"/>
    </font>
    <font>
      <sz val="8"/>
      <color theme="1" tint="0.24994659260841701"/>
      <name val="Corbel"/>
      <family val="2"/>
      <scheme val="major"/>
    </font>
    <font>
      <b/>
      <sz val="11"/>
      <color theme="1" tint="0.24994659260841701"/>
      <name val="Corbel"/>
      <family val="2"/>
      <scheme val="major"/>
    </font>
    <font>
      <i/>
      <sz val="9"/>
      <color theme="1" tint="0.24994659260841701"/>
      <name val="Corbel"/>
      <family val="2"/>
      <scheme val="major"/>
    </font>
    <font>
      <b/>
      <sz val="13"/>
      <color theme="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8"/>
      <color theme="1" tint="0.24994659260841701"/>
      <name val="Calibri"/>
      <family val="2"/>
      <scheme val="minor"/>
    </font>
    <font>
      <sz val="11"/>
      <color theme="1" tint="0.24994659260841701"/>
      <name val="Calibri"/>
      <family val="2"/>
      <scheme val="minor"/>
    </font>
    <font>
      <b/>
      <sz val="9"/>
      <color theme="1" tint="0.24994659260841701"/>
      <name val="Calibri"/>
      <family val="2"/>
      <scheme val="minor"/>
    </font>
    <font>
      <sz val="28"/>
      <color theme="1" tint="0.24994659260841701"/>
      <name val="Calibri"/>
      <family val="2"/>
      <scheme val="minor"/>
    </font>
    <font>
      <sz val="9"/>
      <color theme="1" tint="0.24994659260841701"/>
      <name val="Calibri"/>
      <family val="2"/>
      <scheme val="minor"/>
    </font>
    <font>
      <b/>
      <sz val="14"/>
      <color theme="1" tint="0.24994659260841701"/>
      <name val="Calibri"/>
      <family val="2"/>
      <scheme val="minor"/>
    </font>
    <font>
      <sz val="8"/>
      <color theme="1" tint="0.24994659260841701"/>
      <name val="Calibri"/>
      <family val="2"/>
      <scheme val="minor"/>
    </font>
    <font>
      <b/>
      <i/>
      <sz val="11"/>
      <color theme="1" tint="0.24994659260841701"/>
      <name val="Calibri"/>
      <family val="2"/>
      <scheme val="minor"/>
    </font>
    <font>
      <b/>
      <sz val="8"/>
      <color theme="1" tint="0.24994659260841701"/>
      <name val="Calibri"/>
      <family val="2"/>
      <scheme val="minor"/>
    </font>
    <font>
      <sz val="11"/>
      <color theme="0"/>
      <name val="Corbel"/>
      <family val="2"/>
      <scheme val="major"/>
    </font>
    <font>
      <b/>
      <sz val="18"/>
      <color theme="1" tint="0.24994659260841701"/>
      <name val="Corbel"/>
      <family val="2"/>
      <scheme val="major"/>
    </font>
    <font>
      <b/>
      <i/>
      <sz val="11"/>
      <color theme="1" tint="0.24994659260841701"/>
      <name val="Corbel"/>
      <family val="2"/>
      <scheme val="major"/>
    </font>
    <font>
      <sz val="11"/>
      <name val="Corbel"/>
      <family val="2"/>
      <scheme val="major"/>
    </font>
    <font>
      <b/>
      <sz val="11"/>
      <name val="Corbel"/>
      <family val="2"/>
      <scheme val="major"/>
    </font>
    <font>
      <sz val="36"/>
      <color theme="1" tint="0.24994659260841701"/>
      <name val="Corbel"/>
      <family val="2"/>
      <scheme val="major"/>
    </font>
    <font>
      <b/>
      <sz val="11"/>
      <color theme="1" tint="0.24994659260841701"/>
      <name val="Arial Black"/>
      <family val="2"/>
    </font>
    <font>
      <sz val="11"/>
      <color theme="1" tint="0.24994659260841701"/>
      <name val="Arial Black"/>
      <family val="2"/>
    </font>
    <font>
      <sz val="16"/>
      <color theme="1" tint="0.24994659260841701"/>
      <name val="Corbel"/>
      <family val="2"/>
      <scheme val="major"/>
    </font>
  </fonts>
  <fills count="2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32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/>
      <right/>
      <top style="hair">
        <color theme="7"/>
      </top>
      <bottom style="hair">
        <color theme="7"/>
      </bottom>
      <diagonal/>
    </border>
    <border>
      <left/>
      <right/>
      <top style="hair">
        <color theme="7"/>
      </top>
      <bottom/>
      <diagonal/>
    </border>
    <border>
      <left/>
      <right/>
      <top/>
      <bottom style="hair">
        <color theme="7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1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  <xf numFmtId="43" fontId="11" fillId="0" borderId="0" applyFont="0" applyFill="0" applyBorder="0" applyAlignment="0" applyProtection="0"/>
    <xf numFmtId="9" fontId="11" fillId="0" borderId="0" applyFont="0" applyFill="0" applyBorder="0" applyAlignment="0" applyProtection="0"/>
  </cellStyleXfs>
  <cellXfs count="286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5" fillId="0" borderId="8" xfId="0" applyFont="1" applyBorder="1" applyAlignment="1">
      <alignment horizontal="center"/>
    </xf>
    <xf numFmtId="9" fontId="6" fillId="0" borderId="8" xfId="6" applyFont="1" applyBorder="1">
      <alignment horizontal="center" vertical="center"/>
    </xf>
    <xf numFmtId="0" fontId="5" fillId="0" borderId="8" xfId="0" quotePrefix="1" applyFont="1" applyBorder="1" applyAlignment="1">
      <alignment horizontal="center"/>
    </xf>
    <xf numFmtId="0" fontId="4" fillId="0" borderId="8" xfId="2" applyFont="1" applyBorder="1" applyAlignment="1">
      <alignment horizontal="left" vertical="top" wrapText="1"/>
    </xf>
    <xf numFmtId="0" fontId="4" fillId="0" borderId="9" xfId="2" applyFont="1" applyBorder="1" applyAlignment="1">
      <alignment vertical="top" wrapText="1"/>
    </xf>
    <xf numFmtId="0" fontId="4" fillId="0" borderId="0" xfId="2" applyFont="1" applyBorder="1" applyAlignment="1">
      <alignment vertical="top" wrapText="1"/>
    </xf>
    <xf numFmtId="0" fontId="4" fillId="0" borderId="10" xfId="2" applyFont="1" applyBorder="1" applyAlignment="1">
      <alignment vertical="top" wrapText="1"/>
    </xf>
    <xf numFmtId="0" fontId="0" fillId="0" borderId="0" xfId="0" applyAlignment="1">
      <alignment horizontal="center" vertical="center"/>
    </xf>
    <xf numFmtId="0" fontId="15" fillId="11" borderId="8" xfId="2" applyFont="1" applyFill="1" applyBorder="1" applyAlignment="1">
      <alignment horizontal="center" vertical="top" wrapText="1"/>
    </xf>
    <xf numFmtId="0" fontId="14" fillId="11" borderId="8" xfId="0" applyFont="1" applyFill="1" applyBorder="1" applyAlignment="1">
      <alignment horizontal="center" vertical="center"/>
    </xf>
    <xf numFmtId="9" fontId="16" fillId="11" borderId="8" xfId="6" applyFont="1" applyFill="1" applyBorder="1" applyAlignment="1">
      <alignment horizontal="center" vertical="center"/>
    </xf>
    <xf numFmtId="0" fontId="4" fillId="9" borderId="8" xfId="2" applyFont="1" applyFill="1" applyBorder="1" applyAlignment="1">
      <alignment horizontal="center" vertical="center" wrapText="1"/>
    </xf>
    <xf numFmtId="0" fontId="4" fillId="8" borderId="0" xfId="2" applyFont="1" applyFill="1" applyAlignment="1">
      <alignment horizontal="center" vertical="center" wrapText="1"/>
    </xf>
    <xf numFmtId="0" fontId="4" fillId="0" borderId="0" xfId="2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9" fontId="6" fillId="0" borderId="0" xfId="6" applyFont="1" applyAlignment="1">
      <alignment horizontal="center" vertical="center"/>
    </xf>
    <xf numFmtId="9" fontId="3" fillId="0" borderId="0" xfId="6" applyAlignment="1">
      <alignment horizontal="center" vertical="center"/>
    </xf>
    <xf numFmtId="0" fontId="17" fillId="0" borderId="0" xfId="2" applyFont="1" applyAlignment="1">
      <alignment horizontal="left" vertical="center" wrapText="1"/>
    </xf>
    <xf numFmtId="0" fontId="4" fillId="9" borderId="0" xfId="2" applyFont="1" applyFill="1" applyAlignment="1">
      <alignment horizontal="left" vertical="center" wrapText="1"/>
    </xf>
    <xf numFmtId="0" fontId="4" fillId="12" borderId="0" xfId="2" applyFont="1" applyFill="1" applyAlignment="1">
      <alignment horizontal="center" vertical="center" wrapText="1"/>
    </xf>
    <xf numFmtId="0" fontId="4" fillId="10" borderId="0" xfId="2" applyFont="1" applyFill="1" applyAlignment="1">
      <alignment horizontal="center" vertical="center" wrapText="1"/>
    </xf>
    <xf numFmtId="0" fontId="4" fillId="13" borderId="0" xfId="2" applyFont="1" applyFill="1" applyAlignment="1">
      <alignment horizontal="center" vertical="center" wrapText="1"/>
    </xf>
    <xf numFmtId="0" fontId="4" fillId="13" borderId="9" xfId="2" applyFont="1" applyFill="1" applyBorder="1" applyAlignment="1">
      <alignment horizontal="center" vertical="center" wrapText="1"/>
    </xf>
    <xf numFmtId="0" fontId="4" fillId="13" borderId="8" xfId="2" applyFont="1" applyFill="1" applyBorder="1" applyAlignment="1">
      <alignment horizontal="center" vertical="center" wrapText="1"/>
    </xf>
    <xf numFmtId="0" fontId="0" fillId="14" borderId="11" xfId="0" applyNumberFormat="1" applyFill="1" applyBorder="1" applyAlignment="1">
      <alignment vertical="center"/>
    </xf>
    <xf numFmtId="0" fontId="0" fillId="14" borderId="12" xfId="0" applyNumberFormat="1" applyFill="1" applyBorder="1" applyAlignment="1">
      <alignment vertical="center"/>
    </xf>
    <xf numFmtId="0" fontId="0" fillId="14" borderId="0" xfId="0" applyNumberFormat="1" applyFill="1" applyBorder="1" applyAlignment="1">
      <alignment vertical="center"/>
    </xf>
    <xf numFmtId="0" fontId="0" fillId="14" borderId="15" xfId="0" applyNumberFormat="1" applyFill="1" applyBorder="1" applyAlignment="1">
      <alignment vertical="center"/>
    </xf>
    <xf numFmtId="0" fontId="0" fillId="14" borderId="0" xfId="0" applyNumberFormat="1" applyFill="1" applyBorder="1" applyAlignment="1">
      <alignment horizontal="center" vertical="center"/>
    </xf>
    <xf numFmtId="0" fontId="0" fillId="14" borderId="13" xfId="0" applyNumberFormat="1" applyFill="1" applyBorder="1" applyAlignment="1">
      <alignment vertical="center"/>
    </xf>
    <xf numFmtId="0" fontId="0" fillId="14" borderId="14" xfId="0" applyNumberFormat="1" applyFill="1" applyBorder="1" applyAlignment="1">
      <alignment vertical="center"/>
    </xf>
    <xf numFmtId="0" fontId="0" fillId="14" borderId="16" xfId="0" applyNumberFormat="1" applyFill="1" applyBorder="1" applyAlignment="1">
      <alignment vertical="center"/>
    </xf>
    <xf numFmtId="0" fontId="0" fillId="14" borderId="17" xfId="0" applyNumberFormat="1" applyFill="1" applyBorder="1" applyAlignment="1">
      <alignment vertical="center"/>
    </xf>
    <xf numFmtId="0" fontId="0" fillId="14" borderId="18" xfId="0" applyNumberFormat="1" applyFill="1" applyBorder="1" applyAlignment="1">
      <alignment vertical="center"/>
    </xf>
    <xf numFmtId="0" fontId="0" fillId="14" borderId="19" xfId="0" applyNumberFormat="1" applyFill="1" applyBorder="1" applyAlignment="1">
      <alignment vertical="center"/>
    </xf>
    <xf numFmtId="0" fontId="0" fillId="14" borderId="21" xfId="0" applyNumberFormat="1" applyFill="1" applyBorder="1" applyAlignment="1">
      <alignment vertical="center"/>
    </xf>
    <xf numFmtId="0" fontId="0" fillId="14" borderId="20" xfId="0" applyNumberFormat="1" applyFill="1" applyBorder="1" applyAlignment="1">
      <alignment vertical="center"/>
    </xf>
    <xf numFmtId="0" fontId="0" fillId="14" borderId="23" xfId="0" applyNumberFormat="1" applyFill="1" applyBorder="1" applyAlignment="1">
      <alignment vertical="center"/>
    </xf>
    <xf numFmtId="0" fontId="0" fillId="14" borderId="24" xfId="0" applyNumberFormat="1" applyFill="1" applyBorder="1" applyAlignment="1">
      <alignment vertical="center"/>
    </xf>
    <xf numFmtId="0" fontId="0" fillId="14" borderId="25" xfId="0" applyNumberFormat="1" applyFill="1" applyBorder="1" applyAlignment="1">
      <alignment vertical="center"/>
    </xf>
    <xf numFmtId="0" fontId="0" fillId="14" borderId="26" xfId="0" applyNumberFormat="1" applyFill="1" applyBorder="1" applyAlignment="1">
      <alignment vertical="center"/>
    </xf>
    <xf numFmtId="0" fontId="0" fillId="14" borderId="27" xfId="0" applyNumberFormat="1" applyFill="1" applyBorder="1" applyAlignment="1">
      <alignment vertical="center"/>
    </xf>
    <xf numFmtId="0" fontId="0" fillId="14" borderId="28" xfId="0" applyNumberFormat="1" applyFill="1" applyBorder="1" applyAlignment="1">
      <alignment vertical="center"/>
    </xf>
    <xf numFmtId="0" fontId="0" fillId="14" borderId="29" xfId="0" applyNumberFormat="1" applyFill="1" applyBorder="1" applyAlignment="1">
      <alignment vertical="center"/>
    </xf>
    <xf numFmtId="0" fontId="0" fillId="14" borderId="30" xfId="0" applyNumberFormat="1" applyFill="1" applyBorder="1" applyAlignment="1">
      <alignment vertical="center"/>
    </xf>
    <xf numFmtId="0" fontId="19" fillId="14" borderId="0" xfId="0" applyNumberFormat="1" applyFont="1" applyFill="1" applyBorder="1" applyAlignment="1">
      <alignment vertical="center"/>
    </xf>
    <xf numFmtId="0" fontId="19" fillId="14" borderId="23" xfId="0" applyNumberFormat="1" applyFont="1" applyFill="1" applyBorder="1" applyAlignment="1">
      <alignment vertical="center"/>
    </xf>
    <xf numFmtId="0" fontId="19" fillId="14" borderId="24" xfId="0" applyNumberFormat="1" applyFont="1" applyFill="1" applyBorder="1" applyAlignment="1">
      <alignment vertical="center"/>
    </xf>
    <xf numFmtId="0" fontId="19" fillId="14" borderId="26" xfId="0" applyNumberFormat="1" applyFont="1" applyFill="1" applyBorder="1" applyAlignment="1">
      <alignment vertical="center"/>
    </xf>
    <xf numFmtId="0" fontId="19" fillId="14" borderId="27" xfId="0" applyNumberFormat="1" applyFont="1" applyFill="1" applyBorder="1" applyAlignment="1">
      <alignment vertical="center"/>
    </xf>
    <xf numFmtId="0" fontId="0" fillId="14" borderId="22" xfId="0" applyNumberFormat="1" applyFill="1" applyBorder="1" applyAlignment="1">
      <alignment vertical="center"/>
    </xf>
    <xf numFmtId="0" fontId="0" fillId="14" borderId="0" xfId="0" applyNumberFormat="1" applyFill="1" applyBorder="1" applyAlignment="1">
      <alignment vertical="center" wrapText="1"/>
    </xf>
    <xf numFmtId="0" fontId="20" fillId="14" borderId="17" xfId="0" applyNumberFormat="1" applyFont="1" applyFill="1" applyBorder="1" applyAlignment="1">
      <alignment vertical="top" wrapText="1"/>
    </xf>
    <xf numFmtId="0" fontId="19" fillId="14" borderId="15" xfId="0" applyNumberFormat="1" applyFont="1" applyFill="1" applyBorder="1" applyAlignment="1">
      <alignment vertical="center"/>
    </xf>
    <xf numFmtId="0" fontId="0" fillId="14" borderId="31" xfId="0" applyNumberFormat="1" applyFill="1" applyBorder="1" applyAlignment="1">
      <alignment vertical="center"/>
    </xf>
    <xf numFmtId="0" fontId="0" fillId="14" borderId="24" xfId="0" applyNumberFormat="1" applyFill="1" applyBorder="1" applyAlignment="1">
      <alignment vertical="center" wrapText="1"/>
    </xf>
    <xf numFmtId="0" fontId="19" fillId="16" borderId="0" xfId="0" applyNumberFormat="1" applyFont="1" applyFill="1" applyBorder="1" applyAlignment="1">
      <alignment vertical="center"/>
    </xf>
    <xf numFmtId="0" fontId="0" fillId="16" borderId="0" xfId="0" applyNumberFormat="1" applyFill="1" applyBorder="1" applyAlignment="1">
      <alignment vertical="center"/>
    </xf>
    <xf numFmtId="0" fontId="0" fillId="16" borderId="0" xfId="0" applyNumberFormat="1" applyFill="1" applyBorder="1" applyAlignment="1">
      <alignment horizontal="center" vertical="center"/>
    </xf>
    <xf numFmtId="0" fontId="20" fillId="16" borderId="0" xfId="0" applyNumberFormat="1" applyFont="1" applyFill="1" applyBorder="1" applyAlignment="1">
      <alignment vertical="top" wrapText="1"/>
    </xf>
    <xf numFmtId="0" fontId="19" fillId="16" borderId="11" xfId="0" applyNumberFormat="1" applyFont="1" applyFill="1" applyBorder="1" applyAlignment="1">
      <alignment vertical="center"/>
    </xf>
    <xf numFmtId="0" fontId="0" fillId="16" borderId="12" xfId="0" applyNumberFormat="1" applyFill="1" applyBorder="1" applyAlignment="1">
      <alignment vertical="center"/>
    </xf>
    <xf numFmtId="0" fontId="0" fillId="16" borderId="13" xfId="0" applyNumberFormat="1" applyFill="1" applyBorder="1" applyAlignment="1">
      <alignment vertical="center"/>
    </xf>
    <xf numFmtId="0" fontId="0" fillId="16" borderId="14" xfId="0" applyNumberFormat="1" applyFill="1" applyBorder="1" applyAlignment="1">
      <alignment vertical="center"/>
    </xf>
    <xf numFmtId="0" fontId="0" fillId="16" borderId="15" xfId="0" applyNumberFormat="1" applyFill="1" applyBorder="1" applyAlignment="1">
      <alignment vertical="center"/>
    </xf>
    <xf numFmtId="0" fontId="0" fillId="16" borderId="16" xfId="0" applyNumberFormat="1" applyFill="1" applyBorder="1" applyAlignment="1">
      <alignment vertical="center"/>
    </xf>
    <xf numFmtId="0" fontId="0" fillId="16" borderId="17" xfId="0" applyNumberFormat="1" applyFill="1" applyBorder="1" applyAlignment="1">
      <alignment vertical="center"/>
    </xf>
    <xf numFmtId="0" fontId="20" fillId="16" borderId="17" xfId="0" applyNumberFormat="1" applyFont="1" applyFill="1" applyBorder="1" applyAlignment="1">
      <alignment vertical="top" wrapText="1"/>
    </xf>
    <xf numFmtId="0" fontId="0" fillId="16" borderId="18" xfId="0" applyNumberFormat="1" applyFill="1" applyBorder="1" applyAlignment="1">
      <alignment vertical="center"/>
    </xf>
    <xf numFmtId="0" fontId="4" fillId="0" borderId="9" xfId="2" applyFont="1" applyBorder="1" applyAlignment="1">
      <alignment horizontal="left" vertical="top"/>
    </xf>
    <xf numFmtId="0" fontId="4" fillId="0" borderId="10" xfId="2" applyFont="1" applyBorder="1" applyAlignment="1">
      <alignment horizontal="left" vertical="top" wrapText="1"/>
    </xf>
    <xf numFmtId="0" fontId="0" fillId="0" borderId="0" xfId="0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18" fillId="0" borderId="0" xfId="0" applyFont="1">
      <alignment horizontal="center" vertical="center"/>
    </xf>
    <xf numFmtId="0" fontId="25" fillId="0" borderId="0" xfId="0" applyFont="1">
      <alignment horizontal="center" vertical="center"/>
    </xf>
    <xf numFmtId="164" fontId="25" fillId="0" borderId="0" xfId="19" applyNumberFormat="1" applyFont="1" applyAlignment="1">
      <alignment horizontal="center" vertical="center"/>
    </xf>
    <xf numFmtId="0" fontId="26" fillId="17" borderId="0" xfId="0" applyFont="1" applyFill="1">
      <alignment horizontal="center" vertical="center"/>
    </xf>
    <xf numFmtId="164" fontId="25" fillId="17" borderId="0" xfId="19" applyNumberFormat="1" applyFont="1" applyFill="1" applyAlignment="1">
      <alignment horizontal="center" vertical="center"/>
    </xf>
    <xf numFmtId="0" fontId="25" fillId="17" borderId="0" xfId="0" applyFont="1" applyFill="1">
      <alignment horizontal="center" vertical="center"/>
    </xf>
    <xf numFmtId="0" fontId="25" fillId="18" borderId="0" xfId="0" applyFont="1" applyFill="1">
      <alignment horizontal="center" vertical="center"/>
    </xf>
    <xf numFmtId="1" fontId="25" fillId="19" borderId="0" xfId="0" applyNumberFormat="1" applyFont="1" applyFill="1">
      <alignment horizontal="center" vertical="center"/>
    </xf>
    <xf numFmtId="1" fontId="25" fillId="17" borderId="0" xfId="0" applyNumberFormat="1" applyFont="1" applyFill="1">
      <alignment horizontal="center" vertical="center"/>
    </xf>
    <xf numFmtId="1" fontId="25" fillId="17" borderId="29" xfId="0" applyNumberFormat="1" applyFont="1" applyFill="1" applyBorder="1">
      <alignment horizontal="center" vertical="center"/>
    </xf>
    <xf numFmtId="0" fontId="25" fillId="0" borderId="29" xfId="0" applyFont="1" applyBorder="1">
      <alignment horizontal="center" vertical="center"/>
    </xf>
    <xf numFmtId="165" fontId="25" fillId="0" borderId="0" xfId="0" applyNumberFormat="1" applyFont="1">
      <alignment horizontal="center" vertical="center"/>
    </xf>
    <xf numFmtId="0" fontId="25" fillId="8" borderId="0" xfId="0" applyFont="1" applyFill="1">
      <alignment horizontal="center" vertical="center"/>
    </xf>
    <xf numFmtId="0" fontId="26" fillId="17" borderId="0" xfId="0" applyFont="1" applyFill="1" applyAlignment="1">
      <alignment horizontal="center" vertical="center"/>
    </xf>
    <xf numFmtId="0" fontId="25" fillId="8" borderId="29" xfId="0" applyFont="1" applyFill="1" applyBorder="1">
      <alignment horizontal="center" vertical="center"/>
    </xf>
    <xf numFmtId="10" fontId="25" fillId="19" borderId="0" xfId="20" applyNumberFormat="1" applyFont="1" applyFill="1" applyAlignment="1">
      <alignment horizontal="center" vertical="center"/>
    </xf>
    <xf numFmtId="10" fontId="25" fillId="18" borderId="0" xfId="20" applyNumberFormat="1" applyFont="1" applyFill="1" applyAlignment="1">
      <alignment horizontal="center" vertical="center"/>
    </xf>
    <xf numFmtId="1" fontId="25" fillId="0" borderId="0" xfId="0" applyNumberFormat="1" applyFont="1">
      <alignment horizontal="center" vertical="center"/>
    </xf>
    <xf numFmtId="0" fontId="28" fillId="8" borderId="0" xfId="0" applyFont="1" applyFill="1" applyAlignment="1">
      <alignment horizontal="center" vertical="center"/>
    </xf>
    <xf numFmtId="0" fontId="27" fillId="17" borderId="0" xfId="0" applyFont="1" applyFill="1" applyAlignment="1">
      <alignment vertical="center"/>
    </xf>
    <xf numFmtId="165" fontId="25" fillId="17" borderId="0" xfId="0" applyNumberFormat="1" applyFont="1" applyFill="1">
      <alignment horizontal="center" vertical="center"/>
    </xf>
    <xf numFmtId="0" fontId="25" fillId="17" borderId="0" xfId="0" applyFont="1" applyFill="1" applyBorder="1">
      <alignment horizontal="center" vertical="center"/>
    </xf>
    <xf numFmtId="165" fontId="25" fillId="17" borderId="0" xfId="0" applyNumberFormat="1" applyFont="1" applyFill="1" applyBorder="1">
      <alignment horizontal="center" vertical="center"/>
    </xf>
    <xf numFmtId="1" fontId="25" fillId="17" borderId="0" xfId="0" applyNumberFormat="1" applyFont="1" applyFill="1" applyBorder="1">
      <alignment horizontal="center" vertical="center"/>
    </xf>
    <xf numFmtId="0" fontId="25" fillId="17" borderId="29" xfId="0" applyFont="1" applyFill="1" applyBorder="1">
      <alignment horizontal="center" vertical="center"/>
    </xf>
    <xf numFmtId="165" fontId="25" fillId="17" borderId="29" xfId="0" applyNumberFormat="1" applyFont="1" applyFill="1" applyBorder="1">
      <alignment horizontal="center" vertical="center"/>
    </xf>
    <xf numFmtId="0" fontId="28" fillId="17" borderId="0" xfId="0" applyFont="1" applyFill="1">
      <alignment horizontal="center" vertical="center"/>
    </xf>
    <xf numFmtId="164" fontId="28" fillId="17" borderId="0" xfId="19" applyNumberFormat="1" applyFont="1" applyFill="1" applyAlignment="1">
      <alignment horizontal="center" vertical="center"/>
    </xf>
    <xf numFmtId="0" fontId="28" fillId="18" borderId="0" xfId="0" applyFont="1" applyFill="1">
      <alignment horizontal="center"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>
      <alignment horizontal="center" vertical="center"/>
    </xf>
    <xf numFmtId="0" fontId="29" fillId="0" borderId="0" xfId="0" applyFont="1" applyFill="1" applyBorder="1">
      <alignment horizontal="center" vertical="center"/>
    </xf>
    <xf numFmtId="164" fontId="1" fillId="0" borderId="0" xfId="19" applyNumberFormat="1" applyFont="1" applyFill="1" applyBorder="1" applyAlignment="1">
      <alignment horizontal="center" vertical="center"/>
    </xf>
    <xf numFmtId="1" fontId="1" fillId="0" borderId="0" xfId="0" applyNumberFormat="1" applyFont="1" applyFill="1" applyBorder="1">
      <alignment horizontal="center" vertical="center"/>
    </xf>
    <xf numFmtId="165" fontId="1" fillId="0" borderId="0" xfId="0" applyNumberFormat="1" applyFont="1" applyFill="1" applyBorder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43" fontId="1" fillId="0" borderId="0" xfId="19" applyFont="1" applyFill="1" applyBorder="1" applyAlignment="1">
      <alignment vertical="center"/>
    </xf>
    <xf numFmtId="9" fontId="1" fillId="0" borderId="0" xfId="20" applyFont="1" applyFill="1" applyBorder="1" applyAlignment="1">
      <alignment vertical="center"/>
    </xf>
    <xf numFmtId="0" fontId="1" fillId="0" borderId="29" xfId="0" applyFont="1" applyFill="1" applyBorder="1">
      <alignment horizontal="center" vertical="center"/>
    </xf>
    <xf numFmtId="165" fontId="1" fillId="0" borderId="29" xfId="0" applyNumberFormat="1" applyFont="1" applyFill="1" applyBorder="1">
      <alignment horizontal="center" vertical="center"/>
    </xf>
    <xf numFmtId="1" fontId="1" fillId="0" borderId="29" xfId="0" applyNumberFormat="1" applyFont="1" applyFill="1" applyBorder="1">
      <alignment horizontal="center" vertical="center"/>
    </xf>
    <xf numFmtId="0" fontId="24" fillId="17" borderId="0" xfId="0" applyFont="1" applyFill="1" applyAlignment="1">
      <alignment horizontal="center" vertical="center"/>
    </xf>
    <xf numFmtId="164" fontId="28" fillId="9" borderId="0" xfId="19" applyNumberFormat="1" applyFont="1" applyFill="1" applyAlignment="1">
      <alignment horizontal="center" vertical="center"/>
    </xf>
    <xf numFmtId="1" fontId="25" fillId="9" borderId="0" xfId="0" applyNumberFormat="1" applyFont="1" applyFill="1">
      <alignment horizontal="center" vertical="center"/>
    </xf>
    <xf numFmtId="1" fontId="25" fillId="9" borderId="29" xfId="0" applyNumberFormat="1" applyFont="1" applyFill="1" applyBorder="1">
      <alignment horizontal="center" vertical="center"/>
    </xf>
    <xf numFmtId="1" fontId="31" fillId="17" borderId="0" xfId="0" applyNumberFormat="1" applyFont="1" applyFill="1">
      <alignment horizontal="center" vertical="center"/>
    </xf>
    <xf numFmtId="10" fontId="25" fillId="0" borderId="0" xfId="0" applyNumberFormat="1" applyFont="1">
      <alignment horizontal="center" vertical="center"/>
    </xf>
    <xf numFmtId="0" fontId="0" fillId="0" borderId="0" xfId="0" applyAlignment="1">
      <alignment horizontal="left"/>
    </xf>
    <xf numFmtId="1" fontId="25" fillId="20" borderId="0" xfId="0" applyNumberFormat="1" applyFont="1" applyFill="1">
      <alignment horizontal="center" vertical="center"/>
    </xf>
    <xf numFmtId="0" fontId="30" fillId="21" borderId="0" xfId="0" applyFont="1" applyFill="1" applyAlignment="1">
      <alignment horizontal="center" vertical="center" wrapText="1"/>
    </xf>
    <xf numFmtId="10" fontId="28" fillId="21" borderId="0" xfId="20" applyNumberFormat="1" applyFont="1" applyFill="1" applyAlignment="1">
      <alignment horizontal="center" vertical="center" wrapText="1"/>
    </xf>
    <xf numFmtId="0" fontId="32" fillId="21" borderId="0" xfId="0" applyFont="1" applyFill="1" applyAlignment="1">
      <alignment horizontal="center" vertical="center" wrapText="1"/>
    </xf>
    <xf numFmtId="0" fontId="25" fillId="21" borderId="0" xfId="0" applyFont="1" applyFill="1">
      <alignment horizontal="center" vertical="center"/>
    </xf>
    <xf numFmtId="0" fontId="28" fillId="21" borderId="0" xfId="0" applyFont="1" applyFill="1">
      <alignment horizontal="center" vertical="center"/>
    </xf>
    <xf numFmtId="1" fontId="25" fillId="21" borderId="0" xfId="0" applyNumberFormat="1" applyFont="1" applyFill="1">
      <alignment horizontal="center" vertical="center"/>
    </xf>
    <xf numFmtId="0" fontId="0" fillId="11" borderId="0" xfId="0" applyFill="1">
      <alignment horizontal="center" vertical="center"/>
    </xf>
    <xf numFmtId="0" fontId="0" fillId="12" borderId="0" xfId="0" applyFill="1">
      <alignment horizontal="center" vertical="center"/>
    </xf>
    <xf numFmtId="0" fontId="0" fillId="12" borderId="22" xfId="0" applyFill="1" applyBorder="1">
      <alignment horizontal="center" vertical="center"/>
    </xf>
    <xf numFmtId="1" fontId="0" fillId="0" borderId="0" xfId="0" applyNumberFormat="1">
      <alignment horizontal="center" vertical="center"/>
    </xf>
    <xf numFmtId="0" fontId="0" fillId="23" borderId="22" xfId="0" applyFill="1" applyBorder="1">
      <alignment horizontal="center" vertical="center"/>
    </xf>
    <xf numFmtId="0" fontId="0" fillId="0" borderId="22" xfId="0" applyFill="1" applyBorder="1">
      <alignment horizontal="center" vertical="center"/>
    </xf>
    <xf numFmtId="0" fontId="0" fillId="0" borderId="0" xfId="0" applyFill="1">
      <alignment horizontal="center" vertical="center"/>
    </xf>
    <xf numFmtId="0" fontId="0" fillId="24" borderId="22" xfId="0" applyFill="1" applyBorder="1">
      <alignment horizontal="center" vertical="center"/>
    </xf>
    <xf numFmtId="0" fontId="33" fillId="22" borderId="22" xfId="0" applyFont="1" applyFill="1" applyBorder="1">
      <alignment horizontal="center" vertical="center"/>
    </xf>
    <xf numFmtId="1" fontId="34" fillId="0" borderId="0" xfId="0" applyNumberFormat="1" applyFont="1">
      <alignment horizontal="center" vertical="center"/>
    </xf>
    <xf numFmtId="0" fontId="35" fillId="0" borderId="0" xfId="0" applyFont="1">
      <alignment horizontal="center" vertical="center"/>
    </xf>
    <xf numFmtId="0" fontId="36" fillId="0" borderId="0" xfId="0" applyFont="1" applyFill="1">
      <alignment horizontal="center" vertical="center"/>
    </xf>
    <xf numFmtId="0" fontId="36" fillId="0" borderId="0" xfId="0" applyFont="1" applyFill="1" applyAlignment="1">
      <alignment horizontal="left" vertical="center"/>
    </xf>
    <xf numFmtId="0" fontId="36" fillId="10" borderId="0" xfId="0" applyFont="1" applyFill="1">
      <alignment horizontal="center" vertical="center"/>
    </xf>
    <xf numFmtId="0" fontId="36" fillId="10" borderId="0" xfId="0" applyFont="1" applyFill="1" applyAlignment="1">
      <alignment horizontal="left" vertical="center"/>
    </xf>
    <xf numFmtId="0" fontId="0" fillId="10" borderId="0" xfId="0" applyFill="1" applyAlignment="1">
      <alignment vertical="center"/>
    </xf>
    <xf numFmtId="0" fontId="0" fillId="25" borderId="0" xfId="0" applyFill="1">
      <alignment horizontal="center" vertical="center"/>
    </xf>
    <xf numFmtId="0" fontId="0" fillId="26" borderId="0" xfId="0" applyFill="1">
      <alignment horizontal="center" vertical="center"/>
    </xf>
    <xf numFmtId="0" fontId="0" fillId="10" borderId="0" xfId="0" applyFill="1">
      <alignment horizontal="center" vertical="center"/>
    </xf>
    <xf numFmtId="0" fontId="36" fillId="20" borderId="0" xfId="0" applyFont="1" applyFill="1">
      <alignment horizontal="center" vertical="center"/>
    </xf>
    <xf numFmtId="0" fontId="36" fillId="20" borderId="0" xfId="0" applyFont="1" applyFill="1" applyAlignment="1">
      <alignment horizontal="left" vertical="center"/>
    </xf>
    <xf numFmtId="0" fontId="0" fillId="20" borderId="0" xfId="0" applyFill="1" applyAlignment="1">
      <alignment vertical="center"/>
    </xf>
    <xf numFmtId="43" fontId="0" fillId="0" borderId="0" xfId="19" applyFont="1" applyAlignment="1">
      <alignment horizontal="center" vertical="center"/>
    </xf>
    <xf numFmtId="0" fontId="34" fillId="0" borderId="0" xfId="0" applyFont="1">
      <alignment horizontal="center" vertical="center"/>
    </xf>
    <xf numFmtId="0" fontId="35" fillId="0" borderId="0" xfId="0" applyFont="1" applyFill="1">
      <alignment horizontal="center" vertical="center"/>
    </xf>
    <xf numFmtId="0" fontId="35" fillId="17" borderId="0" xfId="0" applyFont="1" applyFill="1">
      <alignment horizontal="center" vertical="center"/>
    </xf>
    <xf numFmtId="0" fontId="0" fillId="0" borderId="0" xfId="0" applyFill="1" applyAlignment="1">
      <alignment vertical="center"/>
    </xf>
    <xf numFmtId="0" fontId="36" fillId="23" borderId="0" xfId="0" applyFont="1" applyFill="1">
      <alignment horizontal="center" vertical="center"/>
    </xf>
    <xf numFmtId="0" fontId="36" fillId="23" borderId="0" xfId="0" applyFont="1" applyFill="1" applyAlignment="1">
      <alignment horizontal="left" vertical="center"/>
    </xf>
    <xf numFmtId="0" fontId="0" fillId="23" borderId="0" xfId="0" applyFill="1" applyAlignment="1">
      <alignment vertical="center"/>
    </xf>
    <xf numFmtId="0" fontId="36" fillId="27" borderId="0" xfId="0" applyFont="1" applyFill="1">
      <alignment horizontal="center" vertical="center"/>
    </xf>
    <xf numFmtId="0" fontId="36" fillId="27" borderId="0" xfId="0" applyFont="1" applyFill="1" applyAlignment="1">
      <alignment horizontal="left" vertical="center"/>
    </xf>
    <xf numFmtId="0" fontId="0" fillId="27" borderId="0" xfId="0" applyFill="1" applyAlignment="1">
      <alignment vertical="center"/>
    </xf>
    <xf numFmtId="0" fontId="36" fillId="21" borderId="0" xfId="0" applyFont="1" applyFill="1">
      <alignment horizontal="center" vertical="center"/>
    </xf>
    <xf numFmtId="0" fontId="36" fillId="21" borderId="0" xfId="0" applyFont="1" applyFill="1" applyAlignment="1">
      <alignment horizontal="left" vertical="center"/>
    </xf>
    <xf numFmtId="0" fontId="0" fillId="21" borderId="0" xfId="0" applyFill="1" applyAlignment="1">
      <alignment vertical="center"/>
    </xf>
    <xf numFmtId="0" fontId="37" fillId="28" borderId="0" xfId="0" applyFont="1" applyFill="1">
      <alignment horizontal="center" vertical="center"/>
    </xf>
    <xf numFmtId="0" fontId="37" fillId="28" borderId="0" xfId="0" applyFont="1" applyFill="1" applyAlignment="1">
      <alignment horizontal="left" vertical="center"/>
    </xf>
    <xf numFmtId="0" fontId="0" fillId="0" borderId="22" xfId="0" applyBorder="1">
      <alignment horizontal="center" vertical="center"/>
    </xf>
    <xf numFmtId="0" fontId="38" fillId="0" borderId="0" xfId="0" applyFont="1">
      <alignment horizontal="center" vertical="center"/>
    </xf>
    <xf numFmtId="0" fontId="39" fillId="0" borderId="0" xfId="0" applyFont="1" applyAlignment="1">
      <alignment horizontal="center" vertical="center"/>
    </xf>
    <xf numFmtId="0" fontId="39" fillId="10" borderId="0" xfId="0" applyFont="1" applyFill="1" applyAlignment="1">
      <alignment horizontal="center" vertical="center"/>
    </xf>
    <xf numFmtId="1" fontId="39" fillId="10" borderId="0" xfId="0" applyNumberFormat="1" applyFont="1" applyFill="1" applyAlignment="1">
      <alignment horizontal="center" vertical="center"/>
    </xf>
    <xf numFmtId="0" fontId="39" fillId="20" borderId="0" xfId="0" applyFont="1" applyFill="1" applyAlignment="1">
      <alignment horizontal="center" vertical="center"/>
    </xf>
    <xf numFmtId="1" fontId="39" fillId="20" borderId="0" xfId="0" applyNumberFormat="1" applyFont="1" applyFill="1" applyAlignment="1">
      <alignment horizontal="center" vertical="center"/>
    </xf>
    <xf numFmtId="0" fontId="40" fillId="0" borderId="0" xfId="0" applyFont="1" applyAlignment="1">
      <alignment horizontal="center" vertical="center" wrapText="1"/>
    </xf>
    <xf numFmtId="0" fontId="39" fillId="17" borderId="0" xfId="0" applyFont="1" applyFill="1" applyAlignment="1">
      <alignment horizontal="center" vertical="center"/>
    </xf>
    <xf numFmtId="0" fontId="40" fillId="17" borderId="0" xfId="0" applyFont="1" applyFill="1" applyAlignment="1">
      <alignment horizontal="center" vertical="center" wrapText="1"/>
    </xf>
    <xf numFmtId="164" fontId="39" fillId="0" borderId="0" xfId="19" applyNumberFormat="1" applyFont="1" applyAlignment="1">
      <alignment horizontal="center" vertical="center"/>
    </xf>
    <xf numFmtId="164" fontId="40" fillId="17" borderId="0" xfId="19" applyNumberFormat="1" applyFont="1" applyFill="1" applyAlignment="1">
      <alignment horizontal="center" vertical="center" wrapText="1"/>
    </xf>
    <xf numFmtId="164" fontId="40" fillId="0" borderId="0" xfId="19" applyNumberFormat="1" applyFont="1" applyAlignment="1">
      <alignment horizontal="center" vertical="center" wrapText="1"/>
    </xf>
    <xf numFmtId="0" fontId="41" fillId="0" borderId="0" xfId="0" applyFont="1">
      <alignment horizontal="center" vertical="center"/>
    </xf>
    <xf numFmtId="43" fontId="41" fillId="0" borderId="0" xfId="19" applyFont="1" applyAlignment="1">
      <alignment horizontal="center" vertical="center"/>
    </xf>
    <xf numFmtId="164" fontId="41" fillId="0" borderId="0" xfId="19" applyNumberFormat="1" applyFont="1" applyAlignment="1">
      <alignment horizontal="center" vertical="center"/>
    </xf>
    <xf numFmtId="164" fontId="41" fillId="0" borderId="0" xfId="0" applyNumberFormat="1" applyFont="1">
      <alignment horizontal="center" vertic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  <xf numFmtId="0" fontId="10" fillId="0" borderId="0" xfId="9" applyBorder="1">
      <alignment vertical="center"/>
    </xf>
    <xf numFmtId="0" fontId="10" fillId="0" borderId="0" xfId="10" applyBorder="1">
      <alignment horizontal="center" vertical="center" wrapText="1"/>
    </xf>
    <xf numFmtId="0" fontId="4" fillId="0" borderId="9" xfId="2" applyFont="1" applyBorder="1" applyAlignment="1">
      <alignment horizontal="center" vertical="top" wrapText="1"/>
    </xf>
    <xf numFmtId="0" fontId="4" fillId="0" borderId="0" xfId="2" applyFont="1" applyBorder="1" applyAlignment="1">
      <alignment horizontal="center" vertical="top" wrapText="1"/>
    </xf>
    <xf numFmtId="0" fontId="8" fillId="0" borderId="0" xfId="8" applyAlignment="1">
      <alignment horizontal="left" vertical="center"/>
    </xf>
    <xf numFmtId="0" fontId="21" fillId="15" borderId="16" xfId="2" applyFont="1" applyFill="1" applyBorder="1" applyAlignment="1">
      <alignment horizontal="center" vertical="top" wrapText="1"/>
    </xf>
    <xf numFmtId="0" fontId="21" fillId="15" borderId="17" xfId="2" applyFont="1" applyFill="1" applyBorder="1" applyAlignment="1">
      <alignment horizontal="center" vertical="top" wrapText="1"/>
    </xf>
    <xf numFmtId="0" fontId="21" fillId="15" borderId="18" xfId="2" applyFont="1" applyFill="1" applyBorder="1" applyAlignment="1">
      <alignment horizontal="center" vertical="top" wrapText="1"/>
    </xf>
    <xf numFmtId="0" fontId="21" fillId="15" borderId="11" xfId="2" applyFont="1" applyFill="1" applyBorder="1" applyAlignment="1">
      <alignment horizontal="center" vertical="top" wrapText="1"/>
    </xf>
    <xf numFmtId="0" fontId="21" fillId="15" borderId="12" xfId="2" applyFont="1" applyFill="1" applyBorder="1" applyAlignment="1">
      <alignment horizontal="center" vertical="top" wrapText="1"/>
    </xf>
    <xf numFmtId="0" fontId="21" fillId="15" borderId="13" xfId="2" applyFont="1" applyFill="1" applyBorder="1" applyAlignment="1">
      <alignment horizontal="center" vertical="top" wrapText="1"/>
    </xf>
    <xf numFmtId="0" fontId="19" fillId="14" borderId="11" xfId="0" applyNumberFormat="1" applyFont="1" applyFill="1" applyBorder="1" applyAlignment="1">
      <alignment horizontal="center" vertical="center"/>
    </xf>
    <xf numFmtId="0" fontId="19" fillId="14" borderId="12" xfId="0" applyNumberFormat="1" applyFont="1" applyFill="1" applyBorder="1" applyAlignment="1">
      <alignment horizontal="center" vertical="center"/>
    </xf>
    <xf numFmtId="0" fontId="19" fillId="14" borderId="13" xfId="0" applyNumberFormat="1" applyFont="1" applyFill="1" applyBorder="1" applyAlignment="1">
      <alignment horizontal="center" vertical="center"/>
    </xf>
    <xf numFmtId="0" fontId="0" fillId="9" borderId="11" xfId="0" applyNumberFormat="1" applyFill="1" applyBorder="1" applyAlignment="1">
      <alignment horizontal="center" vertical="center"/>
    </xf>
    <xf numFmtId="0" fontId="0" fillId="9" borderId="12" xfId="0" applyNumberFormat="1" applyFill="1" applyBorder="1" applyAlignment="1">
      <alignment horizontal="center" vertical="center"/>
    </xf>
    <xf numFmtId="0" fontId="0" fillId="9" borderId="13" xfId="0" applyNumberFormat="1" applyFill="1" applyBorder="1" applyAlignment="1">
      <alignment horizontal="center" vertical="center"/>
    </xf>
    <xf numFmtId="0" fontId="19" fillId="14" borderId="19" xfId="0" applyNumberFormat="1" applyFont="1" applyFill="1" applyBorder="1" applyAlignment="1">
      <alignment horizontal="center" vertical="center"/>
    </xf>
    <xf numFmtId="0" fontId="19" fillId="14" borderId="21" xfId="0" applyNumberFormat="1" applyFont="1" applyFill="1" applyBorder="1" applyAlignment="1">
      <alignment horizontal="center" vertical="center"/>
    </xf>
    <xf numFmtId="0" fontId="19" fillId="14" borderId="20" xfId="0" applyNumberFormat="1" applyFont="1" applyFill="1" applyBorder="1" applyAlignment="1">
      <alignment horizontal="center" vertical="center"/>
    </xf>
    <xf numFmtId="0" fontId="0" fillId="9" borderId="19" xfId="0" applyNumberFormat="1" applyFill="1" applyBorder="1" applyAlignment="1">
      <alignment horizontal="center" vertical="center"/>
    </xf>
    <xf numFmtId="0" fontId="0" fillId="9" borderId="21" xfId="0" applyNumberFormat="1" applyFill="1" applyBorder="1" applyAlignment="1">
      <alignment horizontal="center" vertical="center"/>
    </xf>
    <xf numFmtId="0" fontId="0" fillId="9" borderId="20" xfId="0" applyNumberFormat="1" applyFill="1" applyBorder="1" applyAlignment="1">
      <alignment horizontal="center" vertical="center"/>
    </xf>
    <xf numFmtId="0" fontId="0" fillId="14" borderId="24" xfId="0" applyNumberFormat="1" applyFill="1" applyBorder="1" applyAlignment="1">
      <alignment horizontal="center" vertical="center"/>
    </xf>
    <xf numFmtId="0" fontId="20" fillId="14" borderId="0" xfId="0" applyNumberFormat="1" applyFont="1" applyFill="1" applyBorder="1" applyAlignment="1">
      <alignment horizontal="left" vertical="top" wrapText="1"/>
    </xf>
    <xf numFmtId="0" fontId="20" fillId="14" borderId="17" xfId="0" applyNumberFormat="1" applyFont="1" applyFill="1" applyBorder="1" applyAlignment="1">
      <alignment horizontal="left" vertical="top" wrapText="1"/>
    </xf>
    <xf numFmtId="0" fontId="0" fillId="14" borderId="23" xfId="0" applyNumberFormat="1" applyFill="1" applyBorder="1" applyAlignment="1">
      <alignment horizontal="center" vertical="center"/>
    </xf>
    <xf numFmtId="0" fontId="0" fillId="14" borderId="25" xfId="0" applyNumberFormat="1" applyFill="1" applyBorder="1" applyAlignment="1">
      <alignment horizontal="center" vertical="center"/>
    </xf>
    <xf numFmtId="0" fontId="0" fillId="14" borderId="26" xfId="0" applyNumberFormat="1" applyFill="1" applyBorder="1" applyAlignment="1">
      <alignment horizontal="center" vertical="center"/>
    </xf>
    <xf numFmtId="0" fontId="0" fillId="14" borderId="0" xfId="0" applyNumberFormat="1" applyFill="1" applyBorder="1" applyAlignment="1">
      <alignment horizontal="center" vertical="center"/>
    </xf>
    <xf numFmtId="0" fontId="0" fillId="14" borderId="27" xfId="0" applyNumberFormat="1" applyFill="1" applyBorder="1" applyAlignment="1">
      <alignment horizontal="center" vertical="center"/>
    </xf>
    <xf numFmtId="0" fontId="0" fillId="14" borderId="28" xfId="0" applyNumberFormat="1" applyFill="1" applyBorder="1" applyAlignment="1">
      <alignment horizontal="center" vertical="center"/>
    </xf>
    <xf numFmtId="0" fontId="0" fillId="14" borderId="29" xfId="0" applyNumberFormat="1" applyFill="1" applyBorder="1" applyAlignment="1">
      <alignment horizontal="center" vertical="center"/>
    </xf>
    <xf numFmtId="0" fontId="0" fillId="14" borderId="30" xfId="0" applyNumberFormat="1" applyFill="1" applyBorder="1" applyAlignment="1">
      <alignment horizontal="center" vertical="center"/>
    </xf>
    <xf numFmtId="0" fontId="19" fillId="14" borderId="0" xfId="0" applyNumberFormat="1" applyFont="1" applyFill="1" applyBorder="1" applyAlignment="1">
      <alignment horizontal="center" vertical="center"/>
    </xf>
    <xf numFmtId="0" fontId="20" fillId="14" borderId="27" xfId="0" applyNumberFormat="1" applyFont="1" applyFill="1" applyBorder="1" applyAlignment="1">
      <alignment horizontal="left" vertical="top" wrapText="1"/>
    </xf>
    <xf numFmtId="0" fontId="20" fillId="14" borderId="29" xfId="0" applyNumberFormat="1" applyFont="1" applyFill="1" applyBorder="1" applyAlignment="1">
      <alignment horizontal="left" vertical="top" wrapText="1"/>
    </xf>
    <xf numFmtId="0" fontId="20" fillId="14" borderId="30" xfId="0" applyNumberFormat="1" applyFont="1" applyFill="1" applyBorder="1" applyAlignment="1">
      <alignment horizontal="left" vertical="top" wrapText="1"/>
    </xf>
    <xf numFmtId="0" fontId="19" fillId="14" borderId="23" xfId="0" applyNumberFormat="1" applyFont="1" applyFill="1" applyBorder="1" applyAlignment="1">
      <alignment horizontal="center" vertical="center"/>
    </xf>
    <xf numFmtId="0" fontId="19" fillId="14" borderId="24" xfId="0" applyNumberFormat="1" applyFont="1" applyFill="1" applyBorder="1" applyAlignment="1">
      <alignment horizontal="center" vertical="center"/>
    </xf>
    <xf numFmtId="0" fontId="19" fillId="14" borderId="25" xfId="0" applyNumberFormat="1" applyFont="1" applyFill="1" applyBorder="1" applyAlignment="1">
      <alignment horizontal="center" vertical="center"/>
    </xf>
    <xf numFmtId="0" fontId="19" fillId="14" borderId="14" xfId="0" applyNumberFormat="1" applyFont="1" applyFill="1" applyBorder="1" applyAlignment="1">
      <alignment horizontal="center" vertical="center"/>
    </xf>
    <xf numFmtId="0" fontId="19" fillId="14" borderId="15" xfId="0" applyNumberFormat="1" applyFont="1" applyFill="1" applyBorder="1" applyAlignment="1">
      <alignment horizontal="center" vertical="center"/>
    </xf>
    <xf numFmtId="0" fontId="19" fillId="14" borderId="16" xfId="0" applyNumberFormat="1" applyFont="1" applyFill="1" applyBorder="1" applyAlignment="1">
      <alignment horizontal="center" vertical="center"/>
    </xf>
    <xf numFmtId="0" fontId="19" fillId="14" borderId="17" xfId="0" applyNumberFormat="1" applyFont="1" applyFill="1" applyBorder="1" applyAlignment="1">
      <alignment horizontal="center" vertical="center"/>
    </xf>
    <xf numFmtId="0" fontId="19" fillId="14" borderId="18" xfId="0" applyNumberFormat="1" applyFont="1" applyFill="1" applyBorder="1" applyAlignment="1">
      <alignment horizontal="center" vertical="center"/>
    </xf>
    <xf numFmtId="0" fontId="0" fillId="9" borderId="22" xfId="0" applyNumberFormat="1" applyFill="1" applyBorder="1" applyAlignment="1">
      <alignment horizontal="center" vertical="center"/>
    </xf>
    <xf numFmtId="0" fontId="0" fillId="14" borderId="0" xfId="0" applyNumberFormat="1" applyFill="1" applyBorder="1" applyAlignment="1">
      <alignment horizontal="center" vertical="center" wrapText="1"/>
    </xf>
    <xf numFmtId="0" fontId="19" fillId="14" borderId="22" xfId="0" applyNumberFormat="1" applyFont="1" applyFill="1" applyBorder="1" applyAlignment="1">
      <alignment horizontal="center" vertical="center"/>
    </xf>
    <xf numFmtId="0" fontId="0" fillId="9" borderId="31" xfId="0" applyNumberFormat="1" applyFill="1" applyBorder="1" applyAlignment="1">
      <alignment horizontal="center" vertical="center"/>
    </xf>
    <xf numFmtId="0" fontId="4" fillId="0" borderId="0" xfId="2" applyFont="1" applyBorder="1" applyAlignment="1">
      <alignment horizontal="left" vertical="top" wrapText="1"/>
    </xf>
    <xf numFmtId="0" fontId="0" fillId="17" borderId="0" xfId="0" applyFill="1" applyAlignment="1">
      <alignment horizontal="center" vertical="center"/>
    </xf>
    <xf numFmtId="0" fontId="0" fillId="25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4" fillId="17" borderId="0" xfId="0" applyFont="1" applyFill="1" applyAlignment="1">
      <alignment horizontal="center" vertical="center"/>
    </xf>
    <xf numFmtId="164" fontId="28" fillId="17" borderId="0" xfId="19" applyNumberFormat="1" applyFont="1" applyFill="1" applyAlignment="1">
      <alignment horizontal="center" vertical="center"/>
    </xf>
    <xf numFmtId="0" fontId="26" fillId="17" borderId="0" xfId="0" applyFont="1" applyFill="1" applyAlignment="1">
      <alignment horizontal="center" vertical="center"/>
    </xf>
    <xf numFmtId="0" fontId="28" fillId="18" borderId="0" xfId="0" applyFont="1" applyFill="1" applyAlignment="1">
      <alignment horizontal="center" vertical="center"/>
    </xf>
    <xf numFmtId="0" fontId="28" fillId="8" borderId="0" xfId="0" applyFont="1" applyFill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0" xfId="0" applyAlignment="1">
      <alignment horizontal="left" vertical="top" wrapText="1"/>
    </xf>
    <xf numFmtId="0" fontId="0" fillId="10" borderId="22" xfId="0" applyFill="1" applyBorder="1" applyAlignment="1">
      <alignment horizontal="left" vertical="center" wrapText="1" indent="1"/>
    </xf>
    <xf numFmtId="0" fontId="0" fillId="10" borderId="22" xfId="0" applyFill="1" applyBorder="1" applyAlignment="1">
      <alignment horizontal="left" vertical="top" wrapText="1" indent="1"/>
    </xf>
    <xf numFmtId="0" fontId="0" fillId="0" borderId="22" xfId="0" applyBorder="1" applyAlignment="1">
      <alignment horizontal="left" vertical="top" wrapText="1" indent="1"/>
    </xf>
    <xf numFmtId="0" fontId="0" fillId="0" borderId="22" xfId="0" applyBorder="1" applyAlignment="1">
      <alignment horizontal="left" vertical="center" wrapText="1" indent="1"/>
    </xf>
  </cellXfs>
  <cellStyles count="21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Forklarende tekst" xfId="12" builtinId="53" customBuiltin="1"/>
    <cellStyle name="Komma" xfId="19" builtinId="3"/>
    <cellStyle name="Label" xfId="5" xr:uid="{00000000-0005-0000-0000-000007000000}"/>
    <cellStyle name="Normal" xfId="0" builtinId="0" customBuiltin="1"/>
    <cellStyle name="Overskrift 1" xfId="1" builtinId="16" customBuiltin="1"/>
    <cellStyle name="Overskrift 2" xfId="9" builtinId="17" customBuiltin="1"/>
    <cellStyle name="Overskrift 3" xfId="10" builtinId="18" customBuiltin="1"/>
    <cellStyle name="Overskrift 4" xfId="11" builtinId="19" customBuiltin="1"/>
    <cellStyle name="Percent Complete" xfId="6" xr:uid="{00000000-0005-0000-0000-00000D000000}"/>
    <cellStyle name="Period Headers" xfId="3" xr:uid="{00000000-0005-0000-0000-00000E000000}"/>
    <cellStyle name="Period Highlight Control" xfId="7" xr:uid="{00000000-0005-0000-0000-00000F000000}"/>
    <cellStyle name="Period Value" xfId="13" xr:uid="{00000000-0005-0000-0000-000010000000}"/>
    <cellStyle name="Plan legend" xfId="14" xr:uid="{00000000-0005-0000-0000-000011000000}"/>
    <cellStyle name="Project Headers" xfId="4" xr:uid="{00000000-0005-0000-0000-000012000000}"/>
    <cellStyle name="Prosent" xfId="20" builtinId="5"/>
    <cellStyle name="Tittel" xfId="8" builtinId="15" customBuiltin="1"/>
  </cellStyles>
  <dxfs count="178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207063</xdr:colOff>
      <xdr:row>2</xdr:row>
      <xdr:rowOff>80066</xdr:rowOff>
    </xdr:from>
    <xdr:to>
      <xdr:col>24</xdr:col>
      <xdr:colOff>201545</xdr:colOff>
      <xdr:row>13</xdr:row>
      <xdr:rowOff>102062</xdr:rowOff>
    </xdr:to>
    <xdr:pic>
      <xdr:nvPicPr>
        <xdr:cNvPr id="2" name="Bilde 1" descr="Capture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10846" y="494196"/>
          <a:ext cx="4146829" cy="237149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46931</xdr:colOff>
      <xdr:row>34</xdr:row>
      <xdr:rowOff>46453</xdr:rowOff>
    </xdr:from>
    <xdr:to>
      <xdr:col>17</xdr:col>
      <xdr:colOff>13804</xdr:colOff>
      <xdr:row>46</xdr:row>
      <xdr:rowOff>15992</xdr:rowOff>
    </xdr:to>
    <xdr:pic>
      <xdr:nvPicPr>
        <xdr:cNvPr id="3" name="Bilde 2" descr="Capture.PNG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6453" y="7108757"/>
          <a:ext cx="4146829" cy="237149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0"/>
    <pageSetUpPr fitToPage="1"/>
  </sheetPr>
  <dimension ref="B1:BO34"/>
  <sheetViews>
    <sheetView showGridLines="0" zoomScale="150" zoomScaleNormal="150" zoomScaleSheetLayoutView="80" workbookViewId="0">
      <selection activeCell="B7" sqref="B7"/>
    </sheetView>
  </sheetViews>
  <sheetFormatPr baseColWidth="10" defaultColWidth="2.75" defaultRowHeight="30" customHeight="1" x14ac:dyDescent="0.3"/>
  <cols>
    <col min="1" max="1" width="2.625" customWidth="1"/>
    <col min="2" max="2" width="29" style="2" customWidth="1"/>
    <col min="3" max="6" width="11.625" style="1" customWidth="1"/>
    <col min="7" max="7" width="15.625" style="4" customWidth="1"/>
    <col min="8" max="27" width="2.75" style="1"/>
  </cols>
  <sheetData>
    <row r="1" spans="2:67" ht="60" customHeight="1" thickBot="1" x14ac:dyDescent="0.85">
      <c r="B1" s="13" t="s">
        <v>14</v>
      </c>
      <c r="C1" s="12"/>
      <c r="D1" s="12"/>
      <c r="E1" s="12"/>
      <c r="F1" s="12"/>
      <c r="G1" s="12"/>
    </row>
    <row r="2" spans="2:67" ht="21" customHeight="1" thickTop="1" thickBot="1" x14ac:dyDescent="0.3">
      <c r="B2" s="206" t="s">
        <v>13</v>
      </c>
      <c r="C2" s="206"/>
      <c r="D2" s="206"/>
      <c r="E2" s="206"/>
      <c r="F2" s="206"/>
      <c r="G2" s="5" t="s">
        <v>5</v>
      </c>
      <c r="H2" s="14">
        <v>1</v>
      </c>
      <c r="J2" s="15"/>
      <c r="K2" s="212" t="s">
        <v>12</v>
      </c>
      <c r="L2" s="213"/>
      <c r="M2" s="213"/>
      <c r="N2" s="213"/>
      <c r="O2" s="214"/>
      <c r="P2" s="16"/>
      <c r="Q2" s="212" t="s">
        <v>11</v>
      </c>
      <c r="R2" s="215"/>
      <c r="S2" s="215"/>
      <c r="T2" s="214"/>
      <c r="U2" s="17"/>
      <c r="V2" s="204" t="s">
        <v>2</v>
      </c>
      <c r="W2" s="205"/>
      <c r="X2" s="205"/>
      <c r="Y2" s="216"/>
      <c r="Z2" s="18"/>
      <c r="AA2" s="217" t="s">
        <v>3</v>
      </c>
      <c r="AB2" s="218"/>
      <c r="AC2" s="218"/>
      <c r="AD2" s="218"/>
      <c r="AE2" s="218"/>
      <c r="AF2" s="218"/>
      <c r="AG2" s="219"/>
      <c r="AH2" s="19"/>
      <c r="AI2" s="204" t="s">
        <v>4</v>
      </c>
      <c r="AJ2" s="205"/>
      <c r="AK2" s="205"/>
      <c r="AL2" s="205"/>
      <c r="AM2" s="205"/>
      <c r="AN2" s="205"/>
      <c r="AO2" s="205"/>
      <c r="AP2" s="205"/>
    </row>
    <row r="3" spans="2:67" s="11" customFormat="1" ht="39.950000000000003" customHeight="1" thickTop="1" x14ac:dyDescent="0.25">
      <c r="B3" s="207" t="s">
        <v>1</v>
      </c>
      <c r="C3" s="209" t="s">
        <v>6</v>
      </c>
      <c r="D3" s="209" t="s">
        <v>7</v>
      </c>
      <c r="E3" s="209" t="s">
        <v>8</v>
      </c>
      <c r="F3" s="209" t="s">
        <v>9</v>
      </c>
      <c r="G3" s="211" t="s">
        <v>10</v>
      </c>
      <c r="H3" s="20" t="s">
        <v>0</v>
      </c>
      <c r="I3" s="9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</row>
    <row r="4" spans="2:67" ht="15.75" customHeight="1" x14ac:dyDescent="0.25">
      <c r="B4" s="208"/>
      <c r="C4" s="210"/>
      <c r="D4" s="210"/>
      <c r="E4" s="210"/>
      <c r="F4" s="210"/>
      <c r="G4" s="210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0" customHeight="1" x14ac:dyDescent="0.25">
      <c r="B5" s="29" t="s">
        <v>15</v>
      </c>
      <c r="C5" s="30">
        <v>1</v>
      </c>
      <c r="D5" s="30">
        <f>SUM(D6:D33)</f>
        <v>0</v>
      </c>
      <c r="E5" s="30">
        <v>1</v>
      </c>
      <c r="F5" s="30">
        <f>SUM(F6:F33)</f>
        <v>0</v>
      </c>
      <c r="G5" s="31">
        <f>SUM($G$6:$G$33)/COUNT($C$6:$C$33)</f>
        <v>0</v>
      </c>
    </row>
    <row r="6" spans="2:67" ht="30" customHeight="1" x14ac:dyDescent="0.25">
      <c r="B6" s="33" t="str">
        <f>'Poker Clock'!B1:X1</f>
        <v>Poker Clock</v>
      </c>
      <c r="C6" s="35">
        <f>'Poker Clock'!$C$5</f>
        <v>1</v>
      </c>
      <c r="D6" s="35">
        <f>'Poker Clock'!$D$5</f>
        <v>0</v>
      </c>
      <c r="E6" s="35">
        <f>'Poker Clock'!$E$5</f>
        <v>0</v>
      </c>
      <c r="F6" s="35">
        <f>'Poker Clock'!$F$5</f>
        <v>0</v>
      </c>
      <c r="G6" s="36">
        <f>SUM('Poker Clock'!$G$5)</f>
        <v>0</v>
      </c>
    </row>
    <row r="7" spans="2:67" ht="30" customHeight="1" x14ac:dyDescent="0.25">
      <c r="B7" s="40" t="str">
        <f>'Poker Clock Manager'!B1:X1</f>
        <v>Poker Clock Manager</v>
      </c>
      <c r="C7" s="35">
        <f>'Poker Clock Manager'!$C$5</f>
        <v>1</v>
      </c>
      <c r="D7" s="35">
        <f>'Poker Clock Manager'!$D$5</f>
        <v>0</v>
      </c>
      <c r="E7" s="35">
        <f>'Poker Clock Manager'!$E$5</f>
        <v>0</v>
      </c>
      <c r="F7" s="35">
        <f>'Poker Clock Manager'!$F$5</f>
        <v>0</v>
      </c>
      <c r="G7" s="36">
        <f>SUM('Poker Clock Manager'!$G$5)</f>
        <v>0</v>
      </c>
    </row>
    <row r="8" spans="2:67" ht="30" customHeight="1" x14ac:dyDescent="0.25">
      <c r="B8" s="41" t="s">
        <v>60</v>
      </c>
      <c r="C8" s="35">
        <f>'Edit Option Module'!$C$5</f>
        <v>1</v>
      </c>
      <c r="D8" s="35">
        <f>'Edit Option Module'!$D$5</f>
        <v>0</v>
      </c>
      <c r="E8" s="35">
        <f>'Edit Option Module'!$E$5</f>
        <v>0</v>
      </c>
      <c r="F8" s="35">
        <f>'Edit Option Module'!$F$5</f>
        <v>0</v>
      </c>
      <c r="G8" s="36">
        <f>'Edit Option Module'!$G$5</f>
        <v>0</v>
      </c>
    </row>
    <row r="9" spans="2:67" ht="30" customHeight="1" x14ac:dyDescent="0.25">
      <c r="B9" s="42" t="str">
        <f>'Ticket Sale'!B1:X1</f>
        <v>Ticket Sale</v>
      </c>
      <c r="C9" s="35">
        <f>'Ticket Sale'!$C$5</f>
        <v>1</v>
      </c>
      <c r="D9" s="35">
        <f>'Ticket Sale'!$D$5</f>
        <v>0</v>
      </c>
      <c r="E9" s="35">
        <f>'Ticket Sale'!$E$5</f>
        <v>0</v>
      </c>
      <c r="F9" s="35">
        <f>'Ticket Sale'!$F$5</f>
        <v>0</v>
      </c>
      <c r="G9" s="36">
        <f>'Ticket Sale'!$G$5</f>
        <v>0</v>
      </c>
    </row>
    <row r="10" spans="2:67" ht="30" customHeight="1" x14ac:dyDescent="0.25">
      <c r="B10" s="34"/>
      <c r="C10" s="35"/>
      <c r="D10" s="35"/>
      <c r="E10" s="35"/>
      <c r="F10" s="35"/>
      <c r="G10" s="36">
        <v>0</v>
      </c>
    </row>
    <row r="11" spans="2:67" ht="30" customHeight="1" x14ac:dyDescent="0.25">
      <c r="B11" s="34" t="s">
        <v>18</v>
      </c>
      <c r="C11" s="35"/>
      <c r="D11" s="35"/>
      <c r="E11" s="35"/>
      <c r="F11" s="35"/>
      <c r="G11" s="36">
        <v>0</v>
      </c>
    </row>
    <row r="12" spans="2:67" ht="30" customHeight="1" x14ac:dyDescent="0.25">
      <c r="B12" s="39" t="str">
        <f>'Sound Class'!B1:X1</f>
        <v>Sound Class</v>
      </c>
      <c r="C12" s="35"/>
      <c r="D12" s="35"/>
      <c r="E12" s="35"/>
      <c r="F12" s="35"/>
      <c r="G12" s="36">
        <v>0</v>
      </c>
    </row>
    <row r="13" spans="2:67" ht="30" customHeight="1" x14ac:dyDescent="0.25">
      <c r="B13" s="38" t="s">
        <v>47</v>
      </c>
      <c r="C13" s="35"/>
      <c r="D13" s="35"/>
      <c r="E13" s="35"/>
      <c r="F13" s="35"/>
      <c r="G13" s="36">
        <v>0</v>
      </c>
    </row>
    <row r="14" spans="2:67" ht="30" customHeight="1" x14ac:dyDescent="0.25">
      <c r="B14" s="38" t="s">
        <v>48</v>
      </c>
      <c r="C14" s="35"/>
      <c r="D14" s="35"/>
      <c r="E14" s="35"/>
      <c r="F14" s="35"/>
      <c r="G14" s="36">
        <v>0</v>
      </c>
    </row>
    <row r="15" spans="2:67" ht="30" customHeight="1" x14ac:dyDescent="0.25">
      <c r="B15" s="39" t="str">
        <f>'Data Class'!B1:X1</f>
        <v>Data Class</v>
      </c>
      <c r="C15" s="35"/>
      <c r="D15" s="35"/>
      <c r="E15" s="35"/>
      <c r="F15" s="35"/>
      <c r="G15" s="36">
        <v>0</v>
      </c>
    </row>
    <row r="16" spans="2:67" ht="30" customHeight="1" x14ac:dyDescent="0.25">
      <c r="B16" s="38" t="s">
        <v>194</v>
      </c>
      <c r="C16" s="35"/>
      <c r="D16" s="35"/>
      <c r="E16" s="35"/>
      <c r="F16" s="35"/>
      <c r="G16" s="36">
        <v>0</v>
      </c>
    </row>
    <row r="17" spans="2:7" ht="30" customHeight="1" x14ac:dyDescent="0.25">
      <c r="B17" s="38" t="s">
        <v>195</v>
      </c>
      <c r="C17" s="35"/>
      <c r="D17" s="35"/>
      <c r="E17" s="35"/>
      <c r="F17" s="35"/>
      <c r="G17" s="36">
        <v>0</v>
      </c>
    </row>
    <row r="18" spans="2:7" ht="30" customHeight="1" x14ac:dyDescent="0.25">
      <c r="B18" s="38" t="s">
        <v>196</v>
      </c>
      <c r="C18" s="35"/>
      <c r="D18" s="35"/>
      <c r="E18" s="35"/>
      <c r="F18" s="35"/>
      <c r="G18" s="36">
        <v>0</v>
      </c>
    </row>
    <row r="19" spans="2:7" ht="30" customHeight="1" x14ac:dyDescent="0.25">
      <c r="B19" s="38" t="s">
        <v>199</v>
      </c>
      <c r="C19" s="35"/>
      <c r="D19" s="35"/>
      <c r="E19" s="35"/>
      <c r="F19" s="35"/>
      <c r="G19" s="36">
        <v>0</v>
      </c>
    </row>
    <row r="20" spans="2:7" ht="30" customHeight="1" x14ac:dyDescent="0.25">
      <c r="B20" s="39" t="str">
        <f>'Function Class'!B1:X1</f>
        <v>Function Class</v>
      </c>
      <c r="C20" s="35"/>
      <c r="D20" s="35"/>
      <c r="E20" s="35"/>
      <c r="F20" s="35"/>
      <c r="G20" s="36">
        <v>0</v>
      </c>
    </row>
    <row r="21" spans="2:7" ht="30" customHeight="1" x14ac:dyDescent="0.25">
      <c r="B21" s="38" t="s">
        <v>198</v>
      </c>
      <c r="C21" s="35"/>
      <c r="D21" s="35"/>
      <c r="E21" s="35"/>
      <c r="F21" s="35"/>
      <c r="G21" s="36">
        <v>0</v>
      </c>
    </row>
    <row r="22" spans="2:7" ht="30" customHeight="1" x14ac:dyDescent="0.25">
      <c r="B22" s="38" t="s">
        <v>195</v>
      </c>
      <c r="C22" s="35"/>
      <c r="D22" s="35"/>
      <c r="E22" s="35"/>
      <c r="F22" s="35"/>
      <c r="G22" s="36">
        <v>0</v>
      </c>
    </row>
    <row r="23" spans="2:7" ht="30" customHeight="1" x14ac:dyDescent="0.25">
      <c r="B23" s="38" t="s">
        <v>196</v>
      </c>
      <c r="C23" s="35"/>
      <c r="D23" s="35"/>
      <c r="E23" s="35"/>
      <c r="F23" s="35"/>
      <c r="G23" s="36">
        <v>0</v>
      </c>
    </row>
    <row r="24" spans="2:7" ht="30" customHeight="1" x14ac:dyDescent="0.25">
      <c r="B24" s="38" t="s">
        <v>199</v>
      </c>
      <c r="C24" s="35"/>
      <c r="D24" s="35"/>
      <c r="E24" s="35"/>
      <c r="F24" s="35"/>
      <c r="G24" s="36">
        <v>0</v>
      </c>
    </row>
    <row r="25" spans="2:7" ht="30" customHeight="1" x14ac:dyDescent="0.25">
      <c r="B25" s="39" t="str">
        <f>'Generate Class'!B1:X1</f>
        <v>Generate Class</v>
      </c>
      <c r="C25" s="35"/>
      <c r="D25" s="35"/>
      <c r="E25" s="35"/>
      <c r="F25" s="35"/>
      <c r="G25" s="36">
        <v>0</v>
      </c>
    </row>
    <row r="26" spans="2:7" ht="30" customHeight="1" x14ac:dyDescent="0.25">
      <c r="B26" s="38" t="s">
        <v>201</v>
      </c>
      <c r="C26" s="35"/>
      <c r="D26" s="35"/>
      <c r="E26" s="35"/>
      <c r="F26" s="35"/>
      <c r="G26" s="36">
        <v>0</v>
      </c>
    </row>
    <row r="27" spans="2:7" ht="30" customHeight="1" x14ac:dyDescent="0.25">
      <c r="B27" s="38" t="s">
        <v>202</v>
      </c>
      <c r="C27" s="35"/>
      <c r="D27" s="35"/>
      <c r="E27" s="35"/>
      <c r="F27" s="35"/>
      <c r="G27" s="36">
        <v>0</v>
      </c>
    </row>
    <row r="28" spans="2:7" ht="30" customHeight="1" x14ac:dyDescent="0.25">
      <c r="B28" s="38" t="s">
        <v>203</v>
      </c>
      <c r="C28" s="35"/>
      <c r="D28" s="35"/>
      <c r="E28" s="35"/>
      <c r="F28" s="35"/>
      <c r="G28" s="36">
        <v>0</v>
      </c>
    </row>
    <row r="29" spans="2:7" ht="30" customHeight="1" x14ac:dyDescent="0.3">
      <c r="C29" s="35"/>
      <c r="D29" s="35"/>
      <c r="E29" s="35"/>
      <c r="F29" s="35"/>
      <c r="G29" s="36">
        <v>0</v>
      </c>
    </row>
    <row r="30" spans="2:7" ht="30" customHeight="1" x14ac:dyDescent="0.3">
      <c r="B30" s="6"/>
      <c r="C30" s="35"/>
      <c r="D30" s="35"/>
      <c r="E30" s="35"/>
      <c r="F30" s="35"/>
      <c r="G30" s="36">
        <v>0</v>
      </c>
    </row>
    <row r="31" spans="2:7" ht="30" customHeight="1" x14ac:dyDescent="0.3">
      <c r="B31" s="6"/>
      <c r="C31" s="35"/>
      <c r="D31" s="35"/>
      <c r="E31" s="35"/>
      <c r="F31" s="35"/>
      <c r="G31" s="36">
        <v>0</v>
      </c>
    </row>
    <row r="32" spans="2:7" ht="30" customHeight="1" x14ac:dyDescent="0.3">
      <c r="B32" s="6"/>
      <c r="C32" s="35"/>
      <c r="D32" s="35"/>
      <c r="E32" s="35"/>
      <c r="F32" s="35"/>
      <c r="G32" s="36">
        <v>0</v>
      </c>
    </row>
    <row r="33" spans="2:7" ht="30" customHeight="1" x14ac:dyDescent="0.3">
      <c r="B33" s="6"/>
      <c r="C33" s="35"/>
      <c r="D33" s="35"/>
      <c r="E33" s="35"/>
      <c r="F33" s="35"/>
      <c r="G33" s="36">
        <v>0</v>
      </c>
    </row>
    <row r="34" spans="2:7" ht="30" customHeight="1" x14ac:dyDescent="0.3">
      <c r="C34" s="28"/>
      <c r="D34" s="28"/>
      <c r="E34" s="28"/>
      <c r="F34" s="28"/>
      <c r="G34" s="37"/>
    </row>
  </sheetData>
  <mergeCells count="12"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H5:BO33">
    <cfRule type="expression" dxfId="177" priority="1">
      <formula>PercentComplete</formula>
    </cfRule>
    <cfRule type="expression" dxfId="176" priority="3">
      <formula>PercentCompleteBeyond</formula>
    </cfRule>
    <cfRule type="expression" dxfId="175" priority="4">
      <formula>Actual</formula>
    </cfRule>
    <cfRule type="expression" dxfId="174" priority="5">
      <formula>ActualBeyond</formula>
    </cfRule>
    <cfRule type="expression" dxfId="173" priority="6">
      <formula>Plan</formula>
    </cfRule>
    <cfRule type="expression" dxfId="172" priority="7">
      <formula>H$4=period_selected</formula>
    </cfRule>
    <cfRule type="expression" dxfId="171" priority="11">
      <formula>MOD(COLUMN(),2)</formula>
    </cfRule>
    <cfRule type="expression" dxfId="170" priority="12">
      <formula>MOD(COLUMN(),2)=0</formula>
    </cfRule>
  </conditionalFormatting>
  <conditionalFormatting sqref="B34:BO34">
    <cfRule type="expression" dxfId="169" priority="2">
      <formula>TRUE</formula>
    </cfRule>
  </conditionalFormatting>
  <conditionalFormatting sqref="H4:BO4">
    <cfRule type="expression" dxfId="168" priority="8">
      <formula>H$4=period_selected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92D050"/>
    <pageSetUpPr fitToPage="1"/>
  </sheetPr>
  <dimension ref="B1:BO15"/>
  <sheetViews>
    <sheetView showGridLines="0" topLeftCell="A2" zoomScale="150" zoomScaleNormal="150" zoomScaleSheetLayoutView="80" workbookViewId="0">
      <selection activeCell="B15" sqref="B15"/>
    </sheetView>
  </sheetViews>
  <sheetFormatPr baseColWidth="10" defaultColWidth="2.75" defaultRowHeight="30" customHeight="1" x14ac:dyDescent="0.3"/>
  <cols>
    <col min="1" max="1" width="2.625" customWidth="1"/>
    <col min="2" max="2" width="34.875" style="2" customWidth="1"/>
    <col min="3" max="6" width="11.625" style="1" customWidth="1"/>
    <col min="7" max="7" width="15.625" style="4" customWidth="1"/>
    <col min="8" max="27" width="2.75" style="1"/>
  </cols>
  <sheetData>
    <row r="1" spans="2:67" ht="60" customHeight="1" thickBot="1" x14ac:dyDescent="0.3">
      <c r="B1" s="224" t="s">
        <v>88</v>
      </c>
      <c r="C1" s="224"/>
      <c r="D1" s="224"/>
      <c r="E1" s="224"/>
      <c r="F1" s="224"/>
      <c r="G1" s="224"/>
      <c r="H1" s="224"/>
      <c r="I1" s="224"/>
      <c r="J1" s="224"/>
      <c r="K1" s="224"/>
      <c r="L1" s="224"/>
      <c r="M1" s="224"/>
      <c r="N1" s="224"/>
      <c r="O1" s="224"/>
      <c r="P1" s="224"/>
      <c r="Q1" s="224"/>
      <c r="R1" s="224"/>
      <c r="S1" s="224"/>
      <c r="T1" s="224"/>
      <c r="U1" s="224"/>
      <c r="V1" s="224"/>
      <c r="W1" s="224"/>
      <c r="X1" s="224"/>
    </row>
    <row r="2" spans="2:67" ht="21" customHeight="1" thickTop="1" thickBot="1" x14ac:dyDescent="0.3">
      <c r="B2" s="206" t="s">
        <v>13</v>
      </c>
      <c r="C2" s="206"/>
      <c r="D2" s="206"/>
      <c r="E2" s="206"/>
      <c r="F2" s="206"/>
      <c r="G2" s="5" t="s">
        <v>5</v>
      </c>
      <c r="H2" s="14">
        <v>1</v>
      </c>
      <c r="J2" s="15"/>
      <c r="K2" s="212" t="s">
        <v>12</v>
      </c>
      <c r="L2" s="213"/>
      <c r="M2" s="213"/>
      <c r="N2" s="213"/>
      <c r="O2" s="214"/>
      <c r="P2" s="16"/>
      <c r="Q2" s="212" t="s">
        <v>11</v>
      </c>
      <c r="R2" s="215"/>
      <c r="S2" s="215"/>
      <c r="T2" s="214"/>
      <c r="U2" s="17"/>
      <c r="V2" s="204" t="s">
        <v>2</v>
      </c>
      <c r="W2" s="205"/>
      <c r="X2" s="205"/>
      <c r="Y2" s="216"/>
      <c r="Z2" s="18"/>
      <c r="AA2" s="217" t="s">
        <v>3</v>
      </c>
      <c r="AB2" s="218"/>
      <c r="AC2" s="218"/>
      <c r="AD2" s="218"/>
      <c r="AE2" s="218"/>
      <c r="AF2" s="218"/>
      <c r="AG2" s="219"/>
      <c r="AH2" s="19"/>
      <c r="AI2" s="204" t="s">
        <v>4</v>
      </c>
      <c r="AJ2" s="205"/>
      <c r="AK2" s="205"/>
      <c r="AL2" s="205"/>
      <c r="AM2" s="205"/>
      <c r="AN2" s="205"/>
      <c r="AO2" s="205"/>
      <c r="AP2" s="205"/>
    </row>
    <row r="3" spans="2:67" s="11" customFormat="1" ht="39.950000000000003" customHeight="1" thickTop="1" x14ac:dyDescent="0.25">
      <c r="B3" s="207" t="s">
        <v>1</v>
      </c>
      <c r="C3" s="209" t="s">
        <v>6</v>
      </c>
      <c r="D3" s="209" t="s">
        <v>7</v>
      </c>
      <c r="E3" s="209" t="s">
        <v>8</v>
      </c>
      <c r="F3" s="209" t="s">
        <v>9</v>
      </c>
      <c r="G3" s="211" t="s">
        <v>10</v>
      </c>
      <c r="H3" s="20" t="s">
        <v>0</v>
      </c>
      <c r="I3" s="9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</row>
    <row r="4" spans="2:67" ht="15.75" customHeight="1" x14ac:dyDescent="0.25">
      <c r="B4" s="220"/>
      <c r="C4" s="221"/>
      <c r="D4" s="221"/>
      <c r="E4" s="221"/>
      <c r="F4" s="221"/>
      <c r="G4" s="221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6" customHeight="1" x14ac:dyDescent="0.25">
      <c r="B5" s="29" t="s">
        <v>19</v>
      </c>
      <c r="C5" s="30">
        <v>1</v>
      </c>
      <c r="D5" s="30">
        <f>SUM(D11:D15)</f>
        <v>0</v>
      </c>
      <c r="E5" s="30">
        <v>0</v>
      </c>
      <c r="F5" s="30">
        <f>SUM(F11:F15)</f>
        <v>0</v>
      </c>
      <c r="G5" s="31">
        <f>SUM($G$11:$G$15)/COUNT($C$11:$C$15)</f>
        <v>0</v>
      </c>
    </row>
    <row r="6" spans="2:67" ht="36" customHeight="1" x14ac:dyDescent="0.25">
      <c r="B6" s="32" t="s">
        <v>157</v>
      </c>
      <c r="C6" s="21">
        <v>1</v>
      </c>
      <c r="D6" s="21">
        <v>0</v>
      </c>
      <c r="E6" s="21">
        <v>0</v>
      </c>
      <c r="F6" s="21">
        <v>0</v>
      </c>
      <c r="G6" s="22">
        <v>0</v>
      </c>
    </row>
    <row r="7" spans="2:67" ht="36" customHeight="1" x14ac:dyDescent="0.25">
      <c r="B7" s="27" t="s">
        <v>161</v>
      </c>
      <c r="C7" s="21"/>
      <c r="D7" s="21">
        <v>0</v>
      </c>
      <c r="E7" s="21">
        <v>0</v>
      </c>
      <c r="F7" s="21">
        <v>0</v>
      </c>
      <c r="G7" s="22">
        <v>0</v>
      </c>
    </row>
    <row r="8" spans="2:67" ht="36" customHeight="1" x14ac:dyDescent="0.25">
      <c r="B8" s="24" t="s">
        <v>158</v>
      </c>
      <c r="C8" s="21"/>
      <c r="D8" s="21">
        <v>0</v>
      </c>
      <c r="E8" s="21">
        <v>0</v>
      </c>
      <c r="F8" s="21">
        <v>0</v>
      </c>
      <c r="G8" s="22">
        <v>0</v>
      </c>
    </row>
    <row r="9" spans="2:67" ht="36" customHeight="1" x14ac:dyDescent="0.25">
      <c r="B9" s="24" t="s">
        <v>160</v>
      </c>
      <c r="C9" s="21"/>
      <c r="D9" s="21">
        <v>0</v>
      </c>
      <c r="E9" s="21">
        <v>0</v>
      </c>
      <c r="F9" s="21">
        <v>0</v>
      </c>
      <c r="G9" s="22">
        <v>0</v>
      </c>
    </row>
    <row r="10" spans="2:67" ht="36" customHeight="1" x14ac:dyDescent="0.25">
      <c r="B10" s="24" t="s">
        <v>159</v>
      </c>
      <c r="C10" s="21"/>
      <c r="D10" s="21">
        <v>0</v>
      </c>
      <c r="E10" s="21">
        <v>0</v>
      </c>
      <c r="F10" s="21">
        <v>0</v>
      </c>
      <c r="G10" s="22">
        <v>0</v>
      </c>
    </row>
    <row r="11" spans="2:67" ht="36" customHeight="1" x14ac:dyDescent="0.25">
      <c r="B11" s="32" t="s">
        <v>162</v>
      </c>
      <c r="C11" s="21">
        <v>1</v>
      </c>
      <c r="D11" s="21">
        <v>0</v>
      </c>
      <c r="E11" s="21">
        <v>0</v>
      </c>
      <c r="F11" s="21">
        <v>0</v>
      </c>
      <c r="G11" s="22">
        <v>0</v>
      </c>
    </row>
    <row r="12" spans="2:67" ht="36" customHeight="1" x14ac:dyDescent="0.3">
      <c r="B12" s="2" t="s">
        <v>168</v>
      </c>
      <c r="C12" s="21"/>
      <c r="D12" s="21">
        <v>0</v>
      </c>
      <c r="E12" s="21">
        <v>0</v>
      </c>
      <c r="F12" s="21">
        <v>0</v>
      </c>
      <c r="G12" s="22">
        <v>0</v>
      </c>
    </row>
    <row r="13" spans="2:67" ht="36" customHeight="1" x14ac:dyDescent="0.3">
      <c r="B13" s="2" t="s">
        <v>169</v>
      </c>
      <c r="C13" s="21"/>
      <c r="D13" s="21">
        <v>0</v>
      </c>
      <c r="E13" s="21">
        <v>0</v>
      </c>
      <c r="F13" s="21">
        <v>0</v>
      </c>
      <c r="G13" s="22">
        <v>0</v>
      </c>
    </row>
    <row r="14" spans="2:67" ht="36" customHeight="1" x14ac:dyDescent="0.3">
      <c r="B14" s="2" t="s">
        <v>170</v>
      </c>
      <c r="C14" s="21"/>
      <c r="D14" s="21">
        <v>0</v>
      </c>
      <c r="E14" s="21">
        <v>0</v>
      </c>
      <c r="F14" s="21">
        <v>0</v>
      </c>
      <c r="G14" s="22">
        <v>0</v>
      </c>
    </row>
    <row r="15" spans="2:67" ht="36" customHeight="1" x14ac:dyDescent="0.25">
      <c r="B15" s="32"/>
      <c r="C15" s="21"/>
      <c r="D15" s="21">
        <v>0</v>
      </c>
      <c r="E15" s="21">
        <v>0</v>
      </c>
      <c r="F15" s="21">
        <v>0</v>
      </c>
      <c r="G15" s="22">
        <v>0</v>
      </c>
    </row>
  </sheetData>
  <mergeCells count="13">
    <mergeCell ref="B1:X1"/>
    <mergeCell ref="B2:F2"/>
    <mergeCell ref="K2:O2"/>
    <mergeCell ref="Q2:T2"/>
    <mergeCell ref="V2:Y2"/>
    <mergeCell ref="AI2:AP2"/>
    <mergeCell ref="B3:B4"/>
    <mergeCell ref="C3:C4"/>
    <mergeCell ref="D3:D4"/>
    <mergeCell ref="E3:E4"/>
    <mergeCell ref="F3:F4"/>
    <mergeCell ref="G3:G4"/>
    <mergeCell ref="AA2:AG2"/>
  </mergeCells>
  <conditionalFormatting sqref="H5:BO15">
    <cfRule type="expression" dxfId="99" priority="3">
      <formula>PercentComplete</formula>
    </cfRule>
    <cfRule type="expression" dxfId="98" priority="4">
      <formula>PercentCompleteBeyond</formula>
    </cfRule>
    <cfRule type="expression" dxfId="97" priority="5">
      <formula>Actual</formula>
    </cfRule>
    <cfRule type="expression" dxfId="96" priority="6">
      <formula>ActualBeyond</formula>
    </cfRule>
    <cfRule type="expression" dxfId="95" priority="7">
      <formula>Plan</formula>
    </cfRule>
    <cfRule type="expression" dxfId="94" priority="8">
      <formula>H$4=period_selected</formula>
    </cfRule>
    <cfRule type="expression" dxfId="93" priority="9">
      <formula>MOD(COLUMN(),2)</formula>
    </cfRule>
    <cfRule type="expression" dxfId="92" priority="10">
      <formula>MOD(COLUMN(),2)=0</formula>
    </cfRule>
  </conditionalFormatting>
  <conditionalFormatting sqref="B16:BO16">
    <cfRule type="expression" dxfId="91" priority="2">
      <formula>TRUE</formula>
    </cfRule>
  </conditionalFormatting>
  <conditionalFormatting sqref="H4:BO4">
    <cfRule type="expression" dxfId="90" priority="1">
      <formula>H$4=period_selected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9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9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900-000002000000}"/>
    <dataValidation allowBlank="1" showInputMessage="1" showErrorMessage="1" prompt="This legend cell indicates actual duration" sqref="P2" xr:uid="{00000000-0002-0000-0900-000003000000}"/>
    <dataValidation allowBlank="1" showInputMessage="1" showErrorMessage="1" prompt="This legend cell indicates the percentage of project completed" sqref="U2" xr:uid="{00000000-0002-0000-0900-000004000000}"/>
    <dataValidation allowBlank="1" showInputMessage="1" showErrorMessage="1" prompt="This legend cell indicates actual duration beyond plan" sqref="Z2" xr:uid="{00000000-0002-0000-0900-000005000000}"/>
    <dataValidation allowBlank="1" showInputMessage="1" showErrorMessage="1" prompt="This legend cell indicates the percentage of project completed beyond plan" sqref="AH2" xr:uid="{00000000-0002-0000-0900-000006000000}"/>
    <dataValidation allowBlank="1" showInputMessage="1" showErrorMessage="1" prompt="Periods are charted from 1 to 60 starting from cell H4 to cell BO4 " sqref="H3" xr:uid="{00000000-0002-0000-0900-000007000000}"/>
    <dataValidation allowBlank="1" showInputMessage="1" showErrorMessage="1" prompt="Enter activity in column B, starting with cell B5_x000a_" sqref="B3:B4" xr:uid="{00000000-0002-0000-0900-000008000000}"/>
    <dataValidation allowBlank="1" showInputMessage="1" showErrorMessage="1" prompt="Enter plan start period in column C, starting with cell C5" sqref="C3:C4" xr:uid="{00000000-0002-0000-0900-000009000000}"/>
    <dataValidation allowBlank="1" showInputMessage="1" showErrorMessage="1" prompt="Enter plan duration period in column D, starting with cell D5" sqref="D3:D4" xr:uid="{00000000-0002-0000-0900-00000A000000}"/>
    <dataValidation allowBlank="1" showInputMessage="1" showErrorMessage="1" prompt="Enter actual start period in column E, starting with cell E5" sqref="E3:E4" xr:uid="{00000000-0002-0000-0900-00000B000000}"/>
    <dataValidation allowBlank="1" showInputMessage="1" showErrorMessage="1" prompt="Enter actual duration period in column F, starting with cell F5" sqref="F3:F4" xr:uid="{00000000-0002-0000-0900-00000C000000}"/>
    <dataValidation allowBlank="1" showInputMessage="1" showErrorMessage="1" prompt="Enter the percentage of project completed in column G, starting with cell G5" sqref="G3:G4" xr:uid="{00000000-0002-0000-0900-00000D000000}"/>
    <dataValidation allowBlank="1" showInputMessage="1" showErrorMessage="1" prompt="Title of the project. Enter a new title in this cell. Highlight a period in H2. Chart legend is in J2 to AI2" sqref="B1" xr:uid="{00000000-0002-0000-0900-00000E000000}"/>
    <dataValidation allowBlank="1" showInputMessage="1" showErrorMessage="1" prompt="Select a period to highlight in H2. A Chart legend is in J2 to AI2" sqref="B2:F2" xr:uid="{00000000-0002-0000-09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92D050"/>
    <pageSetUpPr fitToPage="1"/>
  </sheetPr>
  <dimension ref="B1:BO18"/>
  <sheetViews>
    <sheetView showGridLines="0" topLeftCell="A4" zoomScale="150" zoomScaleNormal="150" zoomScaleSheetLayoutView="80" workbookViewId="0">
      <selection activeCell="B30" sqref="B30"/>
    </sheetView>
  </sheetViews>
  <sheetFormatPr baseColWidth="10" defaultColWidth="2.75" defaultRowHeight="30" customHeight="1" x14ac:dyDescent="0.3"/>
  <cols>
    <col min="1" max="1" width="2.625" customWidth="1"/>
    <col min="2" max="2" width="34.875" style="2" customWidth="1"/>
    <col min="3" max="6" width="11.625" style="1" customWidth="1"/>
    <col min="7" max="7" width="15.625" style="4" customWidth="1"/>
    <col min="8" max="27" width="2.75" style="1"/>
  </cols>
  <sheetData>
    <row r="1" spans="2:67" ht="60" customHeight="1" thickBot="1" x14ac:dyDescent="0.3">
      <c r="B1" s="224" t="s">
        <v>89</v>
      </c>
      <c r="C1" s="224"/>
      <c r="D1" s="224"/>
      <c r="E1" s="224"/>
      <c r="F1" s="224"/>
      <c r="G1" s="224"/>
      <c r="H1" s="224"/>
      <c r="I1" s="224"/>
      <c r="J1" s="224"/>
      <c r="K1" s="224"/>
      <c r="L1" s="224"/>
      <c r="M1" s="224"/>
      <c r="N1" s="224"/>
      <c r="O1" s="224"/>
      <c r="P1" s="224"/>
      <c r="Q1" s="224"/>
      <c r="R1" s="224"/>
      <c r="S1" s="224"/>
      <c r="T1" s="224"/>
      <c r="U1" s="224"/>
      <c r="V1" s="224"/>
      <c r="W1" s="224"/>
      <c r="X1" s="224"/>
    </row>
    <row r="2" spans="2:67" ht="21" customHeight="1" thickTop="1" thickBot="1" x14ac:dyDescent="0.3">
      <c r="B2" s="206" t="s">
        <v>13</v>
      </c>
      <c r="C2" s="206"/>
      <c r="D2" s="206"/>
      <c r="E2" s="206"/>
      <c r="F2" s="206"/>
      <c r="G2" s="5" t="s">
        <v>5</v>
      </c>
      <c r="H2" s="14">
        <v>1</v>
      </c>
      <c r="J2" s="15"/>
      <c r="K2" s="212" t="s">
        <v>12</v>
      </c>
      <c r="L2" s="213"/>
      <c r="M2" s="213"/>
      <c r="N2" s="213"/>
      <c r="O2" s="214"/>
      <c r="P2" s="16"/>
      <c r="Q2" s="212" t="s">
        <v>11</v>
      </c>
      <c r="R2" s="215"/>
      <c r="S2" s="215"/>
      <c r="T2" s="214"/>
      <c r="U2" s="17"/>
      <c r="V2" s="204" t="s">
        <v>2</v>
      </c>
      <c r="W2" s="205"/>
      <c r="X2" s="205"/>
      <c r="Y2" s="216"/>
      <c r="Z2" s="18"/>
      <c r="AA2" s="217" t="s">
        <v>3</v>
      </c>
      <c r="AB2" s="218"/>
      <c r="AC2" s="218"/>
      <c r="AD2" s="218"/>
      <c r="AE2" s="218"/>
      <c r="AF2" s="218"/>
      <c r="AG2" s="219"/>
      <c r="AH2" s="19"/>
      <c r="AI2" s="204" t="s">
        <v>4</v>
      </c>
      <c r="AJ2" s="205"/>
      <c r="AK2" s="205"/>
      <c r="AL2" s="205"/>
      <c r="AM2" s="205"/>
      <c r="AN2" s="205"/>
      <c r="AO2" s="205"/>
      <c r="AP2" s="205"/>
    </row>
    <row r="3" spans="2:67" s="11" customFormat="1" ht="39.950000000000003" customHeight="1" thickTop="1" x14ac:dyDescent="0.25">
      <c r="B3" s="207" t="s">
        <v>1</v>
      </c>
      <c r="C3" s="209" t="s">
        <v>6</v>
      </c>
      <c r="D3" s="209" t="s">
        <v>7</v>
      </c>
      <c r="E3" s="209" t="s">
        <v>8</v>
      </c>
      <c r="F3" s="209" t="s">
        <v>9</v>
      </c>
      <c r="G3" s="211" t="s">
        <v>10</v>
      </c>
      <c r="H3" s="20" t="s">
        <v>0</v>
      </c>
      <c r="I3" s="9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</row>
    <row r="4" spans="2:67" ht="15.75" customHeight="1" x14ac:dyDescent="0.25">
      <c r="B4" s="220"/>
      <c r="C4" s="221"/>
      <c r="D4" s="221"/>
      <c r="E4" s="221"/>
      <c r="F4" s="221"/>
      <c r="G4" s="221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6" customHeight="1" x14ac:dyDescent="0.25">
      <c r="B5" s="29" t="s">
        <v>19</v>
      </c>
      <c r="C5" s="30">
        <v>1</v>
      </c>
      <c r="D5" s="30">
        <f>SUM(D11:D18)</f>
        <v>0</v>
      </c>
      <c r="E5" s="30">
        <v>0</v>
      </c>
      <c r="F5" s="30">
        <f>SUM(F11:F18)</f>
        <v>0</v>
      </c>
      <c r="G5" s="31">
        <f>SUM($G$11:$G$18)/COUNT($C$11:$C$18)</f>
        <v>0</v>
      </c>
    </row>
    <row r="6" spans="2:67" ht="36" customHeight="1" x14ac:dyDescent="0.25">
      <c r="B6" s="32" t="s">
        <v>171</v>
      </c>
      <c r="C6" s="21">
        <v>1</v>
      </c>
      <c r="D6" s="21">
        <v>0</v>
      </c>
      <c r="E6" s="21">
        <v>0</v>
      </c>
      <c r="F6" s="21">
        <v>0</v>
      </c>
      <c r="G6" s="22">
        <v>0</v>
      </c>
    </row>
    <row r="7" spans="2:67" ht="36" customHeight="1" x14ac:dyDescent="0.25">
      <c r="B7" s="27" t="s">
        <v>174</v>
      </c>
      <c r="C7" s="21"/>
      <c r="D7" s="21">
        <v>0</v>
      </c>
      <c r="E7" s="21">
        <v>0</v>
      </c>
      <c r="F7" s="21">
        <v>0</v>
      </c>
      <c r="G7" s="22">
        <v>0</v>
      </c>
    </row>
    <row r="8" spans="2:67" ht="36" customHeight="1" x14ac:dyDescent="0.25">
      <c r="B8" s="24" t="s">
        <v>172</v>
      </c>
      <c r="C8" s="21"/>
      <c r="D8" s="21">
        <v>0</v>
      </c>
      <c r="E8" s="21">
        <v>0</v>
      </c>
      <c r="F8" s="21">
        <v>0</v>
      </c>
      <c r="G8" s="22">
        <v>0</v>
      </c>
    </row>
    <row r="9" spans="2:67" ht="36" customHeight="1" x14ac:dyDescent="0.25">
      <c r="B9" s="24" t="s">
        <v>175</v>
      </c>
      <c r="C9" s="21"/>
      <c r="D9" s="21">
        <v>0</v>
      </c>
      <c r="E9" s="21">
        <v>0</v>
      </c>
      <c r="F9" s="21">
        <v>0</v>
      </c>
      <c r="G9" s="22">
        <v>0</v>
      </c>
    </row>
    <row r="10" spans="2:67" ht="36" customHeight="1" x14ac:dyDescent="0.25">
      <c r="B10" s="24" t="s">
        <v>173</v>
      </c>
      <c r="C10" s="21"/>
      <c r="D10" s="21">
        <v>0</v>
      </c>
      <c r="E10" s="21">
        <v>0</v>
      </c>
      <c r="F10" s="21">
        <v>0</v>
      </c>
      <c r="G10" s="22">
        <v>0</v>
      </c>
    </row>
    <row r="11" spans="2:67" ht="36" customHeight="1" x14ac:dyDescent="0.25">
      <c r="B11" s="32" t="s">
        <v>176</v>
      </c>
      <c r="C11" s="21">
        <v>1</v>
      </c>
      <c r="D11" s="21">
        <v>0</v>
      </c>
      <c r="E11" s="21">
        <v>0</v>
      </c>
      <c r="F11" s="21">
        <v>0</v>
      </c>
      <c r="G11" s="22">
        <v>0</v>
      </c>
    </row>
    <row r="12" spans="2:67" ht="36" customHeight="1" x14ac:dyDescent="0.25">
      <c r="B12" s="27" t="s">
        <v>163</v>
      </c>
      <c r="C12" s="21"/>
      <c r="D12" s="21">
        <v>0</v>
      </c>
      <c r="E12" s="21">
        <v>0</v>
      </c>
      <c r="F12" s="21">
        <v>0</v>
      </c>
      <c r="G12" s="22">
        <v>0</v>
      </c>
    </row>
    <row r="13" spans="2:67" ht="36" customHeight="1" x14ac:dyDescent="0.25">
      <c r="B13" s="24" t="s">
        <v>164</v>
      </c>
      <c r="C13" s="21"/>
      <c r="D13" s="21">
        <v>0</v>
      </c>
      <c r="E13" s="21">
        <v>0</v>
      </c>
      <c r="F13" s="21">
        <v>0</v>
      </c>
      <c r="G13" s="22">
        <v>0</v>
      </c>
    </row>
    <row r="14" spans="2:67" ht="36" customHeight="1" x14ac:dyDescent="0.25">
      <c r="B14" s="24" t="s">
        <v>165</v>
      </c>
      <c r="C14" s="21"/>
      <c r="D14" s="21">
        <v>0</v>
      </c>
      <c r="E14" s="21">
        <v>0</v>
      </c>
      <c r="F14" s="21">
        <v>0</v>
      </c>
      <c r="G14" s="22">
        <v>0</v>
      </c>
    </row>
    <row r="15" spans="2:67" ht="36" customHeight="1" x14ac:dyDescent="0.25">
      <c r="B15" s="24" t="s">
        <v>16</v>
      </c>
      <c r="C15" s="21"/>
      <c r="D15" s="21">
        <v>0</v>
      </c>
      <c r="E15" s="21">
        <v>0</v>
      </c>
      <c r="F15" s="21">
        <v>0</v>
      </c>
      <c r="G15" s="22">
        <v>0</v>
      </c>
    </row>
    <row r="16" spans="2:67" ht="36" customHeight="1" x14ac:dyDescent="0.25">
      <c r="B16" s="27" t="s">
        <v>166</v>
      </c>
      <c r="C16" s="21"/>
      <c r="D16" s="21">
        <v>0</v>
      </c>
      <c r="E16" s="21">
        <v>0</v>
      </c>
      <c r="F16" s="21">
        <v>0</v>
      </c>
      <c r="G16" s="22">
        <v>0</v>
      </c>
    </row>
    <row r="17" spans="2:7" ht="36" customHeight="1" x14ac:dyDescent="0.25">
      <c r="B17" s="24" t="s">
        <v>167</v>
      </c>
      <c r="C17" s="21"/>
      <c r="D17" s="21">
        <v>0</v>
      </c>
      <c r="E17" s="21">
        <v>0</v>
      </c>
      <c r="F17" s="21">
        <v>0</v>
      </c>
      <c r="G17" s="22">
        <v>0</v>
      </c>
    </row>
    <row r="18" spans="2:7" ht="36" customHeight="1" x14ac:dyDescent="0.25">
      <c r="B18" s="24" t="s">
        <v>177</v>
      </c>
      <c r="C18" s="21"/>
      <c r="D18" s="21">
        <v>0</v>
      </c>
      <c r="E18" s="21">
        <v>0</v>
      </c>
      <c r="F18" s="21">
        <v>0</v>
      </c>
      <c r="G18" s="22">
        <v>0</v>
      </c>
    </row>
  </sheetData>
  <mergeCells count="13">
    <mergeCell ref="B1:X1"/>
    <mergeCell ref="B2:F2"/>
    <mergeCell ref="K2:O2"/>
    <mergeCell ref="Q2:T2"/>
    <mergeCell ref="V2:Y2"/>
    <mergeCell ref="AI2:AP2"/>
    <mergeCell ref="B3:B4"/>
    <mergeCell ref="C3:C4"/>
    <mergeCell ref="D3:D4"/>
    <mergeCell ref="E3:E4"/>
    <mergeCell ref="F3:F4"/>
    <mergeCell ref="G3:G4"/>
    <mergeCell ref="AA2:AG2"/>
  </mergeCells>
  <conditionalFormatting sqref="H5:BO18">
    <cfRule type="expression" dxfId="89" priority="3">
      <formula>PercentComplete</formula>
    </cfRule>
    <cfRule type="expression" dxfId="88" priority="4">
      <formula>PercentCompleteBeyond</formula>
    </cfRule>
    <cfRule type="expression" dxfId="87" priority="5">
      <formula>Actual</formula>
    </cfRule>
    <cfRule type="expression" dxfId="86" priority="6">
      <formula>ActualBeyond</formula>
    </cfRule>
    <cfRule type="expression" dxfId="85" priority="7">
      <formula>Plan</formula>
    </cfRule>
    <cfRule type="expression" dxfId="84" priority="8">
      <formula>H$4=period_selected</formula>
    </cfRule>
    <cfRule type="expression" dxfId="83" priority="9">
      <formula>MOD(COLUMN(),2)</formula>
    </cfRule>
    <cfRule type="expression" dxfId="82" priority="10">
      <formula>MOD(COLUMN(),2)=0</formula>
    </cfRule>
  </conditionalFormatting>
  <conditionalFormatting sqref="B19:BO19">
    <cfRule type="expression" dxfId="81" priority="2">
      <formula>TRUE</formula>
    </cfRule>
  </conditionalFormatting>
  <conditionalFormatting sqref="H4:BO4">
    <cfRule type="expression" dxfId="80" priority="1">
      <formula>H$4=period_selected</formula>
    </cfRule>
  </conditionalFormatting>
  <dataValidations count="16">
    <dataValidation allowBlank="1" showInputMessage="1" showErrorMessage="1" prompt="Select a period to highlight in H2. A Chart legend is in J2 to AI2" sqref="B2:F2" xr:uid="{00000000-0002-0000-0A00-000000000000}"/>
    <dataValidation allowBlank="1" showInputMessage="1" showErrorMessage="1" prompt="Title of the project. Enter a new title in this cell. Highlight a period in H2. Chart legend is in J2 to AI2" sqref="B1" xr:uid="{00000000-0002-0000-0A00-000001000000}"/>
    <dataValidation allowBlank="1" showInputMessage="1" showErrorMessage="1" prompt="Enter the percentage of project completed in column G, starting with cell G5" sqref="G3:G4" xr:uid="{00000000-0002-0000-0A00-000002000000}"/>
    <dataValidation allowBlank="1" showInputMessage="1" showErrorMessage="1" prompt="Enter actual duration period in column F, starting with cell F5" sqref="F3:F4" xr:uid="{00000000-0002-0000-0A00-000003000000}"/>
    <dataValidation allowBlank="1" showInputMessage="1" showErrorMessage="1" prompt="Enter actual start period in column E, starting with cell E5" sqref="E3:E4" xr:uid="{00000000-0002-0000-0A00-000004000000}"/>
    <dataValidation allowBlank="1" showInputMessage="1" showErrorMessage="1" prompt="Enter plan duration period in column D, starting with cell D5" sqref="D3:D4" xr:uid="{00000000-0002-0000-0A00-000005000000}"/>
    <dataValidation allowBlank="1" showInputMessage="1" showErrorMessage="1" prompt="Enter plan start period in column C, starting with cell C5" sqref="C3:C4" xr:uid="{00000000-0002-0000-0A00-000006000000}"/>
    <dataValidation allowBlank="1" showInputMessage="1" showErrorMessage="1" prompt="Enter activity in column B, starting with cell B5_x000a_" sqref="B3:B4" xr:uid="{00000000-0002-0000-0A00-000007000000}"/>
    <dataValidation allowBlank="1" showInputMessage="1" showErrorMessage="1" prompt="Periods are charted from 1 to 60 starting from cell H4 to cell BO4 " sqref="H3" xr:uid="{00000000-0002-0000-0A00-000008000000}"/>
    <dataValidation allowBlank="1" showInputMessage="1" showErrorMessage="1" prompt="This legend cell indicates the percentage of project completed beyond plan" sqref="AH2" xr:uid="{00000000-0002-0000-0A00-000009000000}"/>
    <dataValidation allowBlank="1" showInputMessage="1" showErrorMessage="1" prompt="This legend cell indicates actual duration beyond plan" sqref="Z2" xr:uid="{00000000-0002-0000-0A00-00000A000000}"/>
    <dataValidation allowBlank="1" showInputMessage="1" showErrorMessage="1" prompt="This legend cell indicates the percentage of project completed" sqref="U2" xr:uid="{00000000-0002-0000-0A00-00000B000000}"/>
    <dataValidation allowBlank="1" showInputMessage="1" showErrorMessage="1" prompt="This legend cell indicates actual duration" sqref="P2" xr:uid="{00000000-0002-0000-0A00-00000C000000}"/>
    <dataValidation allowBlank="1" showInputMessage="1" showErrorMessage="1" prompt="This legend cell indicates plan duration" sqref="J2" xr:uid="{00000000-0002-0000-0A00-00000D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A00-00000E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A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92D050"/>
    <pageSetUpPr fitToPage="1"/>
  </sheetPr>
  <dimension ref="B1:BO28"/>
  <sheetViews>
    <sheetView showGridLines="0" topLeftCell="A4" zoomScale="150" zoomScaleNormal="150" zoomScaleSheetLayoutView="80" workbookViewId="0">
      <selection activeCell="B6" sqref="B6:B11"/>
    </sheetView>
  </sheetViews>
  <sheetFormatPr baseColWidth="10" defaultColWidth="2.75" defaultRowHeight="30" customHeight="1" x14ac:dyDescent="0.3"/>
  <cols>
    <col min="1" max="1" width="2.625" customWidth="1"/>
    <col min="2" max="2" width="34.875" style="2" customWidth="1"/>
    <col min="3" max="6" width="11.625" style="1" customWidth="1"/>
    <col min="7" max="7" width="15.625" style="4" customWidth="1"/>
    <col min="8" max="27" width="2.75" style="1"/>
  </cols>
  <sheetData>
    <row r="1" spans="2:67" ht="60" customHeight="1" thickBot="1" x14ac:dyDescent="0.3">
      <c r="B1" s="224" t="s">
        <v>90</v>
      </c>
      <c r="C1" s="224"/>
      <c r="D1" s="224"/>
      <c r="E1" s="224"/>
      <c r="F1" s="224"/>
      <c r="G1" s="224"/>
      <c r="H1" s="224"/>
      <c r="I1" s="224"/>
      <c r="J1" s="224"/>
      <c r="K1" s="224"/>
      <c r="L1" s="224"/>
      <c r="M1" s="224"/>
      <c r="N1" s="224"/>
      <c r="O1" s="224"/>
      <c r="P1" s="224"/>
      <c r="Q1" s="224"/>
      <c r="R1" s="224"/>
      <c r="S1" s="224"/>
      <c r="T1" s="224"/>
      <c r="U1" s="224"/>
      <c r="V1" s="224"/>
      <c r="W1" s="224"/>
      <c r="X1" s="224"/>
    </row>
    <row r="2" spans="2:67" ht="21" customHeight="1" thickTop="1" thickBot="1" x14ac:dyDescent="0.3">
      <c r="B2" s="206" t="s">
        <v>13</v>
      </c>
      <c r="C2" s="206"/>
      <c r="D2" s="206"/>
      <c r="E2" s="206"/>
      <c r="F2" s="206"/>
      <c r="G2" s="5" t="s">
        <v>5</v>
      </c>
      <c r="H2" s="14">
        <v>1</v>
      </c>
      <c r="J2" s="15"/>
      <c r="K2" s="212" t="s">
        <v>12</v>
      </c>
      <c r="L2" s="213"/>
      <c r="M2" s="213"/>
      <c r="N2" s="213"/>
      <c r="O2" s="214"/>
      <c r="P2" s="16"/>
      <c r="Q2" s="212" t="s">
        <v>11</v>
      </c>
      <c r="R2" s="215"/>
      <c r="S2" s="215"/>
      <c r="T2" s="214"/>
      <c r="U2" s="17"/>
      <c r="V2" s="204" t="s">
        <v>2</v>
      </c>
      <c r="W2" s="205"/>
      <c r="X2" s="205"/>
      <c r="Y2" s="216"/>
      <c r="Z2" s="18"/>
      <c r="AA2" s="217" t="s">
        <v>3</v>
      </c>
      <c r="AB2" s="218"/>
      <c r="AC2" s="218"/>
      <c r="AD2" s="218"/>
      <c r="AE2" s="218"/>
      <c r="AF2" s="218"/>
      <c r="AG2" s="219"/>
      <c r="AH2" s="19"/>
      <c r="AI2" s="204" t="s">
        <v>4</v>
      </c>
      <c r="AJ2" s="205"/>
      <c r="AK2" s="205"/>
      <c r="AL2" s="205"/>
      <c r="AM2" s="205"/>
      <c r="AN2" s="205"/>
      <c r="AO2" s="205"/>
      <c r="AP2" s="205"/>
    </row>
    <row r="3" spans="2:67" s="11" customFormat="1" ht="39.950000000000003" customHeight="1" thickTop="1" x14ac:dyDescent="0.25">
      <c r="B3" s="207" t="s">
        <v>1</v>
      </c>
      <c r="C3" s="209" t="s">
        <v>6</v>
      </c>
      <c r="D3" s="209" t="s">
        <v>7</v>
      </c>
      <c r="E3" s="209" t="s">
        <v>8</v>
      </c>
      <c r="F3" s="209" t="s">
        <v>9</v>
      </c>
      <c r="G3" s="211" t="s">
        <v>10</v>
      </c>
      <c r="H3" s="20" t="s">
        <v>0</v>
      </c>
      <c r="I3" s="9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</row>
    <row r="4" spans="2:67" ht="15.75" customHeight="1" x14ac:dyDescent="0.25">
      <c r="B4" s="220"/>
      <c r="C4" s="221"/>
      <c r="D4" s="221"/>
      <c r="E4" s="221"/>
      <c r="F4" s="221"/>
      <c r="G4" s="221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6" customHeight="1" x14ac:dyDescent="0.25">
      <c r="B5" s="29" t="s">
        <v>19</v>
      </c>
      <c r="C5" s="30">
        <v>1</v>
      </c>
      <c r="D5" s="30">
        <f>SUM(D11:D28)</f>
        <v>0</v>
      </c>
      <c r="E5" s="30">
        <v>0</v>
      </c>
      <c r="F5" s="30">
        <f>SUM(F11:F28)</f>
        <v>0</v>
      </c>
      <c r="G5" s="31">
        <f>SUM($G$11:$G$28)/COUNT($C$11:$C$28)</f>
        <v>0</v>
      </c>
    </row>
    <row r="6" spans="2:67" ht="36" customHeight="1" x14ac:dyDescent="0.25">
      <c r="B6" s="32" t="s">
        <v>17</v>
      </c>
      <c r="C6" s="21">
        <v>1</v>
      </c>
      <c r="D6" s="21">
        <v>0</v>
      </c>
      <c r="E6" s="21">
        <v>0</v>
      </c>
      <c r="F6" s="21">
        <v>0</v>
      </c>
      <c r="G6" s="22">
        <v>0</v>
      </c>
    </row>
    <row r="7" spans="2:67" ht="36" customHeight="1" x14ac:dyDescent="0.25">
      <c r="B7" s="27" t="s">
        <v>149</v>
      </c>
      <c r="C7" s="21"/>
      <c r="D7" s="21">
        <v>0</v>
      </c>
      <c r="E7" s="21">
        <v>0</v>
      </c>
      <c r="F7" s="21">
        <v>0</v>
      </c>
      <c r="G7" s="22">
        <v>0</v>
      </c>
    </row>
    <row r="8" spans="2:67" ht="36" customHeight="1" x14ac:dyDescent="0.25">
      <c r="B8" s="24" t="s">
        <v>150</v>
      </c>
      <c r="C8" s="21"/>
      <c r="D8" s="21">
        <v>0</v>
      </c>
      <c r="E8" s="21">
        <v>0</v>
      </c>
      <c r="F8" s="21">
        <v>0</v>
      </c>
      <c r="G8" s="22">
        <v>0</v>
      </c>
    </row>
    <row r="9" spans="2:67" ht="36" customHeight="1" x14ac:dyDescent="0.25">
      <c r="B9" s="27" t="s">
        <v>151</v>
      </c>
      <c r="C9" s="21"/>
      <c r="D9" s="21">
        <v>0</v>
      </c>
      <c r="E9" s="21">
        <v>0</v>
      </c>
      <c r="F9" s="21">
        <v>0</v>
      </c>
      <c r="G9" s="22">
        <v>0</v>
      </c>
    </row>
    <row r="10" spans="2:67" ht="36" customHeight="1" x14ac:dyDescent="0.25">
      <c r="B10" s="24" t="s">
        <v>152</v>
      </c>
      <c r="C10" s="21"/>
      <c r="D10" s="21">
        <v>0</v>
      </c>
      <c r="E10" s="21">
        <v>0</v>
      </c>
      <c r="F10" s="21">
        <v>0</v>
      </c>
      <c r="G10" s="22">
        <v>0</v>
      </c>
    </row>
    <row r="11" spans="2:67" ht="36" customHeight="1" x14ac:dyDescent="0.25">
      <c r="B11" s="32" t="s">
        <v>153</v>
      </c>
      <c r="C11" s="21">
        <v>1</v>
      </c>
      <c r="D11" s="21">
        <v>0</v>
      </c>
      <c r="E11" s="21">
        <v>0</v>
      </c>
      <c r="F11" s="21">
        <v>0</v>
      </c>
      <c r="G11" s="22">
        <v>0</v>
      </c>
    </row>
    <row r="12" spans="2:67" ht="36" customHeight="1" x14ac:dyDescent="0.25">
      <c r="B12" s="27" t="s">
        <v>154</v>
      </c>
      <c r="C12" s="21"/>
      <c r="D12" s="21">
        <v>0</v>
      </c>
      <c r="E12" s="21">
        <v>0</v>
      </c>
      <c r="F12" s="21">
        <v>0</v>
      </c>
      <c r="G12" s="22">
        <v>0</v>
      </c>
    </row>
    <row r="13" spans="2:67" ht="36" customHeight="1" x14ac:dyDescent="0.25">
      <c r="B13" s="24" t="s">
        <v>155</v>
      </c>
      <c r="C13" s="21"/>
      <c r="D13" s="21">
        <v>0</v>
      </c>
      <c r="E13" s="21">
        <v>0</v>
      </c>
      <c r="F13" s="21">
        <v>0</v>
      </c>
      <c r="G13" s="22">
        <v>0</v>
      </c>
    </row>
    <row r="14" spans="2:67" ht="36" customHeight="1" x14ac:dyDescent="0.25">
      <c r="B14" s="24" t="s">
        <v>156</v>
      </c>
      <c r="C14" s="21"/>
      <c r="D14" s="21">
        <v>0</v>
      </c>
      <c r="E14" s="21">
        <v>0</v>
      </c>
      <c r="F14" s="21">
        <v>0</v>
      </c>
      <c r="G14" s="22">
        <v>0</v>
      </c>
    </row>
    <row r="15" spans="2:67" ht="36" customHeight="1" x14ac:dyDescent="0.25">
      <c r="B15" s="24"/>
      <c r="C15" s="21"/>
      <c r="D15" s="21">
        <v>0</v>
      </c>
      <c r="E15" s="21">
        <v>0</v>
      </c>
      <c r="F15" s="21">
        <v>0</v>
      </c>
      <c r="G15" s="22">
        <v>0</v>
      </c>
    </row>
    <row r="16" spans="2:67" ht="36" customHeight="1" x14ac:dyDescent="0.25">
      <c r="B16" s="27"/>
      <c r="C16" s="21"/>
      <c r="D16" s="21">
        <v>0</v>
      </c>
      <c r="E16" s="21">
        <v>0</v>
      </c>
      <c r="F16" s="21">
        <v>0</v>
      </c>
      <c r="G16" s="22">
        <v>0</v>
      </c>
    </row>
    <row r="17" spans="2:67" ht="36" customHeight="1" x14ac:dyDescent="0.25">
      <c r="B17" s="24"/>
      <c r="C17" s="21"/>
      <c r="D17" s="21">
        <v>0</v>
      </c>
      <c r="E17" s="21">
        <v>0</v>
      </c>
      <c r="F17" s="21">
        <v>0</v>
      </c>
      <c r="G17" s="22">
        <v>0</v>
      </c>
    </row>
    <row r="18" spans="2:67" ht="36" customHeight="1" x14ac:dyDescent="0.25">
      <c r="B18" s="24"/>
      <c r="C18" s="21"/>
      <c r="D18" s="21">
        <v>0</v>
      </c>
      <c r="E18" s="21">
        <v>0</v>
      </c>
      <c r="F18" s="21">
        <v>0</v>
      </c>
      <c r="G18" s="22">
        <v>0</v>
      </c>
    </row>
    <row r="19" spans="2:67" ht="36" customHeight="1" x14ac:dyDescent="0.25">
      <c r="B19" s="24"/>
      <c r="C19" s="21"/>
      <c r="D19" s="21">
        <v>0</v>
      </c>
      <c r="E19" s="21">
        <v>0</v>
      </c>
      <c r="F19" s="21">
        <v>0</v>
      </c>
      <c r="G19" s="22">
        <v>0</v>
      </c>
    </row>
    <row r="20" spans="2:67" ht="36" customHeight="1" x14ac:dyDescent="0.25">
      <c r="B20" s="32"/>
      <c r="C20" s="21"/>
      <c r="D20" s="21">
        <v>0</v>
      </c>
      <c r="E20" s="21">
        <v>0</v>
      </c>
      <c r="F20" s="21">
        <v>0</v>
      </c>
      <c r="G20" s="22">
        <v>0</v>
      </c>
    </row>
    <row r="21" spans="2:67" ht="36" customHeight="1" x14ac:dyDescent="0.25">
      <c r="B21" s="27"/>
      <c r="C21" s="21"/>
      <c r="D21" s="21">
        <v>0</v>
      </c>
      <c r="E21" s="21">
        <v>0</v>
      </c>
      <c r="F21" s="21">
        <v>0</v>
      </c>
      <c r="G21" s="22">
        <v>0</v>
      </c>
    </row>
    <row r="22" spans="2:67" ht="36" customHeight="1" x14ac:dyDescent="0.25">
      <c r="B22" s="25"/>
      <c r="C22" s="23"/>
      <c r="D22" s="21">
        <v>0</v>
      </c>
      <c r="E22" s="21">
        <v>0</v>
      </c>
      <c r="F22" s="21">
        <v>0</v>
      </c>
      <c r="G22" s="22">
        <v>0</v>
      </c>
    </row>
    <row r="23" spans="2:67" ht="36" customHeight="1" x14ac:dyDescent="0.25">
      <c r="B23" s="270"/>
      <c r="C23" s="7"/>
      <c r="D23" s="7">
        <v>0</v>
      </c>
      <c r="E23" s="7">
        <v>0</v>
      </c>
      <c r="F23" s="7">
        <v>0</v>
      </c>
      <c r="G23" s="8">
        <v>0</v>
      </c>
    </row>
    <row r="24" spans="2:67" s="1" customFormat="1" ht="36" customHeight="1" x14ac:dyDescent="0.25">
      <c r="B24" s="270"/>
      <c r="C24" s="7"/>
      <c r="D24" s="7">
        <v>0</v>
      </c>
      <c r="E24" s="7">
        <v>0</v>
      </c>
      <c r="F24" s="7">
        <v>0</v>
      </c>
      <c r="G24" s="8">
        <v>0</v>
      </c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</row>
    <row r="25" spans="2:67" s="1" customFormat="1" ht="36" customHeight="1" x14ac:dyDescent="0.25">
      <c r="B25" s="26"/>
      <c r="C25" s="7"/>
      <c r="D25" s="7">
        <v>0</v>
      </c>
      <c r="E25" s="7">
        <v>0</v>
      </c>
      <c r="F25" s="7">
        <v>0</v>
      </c>
      <c r="G25" s="8">
        <v>0</v>
      </c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</row>
    <row r="26" spans="2:67" s="1" customFormat="1" ht="36" customHeight="1" x14ac:dyDescent="0.25">
      <c r="B26" s="32"/>
      <c r="C26" s="7"/>
      <c r="D26" s="7">
        <v>0</v>
      </c>
      <c r="E26" s="7">
        <v>0</v>
      </c>
      <c r="F26" s="7">
        <v>0</v>
      </c>
      <c r="G26" s="8">
        <v>0</v>
      </c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</row>
    <row r="27" spans="2:67" s="1" customFormat="1" ht="36" customHeight="1" x14ac:dyDescent="0.25">
      <c r="B27" s="26"/>
      <c r="C27" s="7"/>
      <c r="D27" s="7">
        <v>0</v>
      </c>
      <c r="E27" s="7">
        <v>0</v>
      </c>
      <c r="F27" s="7">
        <v>0</v>
      </c>
      <c r="G27" s="8">
        <v>0</v>
      </c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</row>
    <row r="28" spans="2:67" s="1" customFormat="1" ht="36" customHeight="1" x14ac:dyDescent="0.25">
      <c r="B28" s="26"/>
      <c r="C28" s="7"/>
      <c r="D28" s="7">
        <v>0</v>
      </c>
      <c r="E28" s="7">
        <v>0</v>
      </c>
      <c r="F28" s="7">
        <v>0</v>
      </c>
      <c r="G28" s="8">
        <v>0</v>
      </c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</row>
  </sheetData>
  <mergeCells count="14">
    <mergeCell ref="B1:X1"/>
    <mergeCell ref="B2:F2"/>
    <mergeCell ref="K2:O2"/>
    <mergeCell ref="Q2:T2"/>
    <mergeCell ref="V2:Y2"/>
    <mergeCell ref="B23:B24"/>
    <mergeCell ref="AI2:AP2"/>
    <mergeCell ref="B3:B4"/>
    <mergeCell ref="C3:C4"/>
    <mergeCell ref="D3:D4"/>
    <mergeCell ref="E3:E4"/>
    <mergeCell ref="F3:F4"/>
    <mergeCell ref="G3:G4"/>
    <mergeCell ref="AA2:AG2"/>
  </mergeCells>
  <conditionalFormatting sqref="H5:BO28">
    <cfRule type="expression" dxfId="79" priority="3">
      <formula>PercentComplete</formula>
    </cfRule>
    <cfRule type="expression" dxfId="78" priority="4">
      <formula>PercentCompleteBeyond</formula>
    </cfRule>
    <cfRule type="expression" dxfId="77" priority="5">
      <formula>Actual</formula>
    </cfRule>
    <cfRule type="expression" dxfId="76" priority="6">
      <formula>ActualBeyond</formula>
    </cfRule>
    <cfRule type="expression" dxfId="75" priority="7">
      <formula>Plan</formula>
    </cfRule>
    <cfRule type="expression" dxfId="74" priority="8">
      <formula>H$4=period_selected</formula>
    </cfRule>
    <cfRule type="expression" dxfId="73" priority="9">
      <formula>MOD(COLUMN(),2)</formula>
    </cfRule>
    <cfRule type="expression" dxfId="72" priority="10">
      <formula>MOD(COLUMN(),2)=0</formula>
    </cfRule>
  </conditionalFormatting>
  <conditionalFormatting sqref="B29:BO29">
    <cfRule type="expression" dxfId="71" priority="2">
      <formula>TRUE</formula>
    </cfRule>
  </conditionalFormatting>
  <conditionalFormatting sqref="H4:BO4">
    <cfRule type="expression" dxfId="70" priority="1">
      <formula>H$4=period_selected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B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B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B00-000002000000}"/>
    <dataValidation allowBlank="1" showInputMessage="1" showErrorMessage="1" prompt="This legend cell indicates actual duration" sqref="P2" xr:uid="{00000000-0002-0000-0B00-000003000000}"/>
    <dataValidation allowBlank="1" showInputMessage="1" showErrorMessage="1" prompt="This legend cell indicates the percentage of project completed" sqref="U2" xr:uid="{00000000-0002-0000-0B00-000004000000}"/>
    <dataValidation allowBlank="1" showInputMessage="1" showErrorMessage="1" prompt="This legend cell indicates actual duration beyond plan" sqref="Z2" xr:uid="{00000000-0002-0000-0B00-000005000000}"/>
    <dataValidation allowBlank="1" showInputMessage="1" showErrorMessage="1" prompt="This legend cell indicates the percentage of project completed beyond plan" sqref="AH2" xr:uid="{00000000-0002-0000-0B00-000006000000}"/>
    <dataValidation allowBlank="1" showInputMessage="1" showErrorMessage="1" prompt="Periods are charted from 1 to 60 starting from cell H4 to cell BO4 " sqref="H3" xr:uid="{00000000-0002-0000-0B00-000007000000}"/>
    <dataValidation allowBlank="1" showInputMessage="1" showErrorMessage="1" prompt="Enter activity in column B, starting with cell B5_x000a_" sqref="B3:B4" xr:uid="{00000000-0002-0000-0B00-000008000000}"/>
    <dataValidation allowBlank="1" showInputMessage="1" showErrorMessage="1" prompt="Enter plan start period in column C, starting with cell C5" sqref="C3:C4" xr:uid="{00000000-0002-0000-0B00-000009000000}"/>
    <dataValidation allowBlank="1" showInputMessage="1" showErrorMessage="1" prompt="Enter plan duration period in column D, starting with cell D5" sqref="D3:D4" xr:uid="{00000000-0002-0000-0B00-00000A000000}"/>
    <dataValidation allowBlank="1" showInputMessage="1" showErrorMessage="1" prompt="Enter actual start period in column E, starting with cell E5" sqref="E3:E4" xr:uid="{00000000-0002-0000-0B00-00000B000000}"/>
    <dataValidation allowBlank="1" showInputMessage="1" showErrorMessage="1" prompt="Enter actual duration period in column F, starting with cell F5" sqref="F3:F4" xr:uid="{00000000-0002-0000-0B00-00000C000000}"/>
    <dataValidation allowBlank="1" showInputMessage="1" showErrorMessage="1" prompt="Enter the percentage of project completed in column G, starting with cell G5" sqref="G3:G4" xr:uid="{00000000-0002-0000-0B00-00000D000000}"/>
    <dataValidation allowBlank="1" showInputMessage="1" showErrorMessage="1" prompt="Title of the project. Enter a new title in this cell. Highlight a period in H2. Chart legend is in J2 to AI2" sqref="B1" xr:uid="{00000000-0002-0000-0B00-00000E000000}"/>
    <dataValidation allowBlank="1" showInputMessage="1" showErrorMessage="1" prompt="Select a period to highlight in H2. A Chart legend is in J2 to AI2" sqref="B2:F2" xr:uid="{00000000-0002-0000-0B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7" tint="0.39997558519241921"/>
    <pageSetUpPr fitToPage="1"/>
  </sheetPr>
  <dimension ref="B1:BO30"/>
  <sheetViews>
    <sheetView showGridLines="0" zoomScale="150" zoomScaleNormal="150" zoomScaleSheetLayoutView="80" workbookViewId="0">
      <selection activeCell="B8" sqref="B8"/>
    </sheetView>
  </sheetViews>
  <sheetFormatPr baseColWidth="10" defaultColWidth="2.75" defaultRowHeight="30" customHeight="1" x14ac:dyDescent="0.3"/>
  <cols>
    <col min="1" max="1" width="2.625" customWidth="1"/>
    <col min="2" max="2" width="29.75" style="2" customWidth="1"/>
    <col min="3" max="6" width="11.625" style="1" customWidth="1"/>
    <col min="7" max="7" width="15.625" style="4" customWidth="1"/>
    <col min="8" max="27" width="2.75" style="1"/>
  </cols>
  <sheetData>
    <row r="1" spans="2:67" ht="60" customHeight="1" thickBot="1" x14ac:dyDescent="0.3">
      <c r="B1" s="224" t="s">
        <v>21</v>
      </c>
      <c r="C1" s="224"/>
      <c r="D1" s="224"/>
      <c r="E1" s="224"/>
      <c r="F1" s="224"/>
      <c r="G1" s="224"/>
      <c r="H1" s="224"/>
      <c r="I1" s="224"/>
      <c r="J1" s="224"/>
      <c r="K1" s="224"/>
      <c r="L1" s="224"/>
      <c r="M1" s="224"/>
      <c r="N1" s="224"/>
      <c r="O1" s="224"/>
      <c r="P1" s="224"/>
      <c r="Q1" s="224"/>
      <c r="R1" s="224"/>
      <c r="S1" s="224"/>
      <c r="T1" s="224"/>
      <c r="U1" s="224"/>
      <c r="V1" s="224"/>
      <c r="W1" s="224"/>
      <c r="X1" s="224"/>
    </row>
    <row r="2" spans="2:67" ht="21" customHeight="1" thickTop="1" thickBot="1" x14ac:dyDescent="0.3">
      <c r="B2" s="206" t="s">
        <v>13</v>
      </c>
      <c r="C2" s="206"/>
      <c r="D2" s="206"/>
      <c r="E2" s="206"/>
      <c r="F2" s="206"/>
      <c r="G2" s="5" t="s">
        <v>5</v>
      </c>
      <c r="H2" s="14">
        <v>1</v>
      </c>
      <c r="J2" s="15"/>
      <c r="K2" s="212" t="s">
        <v>12</v>
      </c>
      <c r="L2" s="213"/>
      <c r="M2" s="213"/>
      <c r="N2" s="213"/>
      <c r="O2" s="214"/>
      <c r="P2" s="16"/>
      <c r="Q2" s="212" t="s">
        <v>11</v>
      </c>
      <c r="R2" s="215"/>
      <c r="S2" s="215"/>
      <c r="T2" s="214"/>
      <c r="U2" s="17"/>
      <c r="V2" s="204" t="s">
        <v>2</v>
      </c>
      <c r="W2" s="205"/>
      <c r="X2" s="205"/>
      <c r="Y2" s="216"/>
      <c r="Z2" s="18"/>
      <c r="AA2" s="217" t="s">
        <v>3</v>
      </c>
      <c r="AB2" s="218"/>
      <c r="AC2" s="218"/>
      <c r="AD2" s="218"/>
      <c r="AE2" s="218"/>
      <c r="AF2" s="218"/>
      <c r="AG2" s="219"/>
      <c r="AH2" s="19"/>
      <c r="AI2" s="204" t="s">
        <v>4</v>
      </c>
      <c r="AJ2" s="205"/>
      <c r="AK2" s="205"/>
      <c r="AL2" s="205"/>
      <c r="AM2" s="205"/>
      <c r="AN2" s="205"/>
      <c r="AO2" s="205"/>
      <c r="AP2" s="205"/>
    </row>
    <row r="3" spans="2:67" s="11" customFormat="1" ht="39.950000000000003" customHeight="1" thickTop="1" x14ac:dyDescent="0.25">
      <c r="B3" s="207" t="s">
        <v>1</v>
      </c>
      <c r="C3" s="209" t="s">
        <v>6</v>
      </c>
      <c r="D3" s="209" t="s">
        <v>7</v>
      </c>
      <c r="E3" s="209" t="s">
        <v>8</v>
      </c>
      <c r="F3" s="209" t="s">
        <v>9</v>
      </c>
      <c r="G3" s="211" t="s">
        <v>10</v>
      </c>
      <c r="H3" s="20" t="s">
        <v>0</v>
      </c>
      <c r="I3" s="9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</row>
    <row r="4" spans="2:67" ht="15.75" customHeight="1" x14ac:dyDescent="0.25">
      <c r="B4" s="220"/>
      <c r="C4" s="221"/>
      <c r="D4" s="221"/>
      <c r="E4" s="221"/>
      <c r="F4" s="221"/>
      <c r="G4" s="221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6" customHeight="1" x14ac:dyDescent="0.25">
      <c r="B5" s="29" t="s">
        <v>19</v>
      </c>
      <c r="C5" s="30">
        <v>1</v>
      </c>
      <c r="D5" s="30">
        <f>SUM(D6:D30)</f>
        <v>0</v>
      </c>
      <c r="E5" s="30">
        <v>0</v>
      </c>
      <c r="F5" s="30">
        <f>SUM(F6:F30)</f>
        <v>0</v>
      </c>
      <c r="G5" s="31">
        <f>SUM($G$6:$G$30)/COUNT($C$6:$C$30)</f>
        <v>0</v>
      </c>
    </row>
    <row r="6" spans="2:67" ht="36" customHeight="1" x14ac:dyDescent="0.25">
      <c r="B6" s="24" t="str">
        <f>'Single Tournament Class'!B1:X1</f>
        <v>Single Tournament Class</v>
      </c>
      <c r="C6" s="21">
        <v>1</v>
      </c>
      <c r="D6" s="21">
        <v>0</v>
      </c>
      <c r="E6" s="21">
        <v>0</v>
      </c>
      <c r="F6" s="21">
        <v>0</v>
      </c>
      <c r="G6" s="22">
        <v>0</v>
      </c>
    </row>
    <row r="7" spans="2:67" ht="36" customHeight="1" x14ac:dyDescent="0.25">
      <c r="B7" s="24" t="str">
        <f>'Single Player Class'!B1:X1</f>
        <v>Single Player Class</v>
      </c>
      <c r="C7" s="21"/>
      <c r="D7" s="21">
        <v>0</v>
      </c>
      <c r="E7" s="21">
        <v>0</v>
      </c>
      <c r="F7" s="21">
        <v>0</v>
      </c>
      <c r="G7" s="22">
        <v>0</v>
      </c>
    </row>
    <row r="8" spans="2:67" ht="36" customHeight="1" x14ac:dyDescent="0.25">
      <c r="B8" s="24"/>
      <c r="C8" s="21"/>
      <c r="D8" s="21">
        <v>0</v>
      </c>
      <c r="E8" s="21">
        <v>0</v>
      </c>
      <c r="F8" s="21">
        <v>0</v>
      </c>
      <c r="G8" s="22">
        <v>0</v>
      </c>
    </row>
    <row r="9" spans="2:67" ht="36" customHeight="1" x14ac:dyDescent="0.25">
      <c r="B9" s="27"/>
      <c r="C9" s="21"/>
      <c r="D9" s="21">
        <v>0</v>
      </c>
      <c r="E9" s="21">
        <v>0</v>
      </c>
      <c r="F9" s="21">
        <v>0</v>
      </c>
      <c r="G9" s="22">
        <v>0</v>
      </c>
    </row>
    <row r="10" spans="2:67" ht="36" customHeight="1" x14ac:dyDescent="0.25">
      <c r="B10" s="24"/>
      <c r="C10" s="21"/>
      <c r="D10" s="21">
        <v>0</v>
      </c>
      <c r="E10" s="21">
        <v>0</v>
      </c>
      <c r="F10" s="21">
        <v>0</v>
      </c>
      <c r="G10" s="22">
        <v>0</v>
      </c>
    </row>
    <row r="11" spans="2:67" ht="36" customHeight="1" x14ac:dyDescent="0.25">
      <c r="B11" s="24"/>
      <c r="C11" s="21"/>
      <c r="D11" s="21">
        <v>0</v>
      </c>
      <c r="E11" s="21">
        <v>0</v>
      </c>
      <c r="F11" s="21">
        <v>0</v>
      </c>
      <c r="G11" s="22">
        <v>0</v>
      </c>
    </row>
    <row r="12" spans="2:67" ht="36" customHeight="1" x14ac:dyDescent="0.25">
      <c r="B12" s="24"/>
      <c r="C12" s="21"/>
      <c r="D12" s="21">
        <v>0</v>
      </c>
      <c r="E12" s="21">
        <v>0</v>
      </c>
      <c r="F12" s="21">
        <v>0</v>
      </c>
      <c r="G12" s="22">
        <v>0</v>
      </c>
    </row>
    <row r="13" spans="2:67" ht="36" customHeight="1" x14ac:dyDescent="0.25">
      <c r="B13" s="25"/>
      <c r="C13" s="21"/>
      <c r="D13" s="21">
        <v>0</v>
      </c>
      <c r="E13" s="21">
        <v>0</v>
      </c>
      <c r="F13" s="21">
        <v>0</v>
      </c>
      <c r="G13" s="22">
        <v>0</v>
      </c>
    </row>
    <row r="14" spans="2:67" ht="36" customHeight="1" x14ac:dyDescent="0.25">
      <c r="B14" s="27"/>
      <c r="C14" s="21"/>
      <c r="D14" s="21">
        <v>0</v>
      </c>
      <c r="E14" s="21">
        <v>0</v>
      </c>
      <c r="F14" s="21">
        <v>0</v>
      </c>
      <c r="G14" s="22">
        <v>0</v>
      </c>
    </row>
    <row r="15" spans="2:67" ht="36" customHeight="1" x14ac:dyDescent="0.25">
      <c r="B15" s="222"/>
      <c r="C15" s="23"/>
      <c r="D15" s="21">
        <v>0</v>
      </c>
      <c r="E15" s="21">
        <v>0</v>
      </c>
      <c r="F15" s="21">
        <v>0</v>
      </c>
      <c r="G15" s="22">
        <v>0</v>
      </c>
    </row>
    <row r="16" spans="2:67" ht="36" customHeight="1" x14ac:dyDescent="0.25">
      <c r="B16" s="223"/>
      <c r="C16" s="7"/>
      <c r="D16" s="7">
        <v>0</v>
      </c>
      <c r="E16" s="7">
        <v>0</v>
      </c>
      <c r="F16" s="7">
        <v>0</v>
      </c>
      <c r="G16" s="8">
        <v>0</v>
      </c>
    </row>
    <row r="17" spans="2:7" ht="36" customHeight="1" x14ac:dyDescent="0.3">
      <c r="B17" s="6"/>
      <c r="C17" s="7"/>
      <c r="D17" s="7">
        <v>0</v>
      </c>
      <c r="E17" s="7">
        <v>0</v>
      </c>
      <c r="F17" s="7">
        <v>0</v>
      </c>
      <c r="G17" s="8">
        <v>0</v>
      </c>
    </row>
    <row r="18" spans="2:7" ht="36" customHeight="1" x14ac:dyDescent="0.3">
      <c r="B18" s="6"/>
      <c r="C18" s="7"/>
      <c r="D18" s="7">
        <v>0</v>
      </c>
      <c r="E18" s="7">
        <v>0</v>
      </c>
      <c r="F18" s="7">
        <v>0</v>
      </c>
      <c r="G18" s="8">
        <v>0</v>
      </c>
    </row>
    <row r="19" spans="2:7" ht="36" customHeight="1" x14ac:dyDescent="0.3">
      <c r="B19" s="6"/>
      <c r="C19" s="7"/>
      <c r="D19" s="7">
        <v>0</v>
      </c>
      <c r="E19" s="7">
        <v>0</v>
      </c>
      <c r="F19" s="7">
        <v>0</v>
      </c>
      <c r="G19" s="8">
        <v>0</v>
      </c>
    </row>
    <row r="20" spans="2:7" ht="36" customHeight="1" x14ac:dyDescent="0.3">
      <c r="B20" s="6"/>
      <c r="C20" s="7"/>
      <c r="D20" s="7">
        <v>0</v>
      </c>
      <c r="E20" s="7">
        <v>0</v>
      </c>
      <c r="F20" s="7">
        <v>0</v>
      </c>
      <c r="G20" s="8">
        <v>0</v>
      </c>
    </row>
    <row r="21" spans="2:7" ht="36" customHeight="1" x14ac:dyDescent="0.3">
      <c r="B21" s="6"/>
      <c r="C21" s="7"/>
      <c r="D21" s="7">
        <v>0</v>
      </c>
      <c r="E21" s="7">
        <v>0</v>
      </c>
      <c r="F21" s="7">
        <v>0</v>
      </c>
      <c r="G21" s="8">
        <v>0</v>
      </c>
    </row>
    <row r="22" spans="2:7" ht="36" customHeight="1" x14ac:dyDescent="0.3">
      <c r="B22" s="6"/>
      <c r="C22" s="7"/>
      <c r="D22" s="7">
        <v>0</v>
      </c>
      <c r="E22" s="7">
        <v>0</v>
      </c>
      <c r="F22" s="7">
        <v>0</v>
      </c>
      <c r="G22" s="8">
        <v>0</v>
      </c>
    </row>
    <row r="23" spans="2:7" ht="36" customHeight="1" x14ac:dyDescent="0.3">
      <c r="B23" s="6"/>
      <c r="C23" s="7"/>
      <c r="D23" s="7">
        <v>0</v>
      </c>
      <c r="E23" s="7">
        <v>0</v>
      </c>
      <c r="F23" s="7">
        <v>0</v>
      </c>
      <c r="G23" s="8">
        <v>0</v>
      </c>
    </row>
    <row r="24" spans="2:7" ht="36" customHeight="1" x14ac:dyDescent="0.3">
      <c r="B24" s="6"/>
      <c r="C24" s="7"/>
      <c r="D24" s="7">
        <v>0</v>
      </c>
      <c r="E24" s="7">
        <v>0</v>
      </c>
      <c r="F24" s="7">
        <v>0</v>
      </c>
      <c r="G24" s="8">
        <v>0</v>
      </c>
    </row>
    <row r="25" spans="2:7" ht="36" customHeight="1" x14ac:dyDescent="0.3">
      <c r="B25" s="6"/>
      <c r="C25" s="7"/>
      <c r="D25" s="7">
        <v>0</v>
      </c>
      <c r="E25" s="7">
        <v>0</v>
      </c>
      <c r="F25" s="7">
        <v>0</v>
      </c>
      <c r="G25" s="8">
        <v>0</v>
      </c>
    </row>
    <row r="26" spans="2:7" ht="36" customHeight="1" x14ac:dyDescent="0.3">
      <c r="B26" s="6"/>
      <c r="C26" s="7"/>
      <c r="D26" s="7">
        <v>0</v>
      </c>
      <c r="E26" s="7">
        <v>0</v>
      </c>
      <c r="F26" s="7">
        <v>0</v>
      </c>
      <c r="G26" s="8">
        <v>0</v>
      </c>
    </row>
    <row r="27" spans="2:7" ht="36" customHeight="1" x14ac:dyDescent="0.3">
      <c r="B27" s="6"/>
      <c r="C27" s="7"/>
      <c r="D27" s="7">
        <v>0</v>
      </c>
      <c r="E27" s="7">
        <v>0</v>
      </c>
      <c r="F27" s="7">
        <v>0</v>
      </c>
      <c r="G27" s="8">
        <v>0</v>
      </c>
    </row>
    <row r="28" spans="2:7" ht="36" customHeight="1" x14ac:dyDescent="0.3">
      <c r="B28" s="6"/>
      <c r="C28" s="7"/>
      <c r="D28" s="7">
        <v>0</v>
      </c>
      <c r="E28" s="7">
        <v>0</v>
      </c>
      <c r="F28" s="7">
        <v>0</v>
      </c>
      <c r="G28" s="8">
        <v>0</v>
      </c>
    </row>
    <row r="29" spans="2:7" ht="36" customHeight="1" x14ac:dyDescent="0.3">
      <c r="B29" s="6"/>
      <c r="C29" s="7"/>
      <c r="D29" s="7">
        <v>0</v>
      </c>
      <c r="E29" s="7">
        <v>0</v>
      </c>
      <c r="F29" s="7">
        <v>0</v>
      </c>
      <c r="G29" s="8">
        <v>0</v>
      </c>
    </row>
    <row r="30" spans="2:7" ht="36" customHeight="1" x14ac:dyDescent="0.3">
      <c r="B30" s="6"/>
      <c r="C30" s="7"/>
      <c r="D30" s="7">
        <v>0</v>
      </c>
      <c r="E30" s="7">
        <v>0</v>
      </c>
      <c r="F30" s="7">
        <v>0</v>
      </c>
      <c r="G30" s="8">
        <v>0</v>
      </c>
    </row>
  </sheetData>
  <mergeCells count="14">
    <mergeCell ref="B1:X1"/>
    <mergeCell ref="B2:F2"/>
    <mergeCell ref="K2:O2"/>
    <mergeCell ref="Q2:T2"/>
    <mergeCell ref="V2:Y2"/>
    <mergeCell ref="B15:B16"/>
    <mergeCell ref="AI2:AP2"/>
    <mergeCell ref="B3:B4"/>
    <mergeCell ref="C3:C4"/>
    <mergeCell ref="D3:D4"/>
    <mergeCell ref="E3:E4"/>
    <mergeCell ref="F3:F4"/>
    <mergeCell ref="G3:G4"/>
    <mergeCell ref="AA2:AG2"/>
  </mergeCells>
  <conditionalFormatting sqref="H5:BO30">
    <cfRule type="expression" dxfId="69" priority="3">
      <formula>PercentComplete</formula>
    </cfRule>
    <cfRule type="expression" dxfId="68" priority="4">
      <formula>PercentCompleteBeyond</formula>
    </cfRule>
    <cfRule type="expression" dxfId="67" priority="5">
      <formula>Actual</formula>
    </cfRule>
    <cfRule type="expression" dxfId="66" priority="6">
      <formula>ActualBeyond</formula>
    </cfRule>
    <cfRule type="expression" dxfId="65" priority="7">
      <formula>Plan</formula>
    </cfRule>
    <cfRule type="expression" dxfId="64" priority="8">
      <formula>H$4=period_selected</formula>
    </cfRule>
    <cfRule type="expression" dxfId="63" priority="9">
      <formula>MOD(COLUMN(),2)</formula>
    </cfRule>
    <cfRule type="expression" dxfId="62" priority="10">
      <formula>MOD(COLUMN(),2)=0</formula>
    </cfRule>
  </conditionalFormatting>
  <conditionalFormatting sqref="B31:BO31">
    <cfRule type="expression" dxfId="61" priority="2">
      <formula>TRUE</formula>
    </cfRule>
  </conditionalFormatting>
  <conditionalFormatting sqref="H4:BO4">
    <cfRule type="expression" dxfId="60" priority="1">
      <formula>H$4=period_selected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C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C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C00-000002000000}"/>
    <dataValidation allowBlank="1" showInputMessage="1" showErrorMessage="1" prompt="This legend cell indicates actual duration" sqref="P2" xr:uid="{00000000-0002-0000-0C00-000003000000}"/>
    <dataValidation allowBlank="1" showInputMessage="1" showErrorMessage="1" prompt="This legend cell indicates the percentage of project completed" sqref="U2" xr:uid="{00000000-0002-0000-0C00-000004000000}"/>
    <dataValidation allowBlank="1" showInputMessage="1" showErrorMessage="1" prompt="This legend cell indicates actual duration beyond plan" sqref="Z2" xr:uid="{00000000-0002-0000-0C00-000005000000}"/>
    <dataValidation allowBlank="1" showInputMessage="1" showErrorMessage="1" prompt="This legend cell indicates the percentage of project completed beyond plan" sqref="AH2" xr:uid="{00000000-0002-0000-0C00-000006000000}"/>
    <dataValidation allowBlank="1" showInputMessage="1" showErrorMessage="1" prompt="Periods are charted from 1 to 60 starting from cell H4 to cell BO4 " sqref="H3" xr:uid="{00000000-0002-0000-0C00-000007000000}"/>
    <dataValidation allowBlank="1" showInputMessage="1" showErrorMessage="1" prompt="Enter activity in column B, starting with cell B5_x000a_" sqref="B3:B4" xr:uid="{00000000-0002-0000-0C00-000008000000}"/>
    <dataValidation allowBlank="1" showInputMessage="1" showErrorMessage="1" prompt="Enter plan start period in column C, starting with cell C5" sqref="C3:C4" xr:uid="{00000000-0002-0000-0C00-000009000000}"/>
    <dataValidation allowBlank="1" showInputMessage="1" showErrorMessage="1" prompt="Enter plan duration period in column D, starting with cell D5" sqref="D3:D4" xr:uid="{00000000-0002-0000-0C00-00000A000000}"/>
    <dataValidation allowBlank="1" showInputMessage="1" showErrorMessage="1" prompt="Enter actual start period in column E, starting with cell E5" sqref="E3:E4" xr:uid="{00000000-0002-0000-0C00-00000B000000}"/>
    <dataValidation allowBlank="1" showInputMessage="1" showErrorMessage="1" prompt="Enter actual duration period in column F, starting with cell F5" sqref="F3:F4" xr:uid="{00000000-0002-0000-0C00-00000C000000}"/>
    <dataValidation allowBlank="1" showInputMessage="1" showErrorMessage="1" prompt="Enter the percentage of project completed in column G, starting with cell G5" sqref="G3:G4" xr:uid="{00000000-0002-0000-0C00-00000D000000}"/>
    <dataValidation allowBlank="1" showInputMessage="1" showErrorMessage="1" prompt="Title of the project. Enter a new title in this cell. Highlight a period in H2. Chart legend is in J2 to AI2" sqref="B1" xr:uid="{00000000-0002-0000-0C00-00000E000000}"/>
    <dataValidation allowBlank="1" showInputMessage="1" showErrorMessage="1" prompt="Select a period to highlight in H2. A Chart legend is in J2 to AI2" sqref="B2:F2" xr:uid="{00000000-0002-0000-0C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7" tint="0.39997558519241921"/>
    <pageSetUpPr fitToPage="1"/>
  </sheetPr>
  <dimension ref="B1:BO13"/>
  <sheetViews>
    <sheetView showGridLines="0" zoomScale="150" zoomScaleNormal="150" zoomScaleSheetLayoutView="80" workbookViewId="0">
      <selection activeCell="B12" sqref="B12"/>
    </sheetView>
  </sheetViews>
  <sheetFormatPr baseColWidth="10" defaultColWidth="2.75" defaultRowHeight="30" customHeight="1" x14ac:dyDescent="0.3"/>
  <cols>
    <col min="1" max="1" width="2.625" customWidth="1"/>
    <col min="2" max="2" width="29.75" style="2" customWidth="1"/>
    <col min="3" max="6" width="11.625" style="1" customWidth="1"/>
    <col min="7" max="7" width="15.625" style="4" customWidth="1"/>
    <col min="8" max="27" width="2.75" style="1"/>
  </cols>
  <sheetData>
    <row r="1" spans="2:67" ht="60" customHeight="1" thickBot="1" x14ac:dyDescent="0.3">
      <c r="B1" s="224" t="s">
        <v>179</v>
      </c>
      <c r="C1" s="224"/>
      <c r="D1" s="224"/>
      <c r="E1" s="224"/>
      <c r="F1" s="224"/>
      <c r="G1" s="224"/>
      <c r="H1" s="224"/>
      <c r="I1" s="224"/>
      <c r="J1" s="224"/>
      <c r="K1" s="224"/>
      <c r="L1" s="224"/>
      <c r="M1" s="224"/>
      <c r="N1" s="224"/>
      <c r="O1" s="224"/>
      <c r="P1" s="224"/>
      <c r="Q1" s="224"/>
      <c r="R1" s="224"/>
      <c r="S1" s="224"/>
      <c r="T1" s="224"/>
      <c r="U1" s="224"/>
      <c r="V1" s="224"/>
      <c r="W1" s="224"/>
      <c r="X1" s="224"/>
    </row>
    <row r="2" spans="2:67" ht="21" customHeight="1" thickTop="1" thickBot="1" x14ac:dyDescent="0.3">
      <c r="B2" s="206" t="s">
        <v>13</v>
      </c>
      <c r="C2" s="206"/>
      <c r="D2" s="206"/>
      <c r="E2" s="206"/>
      <c r="F2" s="206"/>
      <c r="G2" s="5" t="s">
        <v>5</v>
      </c>
      <c r="H2" s="14">
        <v>1</v>
      </c>
      <c r="J2" s="15"/>
      <c r="K2" s="212" t="s">
        <v>12</v>
      </c>
      <c r="L2" s="213"/>
      <c r="M2" s="213"/>
      <c r="N2" s="213"/>
      <c r="O2" s="214"/>
      <c r="P2" s="16"/>
      <c r="Q2" s="212" t="s">
        <v>11</v>
      </c>
      <c r="R2" s="215"/>
      <c r="S2" s="215"/>
      <c r="T2" s="214"/>
      <c r="U2" s="17"/>
      <c r="V2" s="204" t="s">
        <v>2</v>
      </c>
      <c r="W2" s="205"/>
      <c r="X2" s="205"/>
      <c r="Y2" s="216"/>
      <c r="Z2" s="18"/>
      <c r="AA2" s="217" t="s">
        <v>3</v>
      </c>
      <c r="AB2" s="218"/>
      <c r="AC2" s="218"/>
      <c r="AD2" s="218"/>
      <c r="AE2" s="218"/>
      <c r="AF2" s="218"/>
      <c r="AG2" s="219"/>
      <c r="AH2" s="19"/>
      <c r="AI2" s="204" t="s">
        <v>4</v>
      </c>
      <c r="AJ2" s="205"/>
      <c r="AK2" s="205"/>
      <c r="AL2" s="205"/>
      <c r="AM2" s="205"/>
      <c r="AN2" s="205"/>
      <c r="AO2" s="205"/>
      <c r="AP2" s="205"/>
    </row>
    <row r="3" spans="2:67" s="11" customFormat="1" ht="39.950000000000003" customHeight="1" thickTop="1" x14ac:dyDescent="0.25">
      <c r="B3" s="207" t="s">
        <v>1</v>
      </c>
      <c r="C3" s="209" t="s">
        <v>6</v>
      </c>
      <c r="D3" s="209" t="s">
        <v>7</v>
      </c>
      <c r="E3" s="209" t="s">
        <v>8</v>
      </c>
      <c r="F3" s="209" t="s">
        <v>9</v>
      </c>
      <c r="G3" s="211" t="s">
        <v>10</v>
      </c>
      <c r="H3" s="20" t="s">
        <v>0</v>
      </c>
      <c r="I3" s="9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</row>
    <row r="4" spans="2:67" ht="15.75" customHeight="1" x14ac:dyDescent="0.25">
      <c r="B4" s="220"/>
      <c r="C4" s="221"/>
      <c r="D4" s="221"/>
      <c r="E4" s="221"/>
      <c r="F4" s="221"/>
      <c r="G4" s="221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6" customHeight="1" x14ac:dyDescent="0.25">
      <c r="B5" s="29" t="s">
        <v>19</v>
      </c>
      <c r="C5" s="30">
        <v>1</v>
      </c>
      <c r="D5" s="30">
        <f>SUM(D6:D13)</f>
        <v>0</v>
      </c>
      <c r="E5" s="30">
        <v>0</v>
      </c>
      <c r="F5" s="30">
        <f>SUM(F6:F13)</f>
        <v>0</v>
      </c>
      <c r="G5" s="31">
        <f>SUM($G$6:$G$13)/COUNT($C$6:$C$13)</f>
        <v>0</v>
      </c>
    </row>
    <row r="6" spans="2:67" ht="36" customHeight="1" x14ac:dyDescent="0.25">
      <c r="B6" s="24" t="s">
        <v>181</v>
      </c>
      <c r="C6" s="21">
        <v>1</v>
      </c>
      <c r="D6" s="21">
        <v>0</v>
      </c>
      <c r="E6" s="21">
        <v>0</v>
      </c>
      <c r="F6" s="21">
        <v>0</v>
      </c>
      <c r="G6" s="22">
        <v>0</v>
      </c>
    </row>
    <row r="7" spans="2:67" ht="36" customHeight="1" x14ac:dyDescent="0.25">
      <c r="B7" s="24" t="s">
        <v>182</v>
      </c>
      <c r="C7" s="21"/>
      <c r="D7" s="21">
        <v>0</v>
      </c>
      <c r="E7" s="21">
        <v>0</v>
      </c>
      <c r="F7" s="21">
        <v>0</v>
      </c>
      <c r="G7" s="22">
        <v>0</v>
      </c>
    </row>
    <row r="8" spans="2:67" ht="36" customHeight="1" x14ac:dyDescent="0.25">
      <c r="B8" s="24" t="s">
        <v>183</v>
      </c>
      <c r="C8" s="21"/>
      <c r="D8" s="21">
        <v>0</v>
      </c>
      <c r="E8" s="21">
        <v>0</v>
      </c>
      <c r="F8" s="21">
        <v>0</v>
      </c>
      <c r="G8" s="22">
        <v>0</v>
      </c>
    </row>
    <row r="9" spans="2:67" ht="36" customHeight="1" x14ac:dyDescent="0.25">
      <c r="B9" s="27" t="s">
        <v>184</v>
      </c>
      <c r="C9" s="21"/>
      <c r="D9" s="21">
        <v>0</v>
      </c>
      <c r="E9" s="21">
        <v>0</v>
      </c>
      <c r="F9" s="21">
        <v>0</v>
      </c>
      <c r="G9" s="22">
        <v>0</v>
      </c>
    </row>
    <row r="10" spans="2:67" ht="36" customHeight="1" x14ac:dyDescent="0.25">
      <c r="B10" s="24" t="s">
        <v>185</v>
      </c>
      <c r="C10" s="21"/>
      <c r="D10" s="21">
        <v>0</v>
      </c>
      <c r="E10" s="21">
        <v>0</v>
      </c>
      <c r="F10" s="21">
        <v>0</v>
      </c>
      <c r="G10" s="22">
        <v>0</v>
      </c>
    </row>
    <row r="11" spans="2:67" ht="36" customHeight="1" x14ac:dyDescent="0.25">
      <c r="B11" s="24" t="s">
        <v>186</v>
      </c>
      <c r="C11" s="21"/>
      <c r="D11" s="21">
        <v>0</v>
      </c>
      <c r="E11" s="21">
        <v>0</v>
      </c>
      <c r="F11" s="21">
        <v>0</v>
      </c>
      <c r="G11" s="22">
        <v>0</v>
      </c>
    </row>
    <row r="12" spans="2:67" ht="36" customHeight="1" x14ac:dyDescent="0.25">
      <c r="B12" s="24" t="s">
        <v>188</v>
      </c>
      <c r="C12" s="21"/>
      <c r="D12" s="21">
        <v>0</v>
      </c>
      <c r="E12" s="21">
        <v>0</v>
      </c>
      <c r="F12" s="21">
        <v>0</v>
      </c>
      <c r="G12" s="22">
        <v>0</v>
      </c>
    </row>
    <row r="13" spans="2:67" ht="36" customHeight="1" x14ac:dyDescent="0.25">
      <c r="B13" s="43" t="s">
        <v>187</v>
      </c>
      <c r="C13" s="21"/>
      <c r="D13" s="21">
        <v>0</v>
      </c>
      <c r="E13" s="21">
        <v>0</v>
      </c>
      <c r="F13" s="21">
        <v>0</v>
      </c>
      <c r="G13" s="22">
        <v>0</v>
      </c>
    </row>
  </sheetData>
  <mergeCells count="13">
    <mergeCell ref="B1:X1"/>
    <mergeCell ref="B2:F2"/>
    <mergeCell ref="K2:O2"/>
    <mergeCell ref="Q2:T2"/>
    <mergeCell ref="V2:Y2"/>
    <mergeCell ref="AI2:AP2"/>
    <mergeCell ref="B3:B4"/>
    <mergeCell ref="C3:C4"/>
    <mergeCell ref="D3:D4"/>
    <mergeCell ref="E3:E4"/>
    <mergeCell ref="F3:F4"/>
    <mergeCell ref="G3:G4"/>
    <mergeCell ref="AA2:AG2"/>
  </mergeCells>
  <conditionalFormatting sqref="H5:BO13">
    <cfRule type="expression" dxfId="59" priority="3">
      <formula>PercentComplete</formula>
    </cfRule>
    <cfRule type="expression" dxfId="58" priority="4">
      <formula>PercentCompleteBeyond</formula>
    </cfRule>
    <cfRule type="expression" dxfId="57" priority="5">
      <formula>Actual</formula>
    </cfRule>
    <cfRule type="expression" dxfId="56" priority="6">
      <formula>ActualBeyond</formula>
    </cfRule>
    <cfRule type="expression" dxfId="55" priority="7">
      <formula>Plan</formula>
    </cfRule>
    <cfRule type="expression" dxfId="54" priority="8">
      <formula>H$4=period_selected</formula>
    </cfRule>
    <cfRule type="expression" dxfId="53" priority="9">
      <formula>MOD(COLUMN(),2)</formula>
    </cfRule>
    <cfRule type="expression" dxfId="52" priority="10">
      <formula>MOD(COLUMN(),2)=0</formula>
    </cfRule>
  </conditionalFormatting>
  <conditionalFormatting sqref="B14:BO14">
    <cfRule type="expression" dxfId="51" priority="2">
      <formula>TRUE</formula>
    </cfRule>
  </conditionalFormatting>
  <conditionalFormatting sqref="H4:BO4">
    <cfRule type="expression" dxfId="50" priority="1">
      <formula>H$4=period_selected</formula>
    </cfRule>
  </conditionalFormatting>
  <dataValidations count="16">
    <dataValidation allowBlank="1" showInputMessage="1" showErrorMessage="1" prompt="Select a period to highlight in H2. A Chart legend is in J2 to AI2" sqref="B2:F2" xr:uid="{00000000-0002-0000-0D00-000000000000}"/>
    <dataValidation allowBlank="1" showInputMessage="1" showErrorMessage="1" prompt="Title of the project. Enter a new title in this cell. Highlight a period in H2. Chart legend is in J2 to AI2" sqref="B1" xr:uid="{00000000-0002-0000-0D00-000001000000}"/>
    <dataValidation allowBlank="1" showInputMessage="1" showErrorMessage="1" prompt="Enter the percentage of project completed in column G, starting with cell G5" sqref="G3:G4" xr:uid="{00000000-0002-0000-0D00-000002000000}"/>
    <dataValidation allowBlank="1" showInputMessage="1" showErrorMessage="1" prompt="Enter actual duration period in column F, starting with cell F5" sqref="F3:F4" xr:uid="{00000000-0002-0000-0D00-000003000000}"/>
    <dataValidation allowBlank="1" showInputMessage="1" showErrorMessage="1" prompt="Enter actual start period in column E, starting with cell E5" sqref="E3:E4" xr:uid="{00000000-0002-0000-0D00-000004000000}"/>
    <dataValidation allowBlank="1" showInputMessage="1" showErrorMessage="1" prompt="Enter plan duration period in column D, starting with cell D5" sqref="D3:D4" xr:uid="{00000000-0002-0000-0D00-000005000000}"/>
    <dataValidation allowBlank="1" showInputMessage="1" showErrorMessage="1" prompt="Enter plan start period in column C, starting with cell C5" sqref="C3:C4" xr:uid="{00000000-0002-0000-0D00-000006000000}"/>
    <dataValidation allowBlank="1" showInputMessage="1" showErrorMessage="1" prompt="Enter activity in column B, starting with cell B5_x000a_" sqref="B3:B4" xr:uid="{00000000-0002-0000-0D00-000007000000}"/>
    <dataValidation allowBlank="1" showInputMessage="1" showErrorMessage="1" prompt="Periods are charted from 1 to 60 starting from cell H4 to cell BO4 " sqref="H3" xr:uid="{00000000-0002-0000-0D00-000008000000}"/>
    <dataValidation allowBlank="1" showInputMessage="1" showErrorMessage="1" prompt="This legend cell indicates the percentage of project completed beyond plan" sqref="AH2" xr:uid="{00000000-0002-0000-0D00-000009000000}"/>
    <dataValidation allowBlank="1" showInputMessage="1" showErrorMessage="1" prompt="This legend cell indicates actual duration beyond plan" sqref="Z2" xr:uid="{00000000-0002-0000-0D00-00000A000000}"/>
    <dataValidation allowBlank="1" showInputMessage="1" showErrorMessage="1" prompt="This legend cell indicates the percentage of project completed" sqref="U2" xr:uid="{00000000-0002-0000-0D00-00000B000000}"/>
    <dataValidation allowBlank="1" showInputMessage="1" showErrorMessage="1" prompt="This legend cell indicates actual duration" sqref="P2" xr:uid="{00000000-0002-0000-0D00-00000C000000}"/>
    <dataValidation allowBlank="1" showInputMessage="1" showErrorMessage="1" prompt="This legend cell indicates plan duration" sqref="J2" xr:uid="{00000000-0002-0000-0D00-00000D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D00-00000E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D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7" tint="0.39997558519241921"/>
    <pageSetUpPr fitToPage="1"/>
  </sheetPr>
  <dimension ref="B1:BO12"/>
  <sheetViews>
    <sheetView showGridLines="0" topLeftCell="A5" zoomScale="150" zoomScaleNormal="150" zoomScaleSheetLayoutView="80" workbookViewId="0">
      <selection activeCell="A30" sqref="A13:XFD30"/>
    </sheetView>
  </sheetViews>
  <sheetFormatPr baseColWidth="10" defaultColWidth="2.75" defaultRowHeight="30" customHeight="1" x14ac:dyDescent="0.3"/>
  <cols>
    <col min="1" max="1" width="2.625" customWidth="1"/>
    <col min="2" max="2" width="29.75" style="2" customWidth="1"/>
    <col min="3" max="6" width="11.625" style="1" customWidth="1"/>
    <col min="7" max="7" width="15.625" style="4" customWidth="1"/>
    <col min="8" max="27" width="2.75" style="1"/>
  </cols>
  <sheetData>
    <row r="1" spans="2:67" ht="60" customHeight="1" thickBot="1" x14ac:dyDescent="0.3">
      <c r="B1" s="224" t="s">
        <v>180</v>
      </c>
      <c r="C1" s="224"/>
      <c r="D1" s="224"/>
      <c r="E1" s="224"/>
      <c r="F1" s="224"/>
      <c r="G1" s="224"/>
      <c r="H1" s="224"/>
      <c r="I1" s="224"/>
      <c r="J1" s="224"/>
      <c r="K1" s="224"/>
      <c r="L1" s="224"/>
      <c r="M1" s="224"/>
      <c r="N1" s="224"/>
      <c r="O1" s="224"/>
      <c r="P1" s="224"/>
      <c r="Q1" s="224"/>
      <c r="R1" s="224"/>
      <c r="S1" s="224"/>
      <c r="T1" s="224"/>
      <c r="U1" s="224"/>
      <c r="V1" s="224"/>
      <c r="W1" s="224"/>
      <c r="X1" s="224"/>
    </row>
    <row r="2" spans="2:67" ht="21" customHeight="1" thickTop="1" thickBot="1" x14ac:dyDescent="0.3">
      <c r="B2" s="206" t="s">
        <v>13</v>
      </c>
      <c r="C2" s="206"/>
      <c r="D2" s="206"/>
      <c r="E2" s="206"/>
      <c r="F2" s="206"/>
      <c r="G2" s="5" t="s">
        <v>5</v>
      </c>
      <c r="H2" s="14">
        <v>1</v>
      </c>
      <c r="J2" s="15"/>
      <c r="K2" s="212" t="s">
        <v>12</v>
      </c>
      <c r="L2" s="213"/>
      <c r="M2" s="213"/>
      <c r="N2" s="213"/>
      <c r="O2" s="214"/>
      <c r="P2" s="16"/>
      <c r="Q2" s="212" t="s">
        <v>11</v>
      </c>
      <c r="R2" s="215"/>
      <c r="S2" s="215"/>
      <c r="T2" s="214"/>
      <c r="U2" s="17"/>
      <c r="V2" s="204" t="s">
        <v>2</v>
      </c>
      <c r="W2" s="205"/>
      <c r="X2" s="205"/>
      <c r="Y2" s="216"/>
      <c r="Z2" s="18"/>
      <c r="AA2" s="217" t="s">
        <v>3</v>
      </c>
      <c r="AB2" s="218"/>
      <c r="AC2" s="218"/>
      <c r="AD2" s="218"/>
      <c r="AE2" s="218"/>
      <c r="AF2" s="218"/>
      <c r="AG2" s="219"/>
      <c r="AH2" s="19"/>
      <c r="AI2" s="204" t="s">
        <v>4</v>
      </c>
      <c r="AJ2" s="205"/>
      <c r="AK2" s="205"/>
      <c r="AL2" s="205"/>
      <c r="AM2" s="205"/>
      <c r="AN2" s="205"/>
      <c r="AO2" s="205"/>
      <c r="AP2" s="205"/>
    </row>
    <row r="3" spans="2:67" s="11" customFormat="1" ht="39.950000000000003" customHeight="1" thickTop="1" x14ac:dyDescent="0.25">
      <c r="B3" s="207" t="s">
        <v>1</v>
      </c>
      <c r="C3" s="209" t="s">
        <v>6</v>
      </c>
      <c r="D3" s="209" t="s">
        <v>7</v>
      </c>
      <c r="E3" s="209" t="s">
        <v>8</v>
      </c>
      <c r="F3" s="209" t="s">
        <v>9</v>
      </c>
      <c r="G3" s="211" t="s">
        <v>10</v>
      </c>
      <c r="H3" s="20" t="s">
        <v>0</v>
      </c>
      <c r="I3" s="9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</row>
    <row r="4" spans="2:67" ht="15.75" customHeight="1" x14ac:dyDescent="0.25">
      <c r="B4" s="220"/>
      <c r="C4" s="221"/>
      <c r="D4" s="221"/>
      <c r="E4" s="221"/>
      <c r="F4" s="221"/>
      <c r="G4" s="221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6" customHeight="1" x14ac:dyDescent="0.25">
      <c r="B5" s="29" t="s">
        <v>19</v>
      </c>
      <c r="C5" s="30">
        <v>1</v>
      </c>
      <c r="D5" s="30">
        <f>SUM(D6:D12)</f>
        <v>0</v>
      </c>
      <c r="E5" s="30">
        <v>0</v>
      </c>
      <c r="F5" s="30">
        <f>SUM(F6:F12)</f>
        <v>0</v>
      </c>
      <c r="G5" s="31">
        <f>SUM($G$6:$G$12)/COUNT($C$6:$C$12)</f>
        <v>0</v>
      </c>
    </row>
    <row r="6" spans="2:67" ht="36" customHeight="1" x14ac:dyDescent="0.25">
      <c r="B6" s="24" t="s">
        <v>186</v>
      </c>
      <c r="C6" s="21">
        <v>1</v>
      </c>
      <c r="D6" s="21">
        <v>0</v>
      </c>
      <c r="E6" s="21">
        <v>0</v>
      </c>
      <c r="F6" s="21">
        <v>0</v>
      </c>
      <c r="G6" s="22">
        <v>0</v>
      </c>
    </row>
    <row r="7" spans="2:67" ht="36" customHeight="1" x14ac:dyDescent="0.25">
      <c r="B7" s="24" t="s">
        <v>189</v>
      </c>
      <c r="C7" s="21"/>
      <c r="D7" s="21">
        <v>0</v>
      </c>
      <c r="E7" s="21">
        <v>0</v>
      </c>
      <c r="F7" s="21">
        <v>0</v>
      </c>
      <c r="G7" s="22">
        <v>0</v>
      </c>
    </row>
    <row r="8" spans="2:67" ht="36" customHeight="1" x14ac:dyDescent="0.25">
      <c r="B8" s="24" t="s">
        <v>182</v>
      </c>
      <c r="C8" s="21"/>
      <c r="D8" s="21">
        <v>0</v>
      </c>
      <c r="E8" s="21">
        <v>0</v>
      </c>
      <c r="F8" s="21">
        <v>0</v>
      </c>
      <c r="G8" s="22">
        <v>0</v>
      </c>
    </row>
    <row r="9" spans="2:67" ht="36" customHeight="1" x14ac:dyDescent="0.25">
      <c r="B9" s="27" t="s">
        <v>190</v>
      </c>
      <c r="C9" s="21"/>
      <c r="D9" s="21">
        <v>0</v>
      </c>
      <c r="E9" s="21">
        <v>0</v>
      </c>
      <c r="F9" s="21">
        <v>0</v>
      </c>
      <c r="G9" s="22">
        <v>0</v>
      </c>
    </row>
    <row r="10" spans="2:67" ht="36" customHeight="1" x14ac:dyDescent="0.25">
      <c r="B10" s="24" t="s">
        <v>184</v>
      </c>
      <c r="C10" s="21"/>
      <c r="D10" s="21">
        <v>0</v>
      </c>
      <c r="E10" s="21">
        <v>0</v>
      </c>
      <c r="F10" s="21">
        <v>0</v>
      </c>
      <c r="G10" s="22">
        <v>0</v>
      </c>
    </row>
    <row r="11" spans="2:67" ht="36" customHeight="1" x14ac:dyDescent="0.25">
      <c r="B11" s="24" t="s">
        <v>191</v>
      </c>
      <c r="C11" s="21"/>
      <c r="D11" s="21">
        <v>0</v>
      </c>
      <c r="E11" s="21">
        <v>0</v>
      </c>
      <c r="F11" s="21">
        <v>0</v>
      </c>
      <c r="G11" s="22">
        <v>0</v>
      </c>
    </row>
    <row r="12" spans="2:67" ht="36" customHeight="1" x14ac:dyDescent="0.25">
      <c r="B12" s="44" t="s">
        <v>192</v>
      </c>
      <c r="C12" s="21"/>
      <c r="D12" s="21">
        <v>0</v>
      </c>
      <c r="E12" s="21">
        <v>0</v>
      </c>
      <c r="F12" s="21">
        <v>0</v>
      </c>
      <c r="G12" s="22">
        <v>0</v>
      </c>
    </row>
  </sheetData>
  <mergeCells count="13">
    <mergeCell ref="B1:X1"/>
    <mergeCell ref="B2:F2"/>
    <mergeCell ref="K2:O2"/>
    <mergeCell ref="Q2:T2"/>
    <mergeCell ref="V2:Y2"/>
    <mergeCell ref="AI2:AP2"/>
    <mergeCell ref="B3:B4"/>
    <mergeCell ref="C3:C4"/>
    <mergeCell ref="D3:D4"/>
    <mergeCell ref="E3:E4"/>
    <mergeCell ref="F3:F4"/>
    <mergeCell ref="G3:G4"/>
    <mergeCell ref="AA2:AG2"/>
  </mergeCells>
  <conditionalFormatting sqref="H5:BO12">
    <cfRule type="expression" dxfId="49" priority="3">
      <formula>PercentComplete</formula>
    </cfRule>
    <cfRule type="expression" dxfId="48" priority="4">
      <formula>PercentCompleteBeyond</formula>
    </cfRule>
    <cfRule type="expression" dxfId="47" priority="5">
      <formula>Actual</formula>
    </cfRule>
    <cfRule type="expression" dxfId="46" priority="6">
      <formula>ActualBeyond</formula>
    </cfRule>
    <cfRule type="expression" dxfId="45" priority="7">
      <formula>Plan</formula>
    </cfRule>
    <cfRule type="expression" dxfId="44" priority="8">
      <formula>H$4=period_selected</formula>
    </cfRule>
    <cfRule type="expression" dxfId="43" priority="9">
      <formula>MOD(COLUMN(),2)</formula>
    </cfRule>
    <cfRule type="expression" dxfId="42" priority="10">
      <formula>MOD(COLUMN(),2)=0</formula>
    </cfRule>
  </conditionalFormatting>
  <conditionalFormatting sqref="B13:BO13">
    <cfRule type="expression" dxfId="41" priority="2">
      <formula>TRUE</formula>
    </cfRule>
  </conditionalFormatting>
  <conditionalFormatting sqref="H4:BO4">
    <cfRule type="expression" dxfId="40" priority="1">
      <formula>H$4=period_selected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E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E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E00-000002000000}"/>
    <dataValidation allowBlank="1" showInputMessage="1" showErrorMessage="1" prompt="This legend cell indicates actual duration" sqref="P2" xr:uid="{00000000-0002-0000-0E00-000003000000}"/>
    <dataValidation allowBlank="1" showInputMessage="1" showErrorMessage="1" prompt="This legend cell indicates the percentage of project completed" sqref="U2" xr:uid="{00000000-0002-0000-0E00-000004000000}"/>
    <dataValidation allowBlank="1" showInputMessage="1" showErrorMessage="1" prompt="This legend cell indicates actual duration beyond plan" sqref="Z2" xr:uid="{00000000-0002-0000-0E00-000005000000}"/>
    <dataValidation allowBlank="1" showInputMessage="1" showErrorMessage="1" prompt="This legend cell indicates the percentage of project completed beyond plan" sqref="AH2" xr:uid="{00000000-0002-0000-0E00-000006000000}"/>
    <dataValidation allowBlank="1" showInputMessage="1" showErrorMessage="1" prompt="Periods are charted from 1 to 60 starting from cell H4 to cell BO4 " sqref="H3" xr:uid="{00000000-0002-0000-0E00-000007000000}"/>
    <dataValidation allowBlank="1" showInputMessage="1" showErrorMessage="1" prompt="Enter activity in column B, starting with cell B5_x000a_" sqref="B3:B4" xr:uid="{00000000-0002-0000-0E00-000008000000}"/>
    <dataValidation allowBlank="1" showInputMessage="1" showErrorMessage="1" prompt="Enter plan start period in column C, starting with cell C5" sqref="C3:C4" xr:uid="{00000000-0002-0000-0E00-000009000000}"/>
    <dataValidation allowBlank="1" showInputMessage="1" showErrorMessage="1" prompt="Enter plan duration period in column D, starting with cell D5" sqref="D3:D4" xr:uid="{00000000-0002-0000-0E00-00000A000000}"/>
    <dataValidation allowBlank="1" showInputMessage="1" showErrorMessage="1" prompt="Enter actual start period in column E, starting with cell E5" sqref="E3:E4" xr:uid="{00000000-0002-0000-0E00-00000B000000}"/>
    <dataValidation allowBlank="1" showInputMessage="1" showErrorMessage="1" prompt="Enter actual duration period in column F, starting with cell F5" sqref="F3:F4" xr:uid="{00000000-0002-0000-0E00-00000C000000}"/>
    <dataValidation allowBlank="1" showInputMessage="1" showErrorMessage="1" prompt="Enter the percentage of project completed in column G, starting with cell G5" sqref="G3:G4" xr:uid="{00000000-0002-0000-0E00-00000D000000}"/>
    <dataValidation allowBlank="1" showInputMessage="1" showErrorMessage="1" prompt="Title of the project. Enter a new title in this cell. Highlight a period in H2. Chart legend is in J2 to AI2" sqref="B1" xr:uid="{00000000-0002-0000-0E00-00000E000000}"/>
    <dataValidation allowBlank="1" showInputMessage="1" showErrorMessage="1" prompt="Select a period to highlight in H2. A Chart legend is in J2 to AI2" sqref="B2:F2" xr:uid="{00000000-0002-0000-0E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34998626667073579"/>
    <pageSetUpPr fitToPage="1"/>
  </sheetPr>
  <dimension ref="B1:BO30"/>
  <sheetViews>
    <sheetView showGridLines="0" topLeftCell="A4" zoomScale="150" zoomScaleNormal="150" zoomScaleSheetLayoutView="80" workbookViewId="0">
      <selection activeCell="B12" sqref="B12"/>
    </sheetView>
  </sheetViews>
  <sheetFormatPr baseColWidth="10" defaultColWidth="2.75" defaultRowHeight="30" customHeight="1" x14ac:dyDescent="0.3"/>
  <cols>
    <col min="1" max="1" width="2.625" customWidth="1"/>
    <col min="2" max="2" width="33.125" style="2" customWidth="1"/>
    <col min="3" max="6" width="11.625" style="1" customWidth="1"/>
    <col min="7" max="7" width="15.625" style="4" customWidth="1"/>
    <col min="8" max="27" width="2.75" style="1"/>
  </cols>
  <sheetData>
    <row r="1" spans="2:67" ht="60" customHeight="1" thickBot="1" x14ac:dyDescent="0.3">
      <c r="B1" s="224" t="s">
        <v>46</v>
      </c>
      <c r="C1" s="224"/>
      <c r="D1" s="224"/>
      <c r="E1" s="224"/>
      <c r="F1" s="224"/>
      <c r="G1" s="224"/>
      <c r="H1" s="224"/>
      <c r="I1" s="224"/>
      <c r="J1" s="224"/>
      <c r="K1" s="224"/>
      <c r="L1" s="224"/>
      <c r="M1" s="224"/>
      <c r="N1" s="224"/>
      <c r="O1" s="224"/>
      <c r="P1" s="224"/>
      <c r="Q1" s="224"/>
      <c r="R1" s="224"/>
      <c r="S1" s="224"/>
      <c r="T1" s="224"/>
      <c r="U1" s="224"/>
      <c r="V1" s="224"/>
      <c r="W1" s="224"/>
      <c r="X1" s="224"/>
    </row>
    <row r="2" spans="2:67" ht="21" customHeight="1" thickTop="1" thickBot="1" x14ac:dyDescent="0.3">
      <c r="B2" s="206" t="s">
        <v>13</v>
      </c>
      <c r="C2" s="206"/>
      <c r="D2" s="206"/>
      <c r="E2" s="206"/>
      <c r="F2" s="206"/>
      <c r="G2" s="5" t="s">
        <v>5</v>
      </c>
      <c r="H2" s="14">
        <v>1</v>
      </c>
      <c r="J2" s="15"/>
      <c r="K2" s="212" t="s">
        <v>12</v>
      </c>
      <c r="L2" s="213"/>
      <c r="M2" s="213"/>
      <c r="N2" s="213"/>
      <c r="O2" s="214"/>
      <c r="P2" s="16"/>
      <c r="Q2" s="212" t="s">
        <v>11</v>
      </c>
      <c r="R2" s="215"/>
      <c r="S2" s="215"/>
      <c r="T2" s="214"/>
      <c r="U2" s="17"/>
      <c r="V2" s="204" t="s">
        <v>2</v>
      </c>
      <c r="W2" s="205"/>
      <c r="X2" s="205"/>
      <c r="Y2" s="216"/>
      <c r="Z2" s="18"/>
      <c r="AA2" s="217" t="s">
        <v>3</v>
      </c>
      <c r="AB2" s="218"/>
      <c r="AC2" s="218"/>
      <c r="AD2" s="218"/>
      <c r="AE2" s="218"/>
      <c r="AF2" s="218"/>
      <c r="AG2" s="219"/>
      <c r="AH2" s="19"/>
      <c r="AI2" s="204" t="s">
        <v>4</v>
      </c>
      <c r="AJ2" s="205"/>
      <c r="AK2" s="205"/>
      <c r="AL2" s="205"/>
      <c r="AM2" s="205"/>
      <c r="AN2" s="205"/>
      <c r="AO2" s="205"/>
      <c r="AP2" s="205"/>
    </row>
    <row r="3" spans="2:67" s="11" customFormat="1" ht="39.950000000000003" customHeight="1" thickTop="1" x14ac:dyDescent="0.25">
      <c r="B3" s="207" t="s">
        <v>1</v>
      </c>
      <c r="C3" s="209" t="s">
        <v>6</v>
      </c>
      <c r="D3" s="209" t="s">
        <v>7</v>
      </c>
      <c r="E3" s="209" t="s">
        <v>8</v>
      </c>
      <c r="F3" s="209" t="s">
        <v>9</v>
      </c>
      <c r="G3" s="211" t="s">
        <v>10</v>
      </c>
      <c r="H3" s="20" t="s">
        <v>0</v>
      </c>
      <c r="I3" s="9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</row>
    <row r="4" spans="2:67" ht="15.75" customHeight="1" x14ac:dyDescent="0.25">
      <c r="B4" s="220"/>
      <c r="C4" s="221"/>
      <c r="D4" s="221"/>
      <c r="E4" s="221"/>
      <c r="F4" s="221"/>
      <c r="G4" s="221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6" customHeight="1" x14ac:dyDescent="0.25">
      <c r="B5" s="29" t="s">
        <v>19</v>
      </c>
      <c r="C5" s="30">
        <v>1</v>
      </c>
      <c r="D5" s="30">
        <f>SUM(D6:D30)</f>
        <v>0</v>
      </c>
      <c r="E5" s="30">
        <v>0</v>
      </c>
      <c r="F5" s="30">
        <f>SUM(F6:F30)</f>
        <v>0</v>
      </c>
      <c r="G5" s="31">
        <f>SUM($G$6:$G$30)/COUNT($C$6:$C$30)</f>
        <v>0</v>
      </c>
    </row>
    <row r="6" spans="2:67" ht="36" customHeight="1" x14ac:dyDescent="0.25">
      <c r="B6" s="24" t="s">
        <v>50</v>
      </c>
      <c r="C6" s="21">
        <v>1</v>
      </c>
      <c r="D6" s="21">
        <v>0</v>
      </c>
      <c r="E6" s="21">
        <v>0</v>
      </c>
      <c r="F6" s="21">
        <v>0</v>
      </c>
      <c r="G6" s="22">
        <v>0</v>
      </c>
    </row>
    <row r="7" spans="2:67" ht="36" customHeight="1" x14ac:dyDescent="0.25">
      <c r="B7" s="32" t="s">
        <v>356</v>
      </c>
      <c r="C7" s="21"/>
      <c r="D7" s="21">
        <v>0</v>
      </c>
      <c r="E7" s="21">
        <v>0</v>
      </c>
      <c r="F7" s="21">
        <v>0</v>
      </c>
      <c r="G7" s="22">
        <v>0</v>
      </c>
    </row>
    <row r="8" spans="2:67" ht="36" customHeight="1" x14ac:dyDescent="0.25">
      <c r="B8" s="24" t="s">
        <v>359</v>
      </c>
      <c r="C8" s="21"/>
      <c r="D8" s="21">
        <v>0</v>
      </c>
      <c r="E8" s="21">
        <v>0</v>
      </c>
      <c r="F8" s="21">
        <v>0</v>
      </c>
      <c r="G8" s="22">
        <v>0</v>
      </c>
    </row>
    <row r="9" spans="2:67" ht="36" customHeight="1" x14ac:dyDescent="0.25">
      <c r="B9" s="24" t="s">
        <v>358</v>
      </c>
      <c r="C9" s="21"/>
      <c r="D9" s="21">
        <v>0</v>
      </c>
      <c r="E9" s="21">
        <v>0</v>
      </c>
      <c r="F9" s="21">
        <v>0</v>
      </c>
      <c r="G9" s="22">
        <v>0</v>
      </c>
    </row>
    <row r="10" spans="2:67" ht="36" customHeight="1" x14ac:dyDescent="0.3">
      <c r="C10" s="21"/>
      <c r="D10" s="21">
        <v>0</v>
      </c>
      <c r="E10" s="21">
        <v>0</v>
      </c>
      <c r="F10" s="21">
        <v>0</v>
      </c>
      <c r="G10" s="22">
        <v>0</v>
      </c>
    </row>
    <row r="11" spans="2:67" ht="36" customHeight="1" x14ac:dyDescent="0.25">
      <c r="B11" s="32" t="s">
        <v>357</v>
      </c>
      <c r="C11" s="21"/>
      <c r="D11" s="21">
        <v>0</v>
      </c>
      <c r="E11" s="21">
        <v>0</v>
      </c>
      <c r="F11" s="21">
        <v>0</v>
      </c>
      <c r="G11" s="22">
        <v>0</v>
      </c>
    </row>
    <row r="12" spans="2:67" ht="36" customHeight="1" x14ac:dyDescent="0.25">
      <c r="B12" s="25" t="s">
        <v>360</v>
      </c>
      <c r="C12" s="21"/>
      <c r="D12" s="21">
        <v>0</v>
      </c>
      <c r="E12" s="21">
        <v>0</v>
      </c>
      <c r="F12" s="21">
        <v>0</v>
      </c>
      <c r="G12" s="22">
        <v>0</v>
      </c>
    </row>
    <row r="13" spans="2:67" ht="36" customHeight="1" x14ac:dyDescent="0.25">
      <c r="B13" s="25" t="s">
        <v>361</v>
      </c>
      <c r="C13" s="21"/>
      <c r="D13" s="21">
        <v>0</v>
      </c>
      <c r="E13" s="21">
        <v>0</v>
      </c>
      <c r="F13" s="21">
        <v>0</v>
      </c>
      <c r="G13" s="22">
        <v>0</v>
      </c>
    </row>
    <row r="14" spans="2:67" ht="36" customHeight="1" x14ac:dyDescent="0.25">
      <c r="B14" s="25" t="s">
        <v>362</v>
      </c>
      <c r="C14" s="21"/>
      <c r="D14" s="21">
        <v>0</v>
      </c>
      <c r="E14" s="21">
        <v>0</v>
      </c>
      <c r="F14" s="21">
        <v>0</v>
      </c>
      <c r="G14" s="22">
        <v>0</v>
      </c>
    </row>
    <row r="15" spans="2:67" ht="36" customHeight="1" x14ac:dyDescent="0.25">
      <c r="B15" s="25" t="s">
        <v>363</v>
      </c>
      <c r="C15" s="23"/>
      <c r="D15" s="21">
        <v>0</v>
      </c>
      <c r="E15" s="21">
        <v>0</v>
      </c>
      <c r="F15" s="21">
        <v>0</v>
      </c>
      <c r="G15" s="22">
        <v>0</v>
      </c>
    </row>
    <row r="16" spans="2:67" ht="36" customHeight="1" x14ac:dyDescent="0.25">
      <c r="B16" s="25" t="s">
        <v>54</v>
      </c>
      <c r="C16" s="7"/>
      <c r="D16" s="7">
        <v>0</v>
      </c>
      <c r="E16" s="7">
        <v>0</v>
      </c>
      <c r="F16" s="7">
        <v>0</v>
      </c>
      <c r="G16" s="8">
        <v>0</v>
      </c>
    </row>
    <row r="17" spans="2:7" ht="36" customHeight="1" x14ac:dyDescent="0.25">
      <c r="B17" s="25" t="s">
        <v>57</v>
      </c>
      <c r="C17" s="7"/>
      <c r="D17" s="7">
        <v>0</v>
      </c>
      <c r="E17" s="7">
        <v>0</v>
      </c>
      <c r="F17" s="7">
        <v>0</v>
      </c>
      <c r="G17" s="8">
        <v>0</v>
      </c>
    </row>
    <row r="18" spans="2:7" ht="36" customHeight="1" x14ac:dyDescent="0.25">
      <c r="B18" s="25" t="s">
        <v>354</v>
      </c>
      <c r="C18" s="7"/>
      <c r="D18" s="7">
        <v>0</v>
      </c>
      <c r="E18" s="7">
        <v>0</v>
      </c>
      <c r="F18" s="7">
        <v>0</v>
      </c>
      <c r="G18" s="8">
        <v>0</v>
      </c>
    </row>
    <row r="19" spans="2:7" ht="36" customHeight="1" x14ac:dyDescent="0.25">
      <c r="B19" s="25" t="s">
        <v>364</v>
      </c>
      <c r="C19" s="7"/>
      <c r="D19" s="7">
        <v>0</v>
      </c>
      <c r="E19" s="7">
        <v>0</v>
      </c>
      <c r="F19" s="7">
        <v>0</v>
      </c>
      <c r="G19" s="8">
        <v>0</v>
      </c>
    </row>
    <row r="20" spans="2:7" ht="36" customHeight="1" x14ac:dyDescent="0.25">
      <c r="B20" s="25"/>
      <c r="C20" s="7"/>
      <c r="D20" s="7">
        <v>0</v>
      </c>
      <c r="E20" s="7">
        <v>0</v>
      </c>
      <c r="F20" s="7">
        <v>0</v>
      </c>
      <c r="G20" s="8">
        <v>0</v>
      </c>
    </row>
    <row r="21" spans="2:7" ht="36" customHeight="1" x14ac:dyDescent="0.25">
      <c r="B21" s="25"/>
      <c r="C21" s="7"/>
      <c r="D21" s="7">
        <v>0</v>
      </c>
      <c r="E21" s="7">
        <v>0</v>
      </c>
      <c r="F21" s="7">
        <v>0</v>
      </c>
      <c r="G21" s="8">
        <v>0</v>
      </c>
    </row>
    <row r="22" spans="2:7" ht="36" customHeight="1" x14ac:dyDescent="0.3">
      <c r="C22" s="7"/>
      <c r="D22" s="7">
        <v>0</v>
      </c>
      <c r="E22" s="7">
        <v>0</v>
      </c>
      <c r="F22" s="7">
        <v>0</v>
      </c>
      <c r="G22" s="8">
        <v>0</v>
      </c>
    </row>
    <row r="23" spans="2:7" ht="36" customHeight="1" x14ac:dyDescent="0.25">
      <c r="B23" s="25"/>
      <c r="C23" s="7"/>
      <c r="D23" s="7">
        <v>0</v>
      </c>
      <c r="E23" s="7">
        <v>0</v>
      </c>
      <c r="F23" s="7">
        <v>0</v>
      </c>
      <c r="G23" s="8">
        <v>0</v>
      </c>
    </row>
    <row r="24" spans="2:7" ht="36" customHeight="1" x14ac:dyDescent="0.25">
      <c r="B24" s="25" t="s">
        <v>56</v>
      </c>
      <c r="C24" s="7"/>
      <c r="D24" s="7">
        <v>0</v>
      </c>
      <c r="E24" s="7">
        <v>0</v>
      </c>
      <c r="F24" s="7">
        <v>0</v>
      </c>
      <c r="G24" s="8">
        <v>0</v>
      </c>
    </row>
    <row r="25" spans="2:7" ht="36" customHeight="1" x14ac:dyDescent="0.25">
      <c r="B25" s="25" t="s">
        <v>355</v>
      </c>
      <c r="C25" s="7"/>
      <c r="D25" s="7">
        <v>0</v>
      </c>
      <c r="E25" s="7">
        <v>0</v>
      </c>
      <c r="F25" s="7">
        <v>0</v>
      </c>
      <c r="G25" s="8">
        <v>0</v>
      </c>
    </row>
    <row r="26" spans="2:7" ht="36" customHeight="1" x14ac:dyDescent="0.25">
      <c r="B26" s="26"/>
      <c r="C26" s="7"/>
      <c r="D26" s="7">
        <v>0</v>
      </c>
      <c r="E26" s="7">
        <v>0</v>
      </c>
      <c r="F26" s="7">
        <v>0</v>
      </c>
      <c r="G26" s="8">
        <v>0</v>
      </c>
    </row>
    <row r="27" spans="2:7" ht="36" customHeight="1" x14ac:dyDescent="0.25">
      <c r="B27" s="26"/>
      <c r="C27" s="7"/>
      <c r="D27" s="7">
        <v>0</v>
      </c>
      <c r="E27" s="7">
        <v>0</v>
      </c>
      <c r="F27" s="7">
        <v>0</v>
      </c>
      <c r="G27" s="8">
        <v>0</v>
      </c>
    </row>
    <row r="28" spans="2:7" ht="36" customHeight="1" x14ac:dyDescent="0.3">
      <c r="B28" s="6"/>
      <c r="C28" s="7"/>
      <c r="D28" s="7">
        <v>0</v>
      </c>
      <c r="E28" s="7">
        <v>0</v>
      </c>
      <c r="F28" s="7">
        <v>0</v>
      </c>
      <c r="G28" s="8">
        <v>0</v>
      </c>
    </row>
    <row r="29" spans="2:7" ht="36" customHeight="1" x14ac:dyDescent="0.3">
      <c r="B29" s="6"/>
      <c r="C29" s="7"/>
      <c r="D29" s="7">
        <v>0</v>
      </c>
      <c r="E29" s="7">
        <v>0</v>
      </c>
      <c r="F29" s="7">
        <v>0</v>
      </c>
      <c r="G29" s="8">
        <v>0</v>
      </c>
    </row>
    <row r="30" spans="2:7" ht="36" customHeight="1" x14ac:dyDescent="0.3">
      <c r="B30" s="6"/>
      <c r="C30" s="7"/>
      <c r="D30" s="7">
        <v>0</v>
      </c>
      <c r="E30" s="7">
        <v>0</v>
      </c>
      <c r="F30" s="7">
        <v>0</v>
      </c>
      <c r="G30" s="8">
        <v>0</v>
      </c>
    </row>
  </sheetData>
  <mergeCells count="13">
    <mergeCell ref="B1:X1"/>
    <mergeCell ref="B2:F2"/>
    <mergeCell ref="K2:O2"/>
    <mergeCell ref="Q2:T2"/>
    <mergeCell ref="V2:Y2"/>
    <mergeCell ref="AI2:AP2"/>
    <mergeCell ref="B3:B4"/>
    <mergeCell ref="C3:C4"/>
    <mergeCell ref="D3:D4"/>
    <mergeCell ref="E3:E4"/>
    <mergeCell ref="F3:F4"/>
    <mergeCell ref="G3:G4"/>
    <mergeCell ref="AA2:AG2"/>
  </mergeCells>
  <conditionalFormatting sqref="H5:BO30">
    <cfRule type="expression" dxfId="39" priority="3">
      <formula>PercentComplete</formula>
    </cfRule>
    <cfRule type="expression" dxfId="38" priority="4">
      <formula>PercentCompleteBeyond</formula>
    </cfRule>
    <cfRule type="expression" dxfId="37" priority="5">
      <formula>Actual</formula>
    </cfRule>
    <cfRule type="expression" dxfId="36" priority="6">
      <formula>ActualBeyond</formula>
    </cfRule>
    <cfRule type="expression" dxfId="35" priority="7">
      <formula>Plan</formula>
    </cfRule>
    <cfRule type="expression" dxfId="34" priority="8">
      <formula>H$4=period_selected</formula>
    </cfRule>
    <cfRule type="expression" dxfId="33" priority="9">
      <formula>MOD(COLUMN(),2)</formula>
    </cfRule>
    <cfRule type="expression" dxfId="32" priority="10">
      <formula>MOD(COLUMN(),2)=0</formula>
    </cfRule>
  </conditionalFormatting>
  <conditionalFormatting sqref="B31:BO31">
    <cfRule type="expression" dxfId="31" priority="2">
      <formula>TRUE</formula>
    </cfRule>
  </conditionalFormatting>
  <conditionalFormatting sqref="H4:BO4">
    <cfRule type="expression" dxfId="30" priority="1">
      <formula>H$4=period_selected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F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F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F00-000002000000}"/>
    <dataValidation allowBlank="1" showInputMessage="1" showErrorMessage="1" prompt="This legend cell indicates actual duration" sqref="P2" xr:uid="{00000000-0002-0000-0F00-000003000000}"/>
    <dataValidation allowBlank="1" showInputMessage="1" showErrorMessage="1" prompt="This legend cell indicates the percentage of project completed" sqref="U2" xr:uid="{00000000-0002-0000-0F00-000004000000}"/>
    <dataValidation allowBlank="1" showInputMessage="1" showErrorMessage="1" prompt="This legend cell indicates actual duration beyond plan" sqref="Z2" xr:uid="{00000000-0002-0000-0F00-000005000000}"/>
    <dataValidation allowBlank="1" showInputMessage="1" showErrorMessage="1" prompt="This legend cell indicates the percentage of project completed beyond plan" sqref="AH2" xr:uid="{00000000-0002-0000-0F00-000006000000}"/>
    <dataValidation allowBlank="1" showInputMessage="1" showErrorMessage="1" prompt="Periods are charted from 1 to 60 starting from cell H4 to cell BO4 " sqref="H3" xr:uid="{00000000-0002-0000-0F00-000007000000}"/>
    <dataValidation allowBlank="1" showInputMessage="1" showErrorMessage="1" prompt="Enter activity in column B, starting with cell B5_x000a_" sqref="B3:B4" xr:uid="{00000000-0002-0000-0F00-000008000000}"/>
    <dataValidation allowBlank="1" showInputMessage="1" showErrorMessage="1" prompt="Enter plan start period in column C, starting with cell C5" sqref="C3:C4" xr:uid="{00000000-0002-0000-0F00-000009000000}"/>
    <dataValidation allowBlank="1" showInputMessage="1" showErrorMessage="1" prompt="Enter plan duration period in column D, starting with cell D5" sqref="D3:D4" xr:uid="{00000000-0002-0000-0F00-00000A000000}"/>
    <dataValidation allowBlank="1" showInputMessage="1" showErrorMessage="1" prompt="Enter actual start period in column E, starting with cell E5" sqref="E3:E4" xr:uid="{00000000-0002-0000-0F00-00000B000000}"/>
    <dataValidation allowBlank="1" showInputMessage="1" showErrorMessage="1" prompt="Enter actual duration period in column F, starting with cell F5" sqref="F3:F4" xr:uid="{00000000-0002-0000-0F00-00000C000000}"/>
    <dataValidation allowBlank="1" showInputMessage="1" showErrorMessage="1" prompt="Enter the percentage of project completed in column G, starting with cell G5" sqref="G3:G4" xr:uid="{00000000-0002-0000-0F00-00000D000000}"/>
    <dataValidation allowBlank="1" showInputMessage="1" showErrorMessage="1" prompt="Title of the project. Enter a new title in this cell. Highlight a period in H2. Chart legend is in J2 to AI2" sqref="B1" xr:uid="{00000000-0002-0000-0F00-00000E000000}"/>
    <dataValidation allowBlank="1" showInputMessage="1" showErrorMessage="1" prompt="Select a period to highlight in H2. A Chart legend is in J2 to AI2" sqref="B2:F2" xr:uid="{00000000-0002-0000-0F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34998626667073579"/>
    <pageSetUpPr fitToPage="1"/>
  </sheetPr>
  <dimension ref="B1:BO30"/>
  <sheetViews>
    <sheetView showGridLines="0" topLeftCell="B1" zoomScale="170" zoomScaleNormal="170" zoomScaleSheetLayoutView="80" workbookViewId="0">
      <selection activeCell="B12" sqref="B12"/>
    </sheetView>
  </sheetViews>
  <sheetFormatPr baseColWidth="10" defaultColWidth="2.75" defaultRowHeight="30" customHeight="1" x14ac:dyDescent="0.3"/>
  <cols>
    <col min="1" max="1" width="2.625" customWidth="1"/>
    <col min="2" max="2" width="33.125" style="2" customWidth="1"/>
    <col min="3" max="6" width="11.625" style="1" customWidth="1"/>
    <col min="7" max="7" width="15.625" style="4" customWidth="1"/>
    <col min="8" max="27" width="2.75" style="1"/>
  </cols>
  <sheetData>
    <row r="1" spans="2:67" ht="60" customHeight="1" thickBot="1" x14ac:dyDescent="0.3">
      <c r="B1" s="224" t="s">
        <v>193</v>
      </c>
      <c r="C1" s="224"/>
      <c r="D1" s="224"/>
      <c r="E1" s="224"/>
      <c r="F1" s="224"/>
      <c r="G1" s="224"/>
      <c r="H1" s="224"/>
      <c r="I1" s="224"/>
      <c r="J1" s="224"/>
      <c r="K1" s="224"/>
      <c r="L1" s="224"/>
      <c r="M1" s="224"/>
      <c r="N1" s="224"/>
      <c r="O1" s="224"/>
      <c r="P1" s="224"/>
      <c r="Q1" s="224"/>
      <c r="R1" s="224"/>
      <c r="S1" s="224"/>
      <c r="T1" s="224"/>
      <c r="U1" s="224"/>
      <c r="V1" s="224"/>
      <c r="W1" s="224"/>
      <c r="X1" s="224"/>
    </row>
    <row r="2" spans="2:67" ht="21" customHeight="1" thickTop="1" thickBot="1" x14ac:dyDescent="0.3">
      <c r="B2" s="206" t="s">
        <v>13</v>
      </c>
      <c r="C2" s="206"/>
      <c r="D2" s="206"/>
      <c r="E2" s="206"/>
      <c r="F2" s="206"/>
      <c r="G2" s="5" t="s">
        <v>5</v>
      </c>
      <c r="H2" s="14">
        <v>1</v>
      </c>
      <c r="J2" s="15"/>
      <c r="K2" s="212" t="s">
        <v>12</v>
      </c>
      <c r="L2" s="213"/>
      <c r="M2" s="213"/>
      <c r="N2" s="213"/>
      <c r="O2" s="214"/>
      <c r="P2" s="16"/>
      <c r="Q2" s="212" t="s">
        <v>11</v>
      </c>
      <c r="R2" s="215"/>
      <c r="S2" s="215"/>
      <c r="T2" s="214"/>
      <c r="U2" s="17"/>
      <c r="V2" s="204" t="s">
        <v>2</v>
      </c>
      <c r="W2" s="205"/>
      <c r="X2" s="205"/>
      <c r="Y2" s="216"/>
      <c r="Z2" s="18"/>
      <c r="AA2" s="217" t="s">
        <v>3</v>
      </c>
      <c r="AB2" s="218"/>
      <c r="AC2" s="218"/>
      <c r="AD2" s="218"/>
      <c r="AE2" s="218"/>
      <c r="AF2" s="218"/>
      <c r="AG2" s="219"/>
      <c r="AH2" s="19"/>
      <c r="AI2" s="204" t="s">
        <v>4</v>
      </c>
      <c r="AJ2" s="205"/>
      <c r="AK2" s="205"/>
      <c r="AL2" s="205"/>
      <c r="AM2" s="205"/>
      <c r="AN2" s="205"/>
      <c r="AO2" s="205"/>
      <c r="AP2" s="205"/>
    </row>
    <row r="3" spans="2:67" s="11" customFormat="1" ht="39.950000000000003" customHeight="1" thickTop="1" x14ac:dyDescent="0.25">
      <c r="B3" s="207" t="s">
        <v>1</v>
      </c>
      <c r="C3" s="209" t="s">
        <v>6</v>
      </c>
      <c r="D3" s="209" t="s">
        <v>7</v>
      </c>
      <c r="E3" s="209" t="s">
        <v>8</v>
      </c>
      <c r="F3" s="209" t="s">
        <v>9</v>
      </c>
      <c r="G3" s="211" t="s">
        <v>10</v>
      </c>
      <c r="H3" s="20" t="s">
        <v>0</v>
      </c>
      <c r="I3" s="9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</row>
    <row r="4" spans="2:67" ht="15.75" customHeight="1" x14ac:dyDescent="0.25">
      <c r="B4" s="220"/>
      <c r="C4" s="221"/>
      <c r="D4" s="221"/>
      <c r="E4" s="221"/>
      <c r="F4" s="221"/>
      <c r="G4" s="221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6" customHeight="1" x14ac:dyDescent="0.25">
      <c r="B5" s="29" t="s">
        <v>19</v>
      </c>
      <c r="C5" s="30">
        <v>1</v>
      </c>
      <c r="D5" s="30">
        <f>SUM(D6:D30)</f>
        <v>0</v>
      </c>
      <c r="E5" s="30">
        <v>0</v>
      </c>
      <c r="F5" s="30">
        <f>SUM(F6:F30)</f>
        <v>0</v>
      </c>
      <c r="G5" s="31">
        <f>SUM($G$6:$G$30)/COUNT($C$6:$C$30)</f>
        <v>0</v>
      </c>
    </row>
    <row r="6" spans="2:67" ht="36" customHeight="1" x14ac:dyDescent="0.25">
      <c r="B6" s="32" t="s">
        <v>313</v>
      </c>
      <c r="C6" s="21">
        <v>1</v>
      </c>
      <c r="D6" s="21">
        <v>0</v>
      </c>
      <c r="E6" s="21">
        <v>0</v>
      </c>
      <c r="F6" s="21">
        <v>0</v>
      </c>
      <c r="G6" s="22">
        <v>0</v>
      </c>
    </row>
    <row r="7" spans="2:67" ht="36" customHeight="1" x14ac:dyDescent="0.25">
      <c r="B7" s="25" t="s">
        <v>312</v>
      </c>
      <c r="C7" s="21"/>
      <c r="D7" s="21">
        <v>0</v>
      </c>
      <c r="E7" s="21">
        <v>0</v>
      </c>
      <c r="F7" s="21">
        <v>0</v>
      </c>
      <c r="G7" s="22">
        <v>0</v>
      </c>
    </row>
    <row r="8" spans="2:67" ht="36" customHeight="1" x14ac:dyDescent="0.25">
      <c r="B8" s="25" t="s">
        <v>211</v>
      </c>
      <c r="C8" s="21"/>
      <c r="D8" s="21">
        <v>0</v>
      </c>
      <c r="E8" s="21">
        <v>0</v>
      </c>
      <c r="F8" s="21">
        <v>0</v>
      </c>
      <c r="G8" s="22">
        <v>0</v>
      </c>
    </row>
    <row r="9" spans="2:67" ht="36" customHeight="1" x14ac:dyDescent="0.25">
      <c r="B9" s="32" t="s">
        <v>314</v>
      </c>
      <c r="C9" s="21"/>
      <c r="D9" s="21">
        <v>0</v>
      </c>
      <c r="E9" s="21">
        <v>0</v>
      </c>
      <c r="F9" s="21">
        <v>0</v>
      </c>
      <c r="G9" s="22">
        <v>0</v>
      </c>
    </row>
    <row r="10" spans="2:67" ht="36" customHeight="1" x14ac:dyDescent="0.25">
      <c r="B10" s="24" t="s">
        <v>311</v>
      </c>
      <c r="C10" s="21"/>
      <c r="D10" s="21">
        <v>0</v>
      </c>
      <c r="E10" s="21">
        <v>0</v>
      </c>
      <c r="F10" s="21">
        <v>0</v>
      </c>
      <c r="G10" s="22">
        <v>0</v>
      </c>
    </row>
    <row r="11" spans="2:67" ht="36" customHeight="1" x14ac:dyDescent="0.25">
      <c r="B11" s="32" t="s">
        <v>315</v>
      </c>
      <c r="C11" s="21"/>
      <c r="D11" s="21">
        <v>0</v>
      </c>
      <c r="E11" s="21">
        <v>0</v>
      </c>
      <c r="F11" s="21">
        <v>0</v>
      </c>
      <c r="G11" s="22">
        <v>0</v>
      </c>
    </row>
    <row r="12" spans="2:67" ht="36" customHeight="1" x14ac:dyDescent="0.25">
      <c r="B12" s="38" t="s">
        <v>201</v>
      </c>
      <c r="C12" s="21"/>
      <c r="D12" s="21">
        <v>0</v>
      </c>
      <c r="E12" s="21">
        <v>0</v>
      </c>
      <c r="F12" s="21">
        <v>0</v>
      </c>
      <c r="G12" s="22">
        <v>0</v>
      </c>
    </row>
    <row r="13" spans="2:67" ht="36" customHeight="1" x14ac:dyDescent="0.25">
      <c r="B13" s="25" t="s">
        <v>204</v>
      </c>
      <c r="C13" s="21"/>
      <c r="D13" s="21">
        <v>0</v>
      </c>
      <c r="E13" s="21">
        <v>0</v>
      </c>
      <c r="F13" s="21">
        <v>0</v>
      </c>
      <c r="G13" s="22">
        <v>0</v>
      </c>
    </row>
    <row r="14" spans="2:67" ht="36" customHeight="1" x14ac:dyDescent="0.25">
      <c r="B14" s="25"/>
      <c r="C14" s="21"/>
      <c r="D14" s="21">
        <v>0</v>
      </c>
      <c r="E14" s="21">
        <v>0</v>
      </c>
      <c r="F14" s="21">
        <v>0</v>
      </c>
      <c r="G14" s="22">
        <v>0</v>
      </c>
    </row>
    <row r="15" spans="2:67" ht="36" customHeight="1" x14ac:dyDescent="0.25">
      <c r="B15" s="26"/>
      <c r="C15" s="23"/>
      <c r="D15" s="21">
        <v>0</v>
      </c>
      <c r="E15" s="21">
        <v>0</v>
      </c>
      <c r="F15" s="21">
        <v>0</v>
      </c>
      <c r="G15" s="22">
        <v>0</v>
      </c>
    </row>
    <row r="16" spans="2:67" ht="36" customHeight="1" x14ac:dyDescent="0.25">
      <c r="B16" s="26"/>
      <c r="C16" s="7"/>
      <c r="D16" s="7">
        <v>0</v>
      </c>
      <c r="E16" s="7">
        <v>0</v>
      </c>
      <c r="F16" s="7">
        <v>0</v>
      </c>
      <c r="G16" s="8">
        <v>0</v>
      </c>
    </row>
    <row r="17" spans="2:7" ht="36" customHeight="1" x14ac:dyDescent="0.25">
      <c r="B17" s="26"/>
      <c r="C17" s="7"/>
      <c r="D17" s="7">
        <v>0</v>
      </c>
      <c r="E17" s="7">
        <v>0</v>
      </c>
      <c r="F17" s="7">
        <v>0</v>
      </c>
      <c r="G17" s="8">
        <v>0</v>
      </c>
    </row>
    <row r="18" spans="2:7" ht="36" customHeight="1" x14ac:dyDescent="0.25">
      <c r="B18" s="26"/>
      <c r="C18" s="7"/>
      <c r="D18" s="7">
        <v>0</v>
      </c>
      <c r="E18" s="7">
        <v>0</v>
      </c>
      <c r="F18" s="7">
        <v>0</v>
      </c>
      <c r="G18" s="8">
        <v>0</v>
      </c>
    </row>
    <row r="19" spans="2:7" ht="36" customHeight="1" x14ac:dyDescent="0.25">
      <c r="B19" s="26"/>
      <c r="C19" s="7"/>
      <c r="D19" s="7">
        <v>0</v>
      </c>
      <c r="E19" s="7">
        <v>0</v>
      </c>
      <c r="F19" s="7">
        <v>0</v>
      </c>
      <c r="G19" s="8">
        <v>0</v>
      </c>
    </row>
    <row r="20" spans="2:7" ht="36" customHeight="1" x14ac:dyDescent="0.25">
      <c r="B20" s="26"/>
      <c r="C20" s="7"/>
      <c r="D20" s="7">
        <v>0</v>
      </c>
      <c r="E20" s="7">
        <v>0</v>
      </c>
      <c r="F20" s="7">
        <v>0</v>
      </c>
      <c r="G20" s="8">
        <v>0</v>
      </c>
    </row>
    <row r="21" spans="2:7" ht="36" customHeight="1" x14ac:dyDescent="0.25">
      <c r="B21" s="26"/>
      <c r="C21" s="7"/>
      <c r="D21" s="7">
        <v>0</v>
      </c>
      <c r="E21" s="7">
        <v>0</v>
      </c>
      <c r="F21" s="7">
        <v>0</v>
      </c>
      <c r="G21" s="8">
        <v>0</v>
      </c>
    </row>
    <row r="22" spans="2:7" ht="36" customHeight="1" x14ac:dyDescent="0.25">
      <c r="B22" s="26"/>
      <c r="C22" s="7"/>
      <c r="D22" s="7">
        <v>0</v>
      </c>
      <c r="E22" s="7">
        <v>0</v>
      </c>
      <c r="F22" s="7">
        <v>0</v>
      </c>
      <c r="G22" s="8">
        <v>0</v>
      </c>
    </row>
    <row r="23" spans="2:7" ht="36" customHeight="1" x14ac:dyDescent="0.25">
      <c r="B23" s="26"/>
      <c r="C23" s="7"/>
      <c r="D23" s="7">
        <v>0</v>
      </c>
      <c r="E23" s="7">
        <v>0</v>
      </c>
      <c r="F23" s="7">
        <v>0</v>
      </c>
      <c r="G23" s="8">
        <v>0</v>
      </c>
    </row>
    <row r="24" spans="2:7" ht="36" customHeight="1" x14ac:dyDescent="0.25">
      <c r="B24" s="26"/>
      <c r="C24" s="7"/>
      <c r="D24" s="7">
        <v>0</v>
      </c>
      <c r="E24" s="7">
        <v>0</v>
      </c>
      <c r="F24" s="7">
        <v>0</v>
      </c>
      <c r="G24" s="8">
        <v>0</v>
      </c>
    </row>
    <row r="25" spans="2:7" ht="36" customHeight="1" x14ac:dyDescent="0.25">
      <c r="B25" s="26"/>
      <c r="C25" s="7"/>
      <c r="D25" s="7">
        <v>0</v>
      </c>
      <c r="E25" s="7">
        <v>0</v>
      </c>
      <c r="F25" s="7">
        <v>0</v>
      </c>
      <c r="G25" s="8">
        <v>0</v>
      </c>
    </row>
    <row r="26" spans="2:7" ht="36" customHeight="1" x14ac:dyDescent="0.25">
      <c r="B26" s="26"/>
      <c r="C26" s="7"/>
      <c r="D26" s="7">
        <v>0</v>
      </c>
      <c r="E26" s="7">
        <v>0</v>
      </c>
      <c r="F26" s="7">
        <v>0</v>
      </c>
      <c r="G26" s="8">
        <v>0</v>
      </c>
    </row>
    <row r="27" spans="2:7" ht="36" customHeight="1" x14ac:dyDescent="0.25">
      <c r="B27" s="26"/>
      <c r="C27" s="7"/>
      <c r="D27" s="7">
        <v>0</v>
      </c>
      <c r="E27" s="7">
        <v>0</v>
      </c>
      <c r="F27" s="7">
        <v>0</v>
      </c>
      <c r="G27" s="8">
        <v>0</v>
      </c>
    </row>
    <row r="28" spans="2:7" ht="36" customHeight="1" x14ac:dyDescent="0.3">
      <c r="B28" s="6"/>
      <c r="C28" s="7"/>
      <c r="D28" s="7">
        <v>0</v>
      </c>
      <c r="E28" s="7">
        <v>0</v>
      </c>
      <c r="F28" s="7">
        <v>0</v>
      </c>
      <c r="G28" s="8">
        <v>0</v>
      </c>
    </row>
    <row r="29" spans="2:7" ht="36" customHeight="1" x14ac:dyDescent="0.3">
      <c r="B29" s="6"/>
      <c r="C29" s="7"/>
      <c r="D29" s="7">
        <v>0</v>
      </c>
      <c r="E29" s="7">
        <v>0</v>
      </c>
      <c r="F29" s="7">
        <v>0</v>
      </c>
      <c r="G29" s="8">
        <v>0</v>
      </c>
    </row>
    <row r="30" spans="2:7" ht="36" customHeight="1" x14ac:dyDescent="0.3">
      <c r="B30" s="6"/>
      <c r="C30" s="7"/>
      <c r="D30" s="7">
        <v>0</v>
      </c>
      <c r="E30" s="7">
        <v>0</v>
      </c>
      <c r="F30" s="7">
        <v>0</v>
      </c>
      <c r="G30" s="8">
        <v>0</v>
      </c>
    </row>
  </sheetData>
  <mergeCells count="13">
    <mergeCell ref="B1:X1"/>
    <mergeCell ref="B2:F2"/>
    <mergeCell ref="K2:O2"/>
    <mergeCell ref="Q2:T2"/>
    <mergeCell ref="V2:Y2"/>
    <mergeCell ref="AI2:AP2"/>
    <mergeCell ref="B3:B4"/>
    <mergeCell ref="C3:C4"/>
    <mergeCell ref="D3:D4"/>
    <mergeCell ref="E3:E4"/>
    <mergeCell ref="F3:F4"/>
    <mergeCell ref="G3:G4"/>
    <mergeCell ref="AA2:AG2"/>
  </mergeCells>
  <conditionalFormatting sqref="H5:BO30">
    <cfRule type="expression" dxfId="29" priority="3">
      <formula>PercentComplete</formula>
    </cfRule>
    <cfRule type="expression" dxfId="28" priority="4">
      <formula>PercentCompleteBeyond</formula>
    </cfRule>
    <cfRule type="expression" dxfId="27" priority="5">
      <formula>Actual</formula>
    </cfRule>
    <cfRule type="expression" dxfId="26" priority="6">
      <formula>ActualBeyond</formula>
    </cfRule>
    <cfRule type="expression" dxfId="25" priority="7">
      <formula>Plan</formula>
    </cfRule>
    <cfRule type="expression" dxfId="24" priority="8">
      <formula>H$4=period_selected</formula>
    </cfRule>
    <cfRule type="expression" dxfId="23" priority="9">
      <formula>MOD(COLUMN(),2)</formula>
    </cfRule>
    <cfRule type="expression" dxfId="22" priority="10">
      <formula>MOD(COLUMN(),2)=0</formula>
    </cfRule>
  </conditionalFormatting>
  <conditionalFormatting sqref="B31:BO31">
    <cfRule type="expression" dxfId="21" priority="2">
      <formula>TRUE</formula>
    </cfRule>
  </conditionalFormatting>
  <conditionalFormatting sqref="H4:BO4">
    <cfRule type="expression" dxfId="20" priority="1">
      <formula>H$4=period_selected</formula>
    </cfRule>
  </conditionalFormatting>
  <dataValidations count="16">
    <dataValidation allowBlank="1" showInputMessage="1" showErrorMessage="1" prompt="Select a period to highlight in H2. A Chart legend is in J2 to AI2" sqref="B2:F2" xr:uid="{00000000-0002-0000-1000-000000000000}"/>
    <dataValidation allowBlank="1" showInputMessage="1" showErrorMessage="1" prompt="Title of the project. Enter a new title in this cell. Highlight a period in H2. Chart legend is in J2 to AI2" sqref="B1" xr:uid="{00000000-0002-0000-1000-000001000000}"/>
    <dataValidation allowBlank="1" showInputMessage="1" showErrorMessage="1" prompt="Enter the percentage of project completed in column G, starting with cell G5" sqref="G3:G4" xr:uid="{00000000-0002-0000-1000-000002000000}"/>
    <dataValidation allowBlank="1" showInputMessage="1" showErrorMessage="1" prompt="Enter actual duration period in column F, starting with cell F5" sqref="F3:F4" xr:uid="{00000000-0002-0000-1000-000003000000}"/>
    <dataValidation allowBlank="1" showInputMessage="1" showErrorMessage="1" prompt="Enter actual start period in column E, starting with cell E5" sqref="E3:E4" xr:uid="{00000000-0002-0000-1000-000004000000}"/>
    <dataValidation allowBlank="1" showInputMessage="1" showErrorMessage="1" prompt="Enter plan duration period in column D, starting with cell D5" sqref="D3:D4" xr:uid="{00000000-0002-0000-1000-000005000000}"/>
    <dataValidation allowBlank="1" showInputMessage="1" showErrorMessage="1" prompt="Enter plan start period in column C, starting with cell C5" sqref="C3:C4" xr:uid="{00000000-0002-0000-1000-000006000000}"/>
    <dataValidation allowBlank="1" showInputMessage="1" showErrorMessage="1" prompt="Enter activity in column B, starting with cell B5_x000a_" sqref="B3:B4" xr:uid="{00000000-0002-0000-1000-000007000000}"/>
    <dataValidation allowBlank="1" showInputMessage="1" showErrorMessage="1" prompt="Periods are charted from 1 to 60 starting from cell H4 to cell BO4 " sqref="H3" xr:uid="{00000000-0002-0000-1000-000008000000}"/>
    <dataValidation allowBlank="1" showInputMessage="1" showErrorMessage="1" prompt="This legend cell indicates the percentage of project completed beyond plan" sqref="AH2" xr:uid="{00000000-0002-0000-1000-000009000000}"/>
    <dataValidation allowBlank="1" showInputMessage="1" showErrorMessage="1" prompt="This legend cell indicates actual duration beyond plan" sqref="Z2" xr:uid="{00000000-0002-0000-1000-00000A000000}"/>
    <dataValidation allowBlank="1" showInputMessage="1" showErrorMessage="1" prompt="This legend cell indicates the percentage of project completed" sqref="U2" xr:uid="{00000000-0002-0000-1000-00000B000000}"/>
    <dataValidation allowBlank="1" showInputMessage="1" showErrorMessage="1" prompt="This legend cell indicates actual duration" sqref="P2" xr:uid="{00000000-0002-0000-1000-00000C000000}"/>
    <dataValidation allowBlank="1" showInputMessage="1" showErrorMessage="1" prompt="This legend cell indicates plan duration" sqref="J2" xr:uid="{00000000-0002-0000-1000-00000D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1000-00000E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1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34998626667073579"/>
    <pageSetUpPr fitToPage="1"/>
  </sheetPr>
  <dimension ref="B1:BO30"/>
  <sheetViews>
    <sheetView showGridLines="0" zoomScale="150" zoomScaleNormal="150" zoomScaleSheetLayoutView="80" workbookViewId="0">
      <selection activeCell="B1" sqref="B1:X1"/>
    </sheetView>
  </sheetViews>
  <sheetFormatPr baseColWidth="10" defaultColWidth="2.75" defaultRowHeight="30" customHeight="1" x14ac:dyDescent="0.3"/>
  <cols>
    <col min="1" max="1" width="2.625" customWidth="1"/>
    <col min="2" max="2" width="33.125" style="2" customWidth="1"/>
    <col min="3" max="6" width="11.625" style="1" customWidth="1"/>
    <col min="7" max="7" width="15.625" style="4" customWidth="1"/>
    <col min="8" max="27" width="2.75" style="1"/>
  </cols>
  <sheetData>
    <row r="1" spans="2:67" ht="60" customHeight="1" thickBot="1" x14ac:dyDescent="0.3">
      <c r="B1" s="224" t="s">
        <v>197</v>
      </c>
      <c r="C1" s="224"/>
      <c r="D1" s="224"/>
      <c r="E1" s="224"/>
      <c r="F1" s="224"/>
      <c r="G1" s="224"/>
      <c r="H1" s="224"/>
      <c r="I1" s="224"/>
      <c r="J1" s="224"/>
      <c r="K1" s="224"/>
      <c r="L1" s="224"/>
      <c r="M1" s="224"/>
      <c r="N1" s="224"/>
      <c r="O1" s="224"/>
      <c r="P1" s="224"/>
      <c r="Q1" s="224"/>
      <c r="R1" s="224"/>
      <c r="S1" s="224"/>
      <c r="T1" s="224"/>
      <c r="U1" s="224"/>
      <c r="V1" s="224"/>
      <c r="W1" s="224"/>
      <c r="X1" s="224"/>
    </row>
    <row r="2" spans="2:67" ht="21" customHeight="1" thickTop="1" thickBot="1" x14ac:dyDescent="0.3">
      <c r="B2" s="206" t="s">
        <v>13</v>
      </c>
      <c r="C2" s="206"/>
      <c r="D2" s="206"/>
      <c r="E2" s="206"/>
      <c r="F2" s="206"/>
      <c r="G2" s="5" t="s">
        <v>5</v>
      </c>
      <c r="H2" s="14">
        <v>1</v>
      </c>
      <c r="J2" s="15"/>
      <c r="K2" s="212" t="s">
        <v>12</v>
      </c>
      <c r="L2" s="213"/>
      <c r="M2" s="213"/>
      <c r="N2" s="213"/>
      <c r="O2" s="214"/>
      <c r="P2" s="16"/>
      <c r="Q2" s="212" t="s">
        <v>11</v>
      </c>
      <c r="R2" s="215"/>
      <c r="S2" s="215"/>
      <c r="T2" s="214"/>
      <c r="U2" s="17"/>
      <c r="V2" s="204" t="s">
        <v>2</v>
      </c>
      <c r="W2" s="205"/>
      <c r="X2" s="205"/>
      <c r="Y2" s="216"/>
      <c r="Z2" s="18"/>
      <c r="AA2" s="217" t="s">
        <v>3</v>
      </c>
      <c r="AB2" s="218"/>
      <c r="AC2" s="218"/>
      <c r="AD2" s="218"/>
      <c r="AE2" s="218"/>
      <c r="AF2" s="218"/>
      <c r="AG2" s="219"/>
      <c r="AH2" s="19"/>
      <c r="AI2" s="204" t="s">
        <v>4</v>
      </c>
      <c r="AJ2" s="205"/>
      <c r="AK2" s="205"/>
      <c r="AL2" s="205"/>
      <c r="AM2" s="205"/>
      <c r="AN2" s="205"/>
      <c r="AO2" s="205"/>
      <c r="AP2" s="205"/>
    </row>
    <row r="3" spans="2:67" s="11" customFormat="1" ht="39.950000000000003" customHeight="1" thickTop="1" x14ac:dyDescent="0.25">
      <c r="B3" s="207" t="s">
        <v>1</v>
      </c>
      <c r="C3" s="209" t="s">
        <v>6</v>
      </c>
      <c r="D3" s="209" t="s">
        <v>7</v>
      </c>
      <c r="E3" s="209" t="s">
        <v>8</v>
      </c>
      <c r="F3" s="209" t="s">
        <v>9</v>
      </c>
      <c r="G3" s="211" t="s">
        <v>10</v>
      </c>
      <c r="H3" s="20" t="s">
        <v>0</v>
      </c>
      <c r="I3" s="9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</row>
    <row r="4" spans="2:67" ht="15.75" customHeight="1" x14ac:dyDescent="0.25">
      <c r="B4" s="220"/>
      <c r="C4" s="221"/>
      <c r="D4" s="221"/>
      <c r="E4" s="221"/>
      <c r="F4" s="221"/>
      <c r="G4" s="221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6" customHeight="1" x14ac:dyDescent="0.25">
      <c r="B5" s="29" t="s">
        <v>19</v>
      </c>
      <c r="C5" s="30">
        <v>1</v>
      </c>
      <c r="D5" s="30">
        <f>SUM(D6:D30)</f>
        <v>0</v>
      </c>
      <c r="E5" s="30">
        <v>0</v>
      </c>
      <c r="F5" s="30">
        <f>SUM(F6:F30)</f>
        <v>0</v>
      </c>
      <c r="G5" s="31">
        <f>SUM($G$6:$G$30)/COUNT($C$6:$C$30)</f>
        <v>0</v>
      </c>
    </row>
    <row r="6" spans="2:67" ht="36" customHeight="1" x14ac:dyDescent="0.25">
      <c r="B6" s="24" t="s">
        <v>50</v>
      </c>
      <c r="C6" s="21">
        <v>1</v>
      </c>
      <c r="D6" s="21">
        <v>0</v>
      </c>
      <c r="E6" s="21">
        <v>0</v>
      </c>
      <c r="F6" s="21">
        <v>0</v>
      </c>
      <c r="G6" s="22">
        <v>0</v>
      </c>
    </row>
    <row r="7" spans="2:67" ht="36" customHeight="1" x14ac:dyDescent="0.25">
      <c r="B7" s="32" t="s">
        <v>51</v>
      </c>
      <c r="C7" s="21"/>
      <c r="D7" s="21">
        <v>0</v>
      </c>
      <c r="E7" s="21">
        <v>0</v>
      </c>
      <c r="F7" s="21">
        <v>0</v>
      </c>
      <c r="G7" s="22">
        <v>0</v>
      </c>
    </row>
    <row r="8" spans="2:67" ht="36" customHeight="1" x14ac:dyDescent="0.25">
      <c r="B8" s="24" t="s">
        <v>58</v>
      </c>
      <c r="C8" s="21"/>
      <c r="D8" s="21">
        <v>0</v>
      </c>
      <c r="E8" s="21">
        <v>0</v>
      </c>
      <c r="F8" s="21">
        <v>0</v>
      </c>
      <c r="G8" s="22">
        <v>0</v>
      </c>
    </row>
    <row r="9" spans="2:67" ht="36" customHeight="1" x14ac:dyDescent="0.25">
      <c r="B9" s="24" t="s">
        <v>52</v>
      </c>
      <c r="C9" s="21"/>
      <c r="D9" s="21">
        <v>0</v>
      </c>
      <c r="E9" s="21">
        <v>0</v>
      </c>
      <c r="F9" s="21">
        <v>0</v>
      </c>
      <c r="G9" s="22">
        <v>0</v>
      </c>
    </row>
    <row r="10" spans="2:67" ht="36" customHeight="1" x14ac:dyDescent="0.25">
      <c r="B10" s="32" t="s">
        <v>53</v>
      </c>
      <c r="C10" s="21"/>
      <c r="D10" s="21">
        <v>0</v>
      </c>
      <c r="E10" s="21">
        <v>0</v>
      </c>
      <c r="F10" s="21">
        <v>0</v>
      </c>
      <c r="G10" s="22">
        <v>0</v>
      </c>
    </row>
    <row r="11" spans="2:67" ht="36" customHeight="1" x14ac:dyDescent="0.25">
      <c r="B11" s="25" t="s">
        <v>54</v>
      </c>
      <c r="C11" s="21"/>
      <c r="D11" s="21">
        <v>0</v>
      </c>
      <c r="E11" s="21">
        <v>0</v>
      </c>
      <c r="F11" s="21">
        <v>0</v>
      </c>
      <c r="G11" s="22">
        <v>0</v>
      </c>
    </row>
    <row r="12" spans="2:67" ht="36" customHeight="1" x14ac:dyDescent="0.25">
      <c r="B12" s="25" t="s">
        <v>55</v>
      </c>
      <c r="C12" s="21"/>
      <c r="D12" s="21">
        <v>0</v>
      </c>
      <c r="E12" s="21">
        <v>0</v>
      </c>
      <c r="F12" s="21">
        <v>0</v>
      </c>
      <c r="G12" s="22">
        <v>0</v>
      </c>
    </row>
    <row r="13" spans="2:67" ht="36" customHeight="1" x14ac:dyDescent="0.25">
      <c r="B13" s="25" t="s">
        <v>59</v>
      </c>
      <c r="C13" s="21"/>
      <c r="D13" s="21">
        <v>0</v>
      </c>
      <c r="E13" s="21">
        <v>0</v>
      </c>
      <c r="F13" s="21">
        <v>0</v>
      </c>
      <c r="G13" s="22">
        <v>0</v>
      </c>
    </row>
    <row r="14" spans="2:67" ht="36" customHeight="1" x14ac:dyDescent="0.25">
      <c r="B14" s="25" t="s">
        <v>56</v>
      </c>
      <c r="C14" s="21"/>
      <c r="D14" s="21">
        <v>0</v>
      </c>
      <c r="E14" s="21">
        <v>0</v>
      </c>
      <c r="F14" s="21">
        <v>0</v>
      </c>
      <c r="G14" s="22">
        <v>0</v>
      </c>
    </row>
    <row r="15" spans="2:67" ht="36" customHeight="1" x14ac:dyDescent="0.25">
      <c r="B15" s="25" t="s">
        <v>57</v>
      </c>
      <c r="C15" s="23"/>
      <c r="D15" s="21">
        <v>0</v>
      </c>
      <c r="E15" s="21">
        <v>0</v>
      </c>
      <c r="F15" s="21">
        <v>0</v>
      </c>
      <c r="G15" s="22">
        <v>0</v>
      </c>
    </row>
    <row r="16" spans="2:67" ht="36" customHeight="1" x14ac:dyDescent="0.25">
      <c r="B16" s="25"/>
      <c r="C16" s="7"/>
      <c r="D16" s="7">
        <v>0</v>
      </c>
      <c r="E16" s="7">
        <v>0</v>
      </c>
      <c r="F16" s="7">
        <v>0</v>
      </c>
      <c r="G16" s="8">
        <v>0</v>
      </c>
    </row>
    <row r="17" spans="2:7" ht="36" customHeight="1" x14ac:dyDescent="0.25">
      <c r="B17" s="25"/>
      <c r="C17" s="7"/>
      <c r="D17" s="7">
        <v>0</v>
      </c>
      <c r="E17" s="7">
        <v>0</v>
      </c>
      <c r="F17" s="7">
        <v>0</v>
      </c>
      <c r="G17" s="8">
        <v>0</v>
      </c>
    </row>
    <row r="18" spans="2:7" ht="36" customHeight="1" x14ac:dyDescent="0.25">
      <c r="B18" s="26"/>
      <c r="C18" s="7"/>
      <c r="D18" s="7">
        <v>0</v>
      </c>
      <c r="E18" s="7">
        <v>0</v>
      </c>
      <c r="F18" s="7">
        <v>0</v>
      </c>
      <c r="G18" s="8">
        <v>0</v>
      </c>
    </row>
    <row r="19" spans="2:7" ht="36" customHeight="1" x14ac:dyDescent="0.25">
      <c r="B19" s="26"/>
      <c r="C19" s="7"/>
      <c r="D19" s="7">
        <v>0</v>
      </c>
      <c r="E19" s="7">
        <v>0</v>
      </c>
      <c r="F19" s="7">
        <v>0</v>
      </c>
      <c r="G19" s="8">
        <v>0</v>
      </c>
    </row>
    <row r="20" spans="2:7" ht="36" customHeight="1" x14ac:dyDescent="0.25">
      <c r="B20" s="26"/>
      <c r="C20" s="7"/>
      <c r="D20" s="7">
        <v>0</v>
      </c>
      <c r="E20" s="7">
        <v>0</v>
      </c>
      <c r="F20" s="7">
        <v>0</v>
      </c>
      <c r="G20" s="8">
        <v>0</v>
      </c>
    </row>
    <row r="21" spans="2:7" ht="36" customHeight="1" x14ac:dyDescent="0.25">
      <c r="B21" s="26"/>
      <c r="C21" s="7"/>
      <c r="D21" s="7">
        <v>0</v>
      </c>
      <c r="E21" s="7">
        <v>0</v>
      </c>
      <c r="F21" s="7">
        <v>0</v>
      </c>
      <c r="G21" s="8">
        <v>0</v>
      </c>
    </row>
    <row r="22" spans="2:7" ht="36" customHeight="1" x14ac:dyDescent="0.25">
      <c r="B22" s="26"/>
      <c r="C22" s="7"/>
      <c r="D22" s="7">
        <v>0</v>
      </c>
      <c r="E22" s="7">
        <v>0</v>
      </c>
      <c r="F22" s="7">
        <v>0</v>
      </c>
      <c r="G22" s="8">
        <v>0</v>
      </c>
    </row>
    <row r="23" spans="2:7" ht="36" customHeight="1" x14ac:dyDescent="0.25">
      <c r="B23" s="26"/>
      <c r="C23" s="7"/>
      <c r="D23" s="7">
        <v>0</v>
      </c>
      <c r="E23" s="7">
        <v>0</v>
      </c>
      <c r="F23" s="7">
        <v>0</v>
      </c>
      <c r="G23" s="8">
        <v>0</v>
      </c>
    </row>
    <row r="24" spans="2:7" ht="36" customHeight="1" x14ac:dyDescent="0.25">
      <c r="B24" s="26"/>
      <c r="C24" s="7"/>
      <c r="D24" s="7">
        <v>0</v>
      </c>
      <c r="E24" s="7">
        <v>0</v>
      </c>
      <c r="F24" s="7">
        <v>0</v>
      </c>
      <c r="G24" s="8">
        <v>0</v>
      </c>
    </row>
    <row r="25" spans="2:7" ht="36" customHeight="1" x14ac:dyDescent="0.25">
      <c r="B25" s="26"/>
      <c r="C25" s="7"/>
      <c r="D25" s="7">
        <v>0</v>
      </c>
      <c r="E25" s="7">
        <v>0</v>
      </c>
      <c r="F25" s="7">
        <v>0</v>
      </c>
      <c r="G25" s="8">
        <v>0</v>
      </c>
    </row>
    <row r="26" spans="2:7" ht="36" customHeight="1" x14ac:dyDescent="0.25">
      <c r="B26" s="26"/>
      <c r="C26" s="7"/>
      <c r="D26" s="7">
        <v>0</v>
      </c>
      <c r="E26" s="7">
        <v>0</v>
      </c>
      <c r="F26" s="7">
        <v>0</v>
      </c>
      <c r="G26" s="8">
        <v>0</v>
      </c>
    </row>
    <row r="27" spans="2:7" ht="36" customHeight="1" x14ac:dyDescent="0.25">
      <c r="B27" s="26"/>
      <c r="C27" s="7"/>
      <c r="D27" s="7">
        <v>0</v>
      </c>
      <c r="E27" s="7">
        <v>0</v>
      </c>
      <c r="F27" s="7">
        <v>0</v>
      </c>
      <c r="G27" s="8">
        <v>0</v>
      </c>
    </row>
    <row r="28" spans="2:7" ht="36" customHeight="1" x14ac:dyDescent="0.3">
      <c r="B28" s="6"/>
      <c r="C28" s="7"/>
      <c r="D28" s="7">
        <v>0</v>
      </c>
      <c r="E28" s="7">
        <v>0</v>
      </c>
      <c r="F28" s="7">
        <v>0</v>
      </c>
      <c r="G28" s="8">
        <v>0</v>
      </c>
    </row>
    <row r="29" spans="2:7" ht="36" customHeight="1" x14ac:dyDescent="0.3">
      <c r="B29" s="6"/>
      <c r="C29" s="7"/>
      <c r="D29" s="7">
        <v>0</v>
      </c>
      <c r="E29" s="7">
        <v>0</v>
      </c>
      <c r="F29" s="7">
        <v>0</v>
      </c>
      <c r="G29" s="8">
        <v>0</v>
      </c>
    </row>
    <row r="30" spans="2:7" ht="36" customHeight="1" x14ac:dyDescent="0.3">
      <c r="B30" s="6"/>
      <c r="C30" s="7"/>
      <c r="D30" s="7">
        <v>0</v>
      </c>
      <c r="E30" s="7">
        <v>0</v>
      </c>
      <c r="F30" s="7">
        <v>0</v>
      </c>
      <c r="G30" s="8">
        <v>0</v>
      </c>
    </row>
  </sheetData>
  <mergeCells count="13">
    <mergeCell ref="B1:X1"/>
    <mergeCell ref="B2:F2"/>
    <mergeCell ref="K2:O2"/>
    <mergeCell ref="Q2:T2"/>
    <mergeCell ref="V2:Y2"/>
    <mergeCell ref="AI2:AP2"/>
    <mergeCell ref="B3:B4"/>
    <mergeCell ref="C3:C4"/>
    <mergeCell ref="D3:D4"/>
    <mergeCell ref="E3:E4"/>
    <mergeCell ref="F3:F4"/>
    <mergeCell ref="G3:G4"/>
    <mergeCell ref="AA2:AG2"/>
  </mergeCells>
  <conditionalFormatting sqref="H5:BO30">
    <cfRule type="expression" dxfId="19" priority="3">
      <formula>PercentComplete</formula>
    </cfRule>
    <cfRule type="expression" dxfId="18" priority="4">
      <formula>PercentCompleteBeyond</formula>
    </cfRule>
    <cfRule type="expression" dxfId="17" priority="5">
      <formula>Actual</formula>
    </cfRule>
    <cfRule type="expression" dxfId="16" priority="6">
      <formula>ActualBeyond</formula>
    </cfRule>
    <cfRule type="expression" dxfId="15" priority="7">
      <formula>Plan</formula>
    </cfRule>
    <cfRule type="expression" dxfId="14" priority="8">
      <formula>H$4=period_selected</formula>
    </cfRule>
    <cfRule type="expression" dxfId="13" priority="9">
      <formula>MOD(COLUMN(),2)</formula>
    </cfRule>
    <cfRule type="expression" dxfId="12" priority="10">
      <formula>MOD(COLUMN(),2)=0</formula>
    </cfRule>
  </conditionalFormatting>
  <conditionalFormatting sqref="B31:BO31">
    <cfRule type="expression" dxfId="11" priority="2">
      <formula>TRUE</formula>
    </cfRule>
  </conditionalFormatting>
  <conditionalFormatting sqref="H4:BO4">
    <cfRule type="expression" dxfId="10" priority="1">
      <formula>H$4=period_selected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11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11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1100-000002000000}"/>
    <dataValidation allowBlank="1" showInputMessage="1" showErrorMessage="1" prompt="This legend cell indicates actual duration" sqref="P2" xr:uid="{00000000-0002-0000-1100-000003000000}"/>
    <dataValidation allowBlank="1" showInputMessage="1" showErrorMessage="1" prompt="This legend cell indicates the percentage of project completed" sqref="U2" xr:uid="{00000000-0002-0000-1100-000004000000}"/>
    <dataValidation allowBlank="1" showInputMessage="1" showErrorMessage="1" prompt="This legend cell indicates actual duration beyond plan" sqref="Z2" xr:uid="{00000000-0002-0000-1100-000005000000}"/>
    <dataValidation allowBlank="1" showInputMessage="1" showErrorMessage="1" prompt="This legend cell indicates the percentage of project completed beyond plan" sqref="AH2" xr:uid="{00000000-0002-0000-1100-000006000000}"/>
    <dataValidation allowBlank="1" showInputMessage="1" showErrorMessage="1" prompt="Periods are charted from 1 to 60 starting from cell H4 to cell BO4 " sqref="H3" xr:uid="{00000000-0002-0000-1100-000007000000}"/>
    <dataValidation allowBlank="1" showInputMessage="1" showErrorMessage="1" prompt="Enter activity in column B, starting with cell B5_x000a_" sqref="B3:B4" xr:uid="{00000000-0002-0000-1100-000008000000}"/>
    <dataValidation allowBlank="1" showInputMessage="1" showErrorMessage="1" prompt="Enter plan start period in column C, starting with cell C5" sqref="C3:C4" xr:uid="{00000000-0002-0000-1100-000009000000}"/>
    <dataValidation allowBlank="1" showInputMessage="1" showErrorMessage="1" prompt="Enter plan duration period in column D, starting with cell D5" sqref="D3:D4" xr:uid="{00000000-0002-0000-1100-00000A000000}"/>
    <dataValidation allowBlank="1" showInputMessage="1" showErrorMessage="1" prompt="Enter actual start period in column E, starting with cell E5" sqref="E3:E4" xr:uid="{00000000-0002-0000-1100-00000B000000}"/>
    <dataValidation allowBlank="1" showInputMessage="1" showErrorMessage="1" prompt="Enter actual duration period in column F, starting with cell F5" sqref="F3:F4" xr:uid="{00000000-0002-0000-1100-00000C000000}"/>
    <dataValidation allowBlank="1" showInputMessage="1" showErrorMessage="1" prompt="Enter the percentage of project completed in column G, starting with cell G5" sqref="G3:G4" xr:uid="{00000000-0002-0000-1100-00000D000000}"/>
    <dataValidation allowBlank="1" showInputMessage="1" showErrorMessage="1" prompt="Title of the project. Enter a new title in this cell. Highlight a period in H2. Chart legend is in J2 to AI2" sqref="B1" xr:uid="{00000000-0002-0000-1100-00000E000000}"/>
    <dataValidation allowBlank="1" showInputMessage="1" showErrorMessage="1" prompt="Select a period to highlight in H2. A Chart legend is in J2 to AI2" sqref="B2:F2" xr:uid="{00000000-0002-0000-11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34998626667073579"/>
    <pageSetUpPr fitToPage="1"/>
  </sheetPr>
  <dimension ref="B1:BO30"/>
  <sheetViews>
    <sheetView showGridLines="0" zoomScale="150" zoomScaleNormal="150" zoomScaleSheetLayoutView="80" workbookViewId="0">
      <selection activeCell="B6" sqref="B6"/>
    </sheetView>
  </sheetViews>
  <sheetFormatPr baseColWidth="10" defaultColWidth="2.75" defaultRowHeight="30" customHeight="1" x14ac:dyDescent="0.3"/>
  <cols>
    <col min="1" max="1" width="2.625" customWidth="1"/>
    <col min="2" max="2" width="33.125" style="2" customWidth="1"/>
    <col min="3" max="6" width="11.625" style="1" customWidth="1"/>
    <col min="7" max="7" width="15.625" style="4" customWidth="1"/>
    <col min="8" max="27" width="2.75" style="1"/>
  </cols>
  <sheetData>
    <row r="1" spans="2:67" ht="60" customHeight="1" thickBot="1" x14ac:dyDescent="0.3">
      <c r="B1" s="224" t="s">
        <v>200</v>
      </c>
      <c r="C1" s="224"/>
      <c r="D1" s="224"/>
      <c r="E1" s="224"/>
      <c r="F1" s="224"/>
      <c r="G1" s="224"/>
      <c r="H1" s="224"/>
      <c r="I1" s="224"/>
      <c r="J1" s="224"/>
      <c r="K1" s="224"/>
      <c r="L1" s="224"/>
      <c r="M1" s="224"/>
      <c r="N1" s="224"/>
      <c r="O1" s="224"/>
      <c r="P1" s="224"/>
      <c r="Q1" s="224"/>
      <c r="R1" s="224"/>
      <c r="S1" s="224"/>
      <c r="T1" s="224"/>
      <c r="U1" s="224"/>
      <c r="V1" s="224"/>
      <c r="W1" s="224"/>
      <c r="X1" s="224"/>
    </row>
    <row r="2" spans="2:67" ht="21" customHeight="1" thickTop="1" thickBot="1" x14ac:dyDescent="0.3">
      <c r="B2" s="206" t="s">
        <v>13</v>
      </c>
      <c r="C2" s="206"/>
      <c r="D2" s="206"/>
      <c r="E2" s="206"/>
      <c r="F2" s="206"/>
      <c r="G2" s="5" t="s">
        <v>5</v>
      </c>
      <c r="H2" s="14">
        <v>1</v>
      </c>
      <c r="J2" s="15"/>
      <c r="K2" s="212" t="s">
        <v>12</v>
      </c>
      <c r="L2" s="213"/>
      <c r="M2" s="213"/>
      <c r="N2" s="213"/>
      <c r="O2" s="214"/>
      <c r="P2" s="16"/>
      <c r="Q2" s="212" t="s">
        <v>11</v>
      </c>
      <c r="R2" s="215"/>
      <c r="S2" s="215"/>
      <c r="T2" s="214"/>
      <c r="U2" s="17"/>
      <c r="V2" s="204" t="s">
        <v>2</v>
      </c>
      <c r="W2" s="205"/>
      <c r="X2" s="205"/>
      <c r="Y2" s="216"/>
      <c r="Z2" s="18"/>
      <c r="AA2" s="217" t="s">
        <v>3</v>
      </c>
      <c r="AB2" s="218"/>
      <c r="AC2" s="218"/>
      <c r="AD2" s="218"/>
      <c r="AE2" s="218"/>
      <c r="AF2" s="218"/>
      <c r="AG2" s="219"/>
      <c r="AH2" s="19"/>
      <c r="AI2" s="204" t="s">
        <v>4</v>
      </c>
      <c r="AJ2" s="205"/>
      <c r="AK2" s="205"/>
      <c r="AL2" s="205"/>
      <c r="AM2" s="205"/>
      <c r="AN2" s="205"/>
      <c r="AO2" s="205"/>
      <c r="AP2" s="205"/>
    </row>
    <row r="3" spans="2:67" s="11" customFormat="1" ht="39.950000000000003" customHeight="1" thickTop="1" x14ac:dyDescent="0.25">
      <c r="B3" s="207" t="s">
        <v>1</v>
      </c>
      <c r="C3" s="209" t="s">
        <v>6</v>
      </c>
      <c r="D3" s="209" t="s">
        <v>7</v>
      </c>
      <c r="E3" s="209" t="s">
        <v>8</v>
      </c>
      <c r="F3" s="209" t="s">
        <v>9</v>
      </c>
      <c r="G3" s="211" t="s">
        <v>10</v>
      </c>
      <c r="H3" s="20" t="s">
        <v>0</v>
      </c>
      <c r="I3" s="9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</row>
    <row r="4" spans="2:67" ht="15.75" customHeight="1" x14ac:dyDescent="0.25">
      <c r="B4" s="220"/>
      <c r="C4" s="221"/>
      <c r="D4" s="221"/>
      <c r="E4" s="221"/>
      <c r="F4" s="221"/>
      <c r="G4" s="221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6" customHeight="1" x14ac:dyDescent="0.25">
      <c r="B5" s="29" t="s">
        <v>19</v>
      </c>
      <c r="C5" s="30">
        <v>1</v>
      </c>
      <c r="D5" s="30">
        <f>SUM(D6:D30)</f>
        <v>0</v>
      </c>
      <c r="E5" s="30">
        <v>0</v>
      </c>
      <c r="F5" s="30">
        <f>SUM(F6:F30)</f>
        <v>0</v>
      </c>
      <c r="G5" s="31">
        <f>SUM($G$6:$G$30)/COUNT($C$6:$C$30)</f>
        <v>0</v>
      </c>
    </row>
    <row r="6" spans="2:67" ht="36" customHeight="1" x14ac:dyDescent="0.25">
      <c r="B6" s="24" t="s">
        <v>50</v>
      </c>
      <c r="C6" s="21">
        <v>1</v>
      </c>
      <c r="D6" s="21">
        <v>0</v>
      </c>
      <c r="E6" s="21">
        <v>0</v>
      </c>
      <c r="F6" s="21">
        <v>0</v>
      </c>
      <c r="G6" s="22">
        <v>0</v>
      </c>
    </row>
    <row r="7" spans="2:67" ht="36" customHeight="1" x14ac:dyDescent="0.25">
      <c r="B7" s="32" t="s">
        <v>51</v>
      </c>
      <c r="C7" s="21"/>
      <c r="D7" s="21">
        <v>0</v>
      </c>
      <c r="E7" s="21">
        <v>0</v>
      </c>
      <c r="F7" s="21">
        <v>0</v>
      </c>
      <c r="G7" s="22">
        <v>0</v>
      </c>
    </row>
    <row r="8" spans="2:67" ht="36" customHeight="1" x14ac:dyDescent="0.25">
      <c r="B8" s="24" t="s">
        <v>58</v>
      </c>
      <c r="C8" s="21"/>
      <c r="D8" s="21">
        <v>0</v>
      </c>
      <c r="E8" s="21">
        <v>0</v>
      </c>
      <c r="F8" s="21">
        <v>0</v>
      </c>
      <c r="G8" s="22">
        <v>0</v>
      </c>
    </row>
    <row r="9" spans="2:67" ht="36" customHeight="1" x14ac:dyDescent="0.25">
      <c r="B9" s="24" t="s">
        <v>52</v>
      </c>
      <c r="C9" s="21"/>
      <c r="D9" s="21">
        <v>0</v>
      </c>
      <c r="E9" s="21">
        <v>0</v>
      </c>
      <c r="F9" s="21">
        <v>0</v>
      </c>
      <c r="G9" s="22">
        <v>0</v>
      </c>
    </row>
    <row r="10" spans="2:67" ht="36" customHeight="1" x14ac:dyDescent="0.25">
      <c r="B10" s="32" t="s">
        <v>53</v>
      </c>
      <c r="C10" s="21"/>
      <c r="D10" s="21">
        <v>0</v>
      </c>
      <c r="E10" s="21">
        <v>0</v>
      </c>
      <c r="F10" s="21">
        <v>0</v>
      </c>
      <c r="G10" s="22">
        <v>0</v>
      </c>
    </row>
    <row r="11" spans="2:67" ht="36" customHeight="1" x14ac:dyDescent="0.25">
      <c r="B11" s="25" t="s">
        <v>54</v>
      </c>
      <c r="C11" s="21"/>
      <c r="D11" s="21">
        <v>0</v>
      </c>
      <c r="E11" s="21">
        <v>0</v>
      </c>
      <c r="F11" s="21">
        <v>0</v>
      </c>
      <c r="G11" s="22">
        <v>0</v>
      </c>
    </row>
    <row r="12" spans="2:67" ht="36" customHeight="1" x14ac:dyDescent="0.25">
      <c r="B12" s="25" t="s">
        <v>55</v>
      </c>
      <c r="C12" s="21"/>
      <c r="D12" s="21">
        <v>0</v>
      </c>
      <c r="E12" s="21">
        <v>0</v>
      </c>
      <c r="F12" s="21">
        <v>0</v>
      </c>
      <c r="G12" s="22">
        <v>0</v>
      </c>
    </row>
    <row r="13" spans="2:67" ht="36" customHeight="1" x14ac:dyDescent="0.25">
      <c r="B13" s="25" t="s">
        <v>59</v>
      </c>
      <c r="C13" s="21"/>
      <c r="D13" s="21">
        <v>0</v>
      </c>
      <c r="E13" s="21">
        <v>0</v>
      </c>
      <c r="F13" s="21">
        <v>0</v>
      </c>
      <c r="G13" s="22">
        <v>0</v>
      </c>
    </row>
    <row r="14" spans="2:67" ht="36" customHeight="1" x14ac:dyDescent="0.25">
      <c r="B14" s="25" t="s">
        <v>56</v>
      </c>
      <c r="C14" s="21"/>
      <c r="D14" s="21">
        <v>0</v>
      </c>
      <c r="E14" s="21">
        <v>0</v>
      </c>
      <c r="F14" s="21">
        <v>0</v>
      </c>
      <c r="G14" s="22">
        <v>0</v>
      </c>
    </row>
    <row r="15" spans="2:67" ht="36" customHeight="1" x14ac:dyDescent="0.25">
      <c r="B15" s="25" t="s">
        <v>57</v>
      </c>
      <c r="C15" s="23"/>
      <c r="D15" s="21">
        <v>0</v>
      </c>
      <c r="E15" s="21">
        <v>0</v>
      </c>
      <c r="F15" s="21">
        <v>0</v>
      </c>
      <c r="G15" s="22">
        <v>0</v>
      </c>
    </row>
    <row r="16" spans="2:67" ht="36" customHeight="1" x14ac:dyDescent="0.25">
      <c r="B16" s="25"/>
      <c r="C16" s="7"/>
      <c r="D16" s="7">
        <v>0</v>
      </c>
      <c r="E16" s="7">
        <v>0</v>
      </c>
      <c r="F16" s="7">
        <v>0</v>
      </c>
      <c r="G16" s="8">
        <v>0</v>
      </c>
    </row>
    <row r="17" spans="2:7" ht="36" customHeight="1" x14ac:dyDescent="0.25">
      <c r="B17" s="25"/>
      <c r="C17" s="7"/>
      <c r="D17" s="7">
        <v>0</v>
      </c>
      <c r="E17" s="7">
        <v>0</v>
      </c>
      <c r="F17" s="7">
        <v>0</v>
      </c>
      <c r="G17" s="8">
        <v>0</v>
      </c>
    </row>
    <row r="18" spans="2:7" ht="36" customHeight="1" x14ac:dyDescent="0.25">
      <c r="B18" s="26"/>
      <c r="C18" s="7"/>
      <c r="D18" s="7">
        <v>0</v>
      </c>
      <c r="E18" s="7">
        <v>0</v>
      </c>
      <c r="F18" s="7">
        <v>0</v>
      </c>
      <c r="G18" s="8">
        <v>0</v>
      </c>
    </row>
    <row r="19" spans="2:7" ht="36" customHeight="1" x14ac:dyDescent="0.25">
      <c r="B19" s="26"/>
      <c r="C19" s="7"/>
      <c r="D19" s="7">
        <v>0</v>
      </c>
      <c r="E19" s="7">
        <v>0</v>
      </c>
      <c r="F19" s="7">
        <v>0</v>
      </c>
      <c r="G19" s="8">
        <v>0</v>
      </c>
    </row>
    <row r="20" spans="2:7" ht="36" customHeight="1" x14ac:dyDescent="0.25">
      <c r="B20" s="26"/>
      <c r="C20" s="7"/>
      <c r="D20" s="7">
        <v>0</v>
      </c>
      <c r="E20" s="7">
        <v>0</v>
      </c>
      <c r="F20" s="7">
        <v>0</v>
      </c>
      <c r="G20" s="8">
        <v>0</v>
      </c>
    </row>
    <row r="21" spans="2:7" ht="36" customHeight="1" x14ac:dyDescent="0.25">
      <c r="B21" s="26"/>
      <c r="C21" s="7"/>
      <c r="D21" s="7">
        <v>0</v>
      </c>
      <c r="E21" s="7">
        <v>0</v>
      </c>
      <c r="F21" s="7">
        <v>0</v>
      </c>
      <c r="G21" s="8">
        <v>0</v>
      </c>
    </row>
    <row r="22" spans="2:7" ht="36" customHeight="1" x14ac:dyDescent="0.25">
      <c r="B22" s="26"/>
      <c r="C22" s="7"/>
      <c r="D22" s="7">
        <v>0</v>
      </c>
      <c r="E22" s="7">
        <v>0</v>
      </c>
      <c r="F22" s="7">
        <v>0</v>
      </c>
      <c r="G22" s="8">
        <v>0</v>
      </c>
    </row>
    <row r="23" spans="2:7" ht="36" customHeight="1" x14ac:dyDescent="0.25">
      <c r="B23" s="26"/>
      <c r="C23" s="7"/>
      <c r="D23" s="7">
        <v>0</v>
      </c>
      <c r="E23" s="7">
        <v>0</v>
      </c>
      <c r="F23" s="7">
        <v>0</v>
      </c>
      <c r="G23" s="8">
        <v>0</v>
      </c>
    </row>
    <row r="24" spans="2:7" ht="36" customHeight="1" x14ac:dyDescent="0.25">
      <c r="B24" s="26"/>
      <c r="C24" s="7"/>
      <c r="D24" s="7">
        <v>0</v>
      </c>
      <c r="E24" s="7">
        <v>0</v>
      </c>
      <c r="F24" s="7">
        <v>0</v>
      </c>
      <c r="G24" s="8">
        <v>0</v>
      </c>
    </row>
    <row r="25" spans="2:7" ht="36" customHeight="1" x14ac:dyDescent="0.25">
      <c r="B25" s="26"/>
      <c r="C25" s="7"/>
      <c r="D25" s="7">
        <v>0</v>
      </c>
      <c r="E25" s="7">
        <v>0</v>
      </c>
      <c r="F25" s="7">
        <v>0</v>
      </c>
      <c r="G25" s="8">
        <v>0</v>
      </c>
    </row>
    <row r="26" spans="2:7" ht="36" customHeight="1" x14ac:dyDescent="0.25">
      <c r="B26" s="26"/>
      <c r="C26" s="7"/>
      <c r="D26" s="7">
        <v>0</v>
      </c>
      <c r="E26" s="7">
        <v>0</v>
      </c>
      <c r="F26" s="7">
        <v>0</v>
      </c>
      <c r="G26" s="8">
        <v>0</v>
      </c>
    </row>
    <row r="27" spans="2:7" ht="36" customHeight="1" x14ac:dyDescent="0.25">
      <c r="B27" s="26"/>
      <c r="C27" s="7"/>
      <c r="D27" s="7">
        <v>0</v>
      </c>
      <c r="E27" s="7">
        <v>0</v>
      </c>
      <c r="F27" s="7">
        <v>0</v>
      </c>
      <c r="G27" s="8">
        <v>0</v>
      </c>
    </row>
    <row r="28" spans="2:7" ht="36" customHeight="1" x14ac:dyDescent="0.3">
      <c r="B28" s="6"/>
      <c r="C28" s="7"/>
      <c r="D28" s="7">
        <v>0</v>
      </c>
      <c r="E28" s="7">
        <v>0</v>
      </c>
      <c r="F28" s="7">
        <v>0</v>
      </c>
      <c r="G28" s="8">
        <v>0</v>
      </c>
    </row>
    <row r="29" spans="2:7" ht="36" customHeight="1" x14ac:dyDescent="0.3">
      <c r="B29" s="6"/>
      <c r="C29" s="7"/>
      <c r="D29" s="7">
        <v>0</v>
      </c>
      <c r="E29" s="7">
        <v>0</v>
      </c>
      <c r="F29" s="7">
        <v>0</v>
      </c>
      <c r="G29" s="8">
        <v>0</v>
      </c>
    </row>
    <row r="30" spans="2:7" ht="36" customHeight="1" x14ac:dyDescent="0.3">
      <c r="B30" s="6"/>
      <c r="C30" s="7"/>
      <c r="D30" s="7">
        <v>0</v>
      </c>
      <c r="E30" s="7">
        <v>0</v>
      </c>
      <c r="F30" s="7">
        <v>0</v>
      </c>
      <c r="G30" s="8">
        <v>0</v>
      </c>
    </row>
  </sheetData>
  <mergeCells count="13">
    <mergeCell ref="B1:X1"/>
    <mergeCell ref="B2:F2"/>
    <mergeCell ref="K2:O2"/>
    <mergeCell ref="Q2:T2"/>
    <mergeCell ref="V2:Y2"/>
    <mergeCell ref="AI2:AP2"/>
    <mergeCell ref="B3:B4"/>
    <mergeCell ref="C3:C4"/>
    <mergeCell ref="D3:D4"/>
    <mergeCell ref="E3:E4"/>
    <mergeCell ref="F3:F4"/>
    <mergeCell ref="G3:G4"/>
    <mergeCell ref="AA2:AG2"/>
  </mergeCells>
  <conditionalFormatting sqref="H5:BO30">
    <cfRule type="expression" dxfId="9" priority="3">
      <formula>PercentComplete</formula>
    </cfRule>
    <cfRule type="expression" dxfId="8" priority="4">
      <formula>PercentCompleteBeyond</formula>
    </cfRule>
    <cfRule type="expression" dxfId="7" priority="5">
      <formula>Actual</formula>
    </cfRule>
    <cfRule type="expression" dxfId="6" priority="6">
      <formula>ActualBeyond</formula>
    </cfRule>
    <cfRule type="expression" dxfId="5" priority="7">
      <formula>Plan</formula>
    </cfRule>
    <cfRule type="expression" dxfId="4" priority="8">
      <formula>H$4=period_selected</formula>
    </cfRule>
    <cfRule type="expression" dxfId="3" priority="9">
      <formula>MOD(COLUMN(),2)</formula>
    </cfRule>
    <cfRule type="expression" dxfId="2" priority="10">
      <formula>MOD(COLUMN(),2)=0</formula>
    </cfRule>
  </conditionalFormatting>
  <conditionalFormatting sqref="B31:BO31">
    <cfRule type="expression" dxfId="1" priority="2">
      <formula>TRUE</formula>
    </cfRule>
  </conditionalFormatting>
  <conditionalFormatting sqref="H4:BO4">
    <cfRule type="expression" dxfId="0" priority="1">
      <formula>H$4=period_selected</formula>
    </cfRule>
  </conditionalFormatting>
  <dataValidations count="16">
    <dataValidation allowBlank="1" showInputMessage="1" showErrorMessage="1" prompt="Select a period to highlight in H2. A Chart legend is in J2 to AI2" sqref="B2:F2" xr:uid="{00000000-0002-0000-1200-000000000000}"/>
    <dataValidation allowBlank="1" showInputMessage="1" showErrorMessage="1" prompt="Title of the project. Enter a new title in this cell. Highlight a period in H2. Chart legend is in J2 to AI2" sqref="B1" xr:uid="{00000000-0002-0000-1200-000001000000}"/>
    <dataValidation allowBlank="1" showInputMessage="1" showErrorMessage="1" prompt="Enter the percentage of project completed in column G, starting with cell G5" sqref="G3:G4" xr:uid="{00000000-0002-0000-1200-000002000000}"/>
    <dataValidation allowBlank="1" showInputMessage="1" showErrorMessage="1" prompt="Enter actual duration period in column F, starting with cell F5" sqref="F3:F4" xr:uid="{00000000-0002-0000-1200-000003000000}"/>
    <dataValidation allowBlank="1" showInputMessage="1" showErrorMessage="1" prompt="Enter actual start period in column E, starting with cell E5" sqref="E3:E4" xr:uid="{00000000-0002-0000-1200-000004000000}"/>
    <dataValidation allowBlank="1" showInputMessage="1" showErrorMessage="1" prompt="Enter plan duration period in column D, starting with cell D5" sqref="D3:D4" xr:uid="{00000000-0002-0000-1200-000005000000}"/>
    <dataValidation allowBlank="1" showInputMessage="1" showErrorMessage="1" prompt="Enter plan start period in column C, starting with cell C5" sqref="C3:C4" xr:uid="{00000000-0002-0000-1200-000006000000}"/>
    <dataValidation allowBlank="1" showInputMessage="1" showErrorMessage="1" prompt="Enter activity in column B, starting with cell B5_x000a_" sqref="B3:B4" xr:uid="{00000000-0002-0000-1200-000007000000}"/>
    <dataValidation allowBlank="1" showInputMessage="1" showErrorMessage="1" prompt="Periods are charted from 1 to 60 starting from cell H4 to cell BO4 " sqref="H3" xr:uid="{00000000-0002-0000-1200-000008000000}"/>
    <dataValidation allowBlank="1" showInputMessage="1" showErrorMessage="1" prompt="This legend cell indicates the percentage of project completed beyond plan" sqref="AH2" xr:uid="{00000000-0002-0000-1200-000009000000}"/>
    <dataValidation allowBlank="1" showInputMessage="1" showErrorMessage="1" prompt="This legend cell indicates actual duration beyond plan" sqref="Z2" xr:uid="{00000000-0002-0000-1200-00000A000000}"/>
    <dataValidation allowBlank="1" showInputMessage="1" showErrorMessage="1" prompt="This legend cell indicates the percentage of project completed" sqref="U2" xr:uid="{00000000-0002-0000-1200-00000B000000}"/>
    <dataValidation allowBlank="1" showInputMessage="1" showErrorMessage="1" prompt="This legend cell indicates actual duration" sqref="P2" xr:uid="{00000000-0002-0000-1200-00000C000000}"/>
    <dataValidation allowBlank="1" showInputMessage="1" showErrorMessage="1" prompt="This legend cell indicates plan duration" sqref="J2" xr:uid="{00000000-0002-0000-1200-00000D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1200-00000E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12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 tint="0.39997558519241921"/>
    <pageSetUpPr fitToPage="1"/>
  </sheetPr>
  <dimension ref="B1:BO30"/>
  <sheetViews>
    <sheetView showGridLines="0" zoomScale="150" zoomScaleNormal="150" zoomScaleSheetLayoutView="80" workbookViewId="0">
      <selection activeCell="B10" sqref="B10"/>
    </sheetView>
  </sheetViews>
  <sheetFormatPr baseColWidth="10" defaultColWidth="2.75" defaultRowHeight="30" customHeight="1" x14ac:dyDescent="0.3"/>
  <cols>
    <col min="1" max="1" width="2.625" customWidth="1"/>
    <col min="2" max="2" width="29.75" style="2" customWidth="1"/>
    <col min="3" max="6" width="11.625" style="1" customWidth="1"/>
    <col min="7" max="7" width="15.625" style="4" customWidth="1"/>
    <col min="8" max="27" width="2.75" style="1"/>
  </cols>
  <sheetData>
    <row r="1" spans="2:67" ht="60" customHeight="1" thickBot="1" x14ac:dyDescent="0.3">
      <c r="B1" s="224" t="s">
        <v>20</v>
      </c>
      <c r="C1" s="224"/>
      <c r="D1" s="224"/>
      <c r="E1" s="224"/>
      <c r="F1" s="224"/>
      <c r="G1" s="224"/>
      <c r="H1" s="224"/>
      <c r="I1" s="224"/>
      <c r="J1" s="224"/>
      <c r="K1" s="224"/>
      <c r="L1" s="224"/>
      <c r="M1" s="224"/>
      <c r="N1" s="224"/>
      <c r="O1" s="224"/>
      <c r="P1" s="224"/>
      <c r="Q1" s="224"/>
      <c r="R1" s="224"/>
      <c r="S1" s="224"/>
      <c r="T1" s="224"/>
      <c r="U1" s="224"/>
      <c r="V1" s="224"/>
      <c r="W1" s="224"/>
      <c r="X1" s="224"/>
    </row>
    <row r="2" spans="2:67" ht="21" customHeight="1" thickTop="1" thickBot="1" x14ac:dyDescent="0.3">
      <c r="B2" s="206" t="s">
        <v>13</v>
      </c>
      <c r="C2" s="206"/>
      <c r="D2" s="206"/>
      <c r="E2" s="206"/>
      <c r="F2" s="206"/>
      <c r="G2" s="5" t="s">
        <v>5</v>
      </c>
      <c r="H2" s="14">
        <v>1</v>
      </c>
      <c r="J2" s="15"/>
      <c r="K2" s="212" t="s">
        <v>12</v>
      </c>
      <c r="L2" s="213"/>
      <c r="M2" s="213"/>
      <c r="N2" s="213"/>
      <c r="O2" s="214"/>
      <c r="P2" s="16"/>
      <c r="Q2" s="212" t="s">
        <v>11</v>
      </c>
      <c r="R2" s="215"/>
      <c r="S2" s="215"/>
      <c r="T2" s="214"/>
      <c r="U2" s="17"/>
      <c r="V2" s="204" t="s">
        <v>2</v>
      </c>
      <c r="W2" s="205"/>
      <c r="X2" s="205"/>
      <c r="Y2" s="216"/>
      <c r="Z2" s="18"/>
      <c r="AA2" s="217" t="s">
        <v>3</v>
      </c>
      <c r="AB2" s="218"/>
      <c r="AC2" s="218"/>
      <c r="AD2" s="218"/>
      <c r="AE2" s="218"/>
      <c r="AF2" s="218"/>
      <c r="AG2" s="219"/>
      <c r="AH2" s="19"/>
      <c r="AI2" s="204" t="s">
        <v>4</v>
      </c>
      <c r="AJ2" s="205"/>
      <c r="AK2" s="205"/>
      <c r="AL2" s="205"/>
      <c r="AM2" s="205"/>
      <c r="AN2" s="205"/>
      <c r="AO2" s="205"/>
      <c r="AP2" s="205"/>
    </row>
    <row r="3" spans="2:67" s="11" customFormat="1" ht="39.950000000000003" customHeight="1" thickTop="1" x14ac:dyDescent="0.25">
      <c r="B3" s="207" t="s">
        <v>1</v>
      </c>
      <c r="C3" s="209" t="s">
        <v>6</v>
      </c>
      <c r="D3" s="209" t="s">
        <v>7</v>
      </c>
      <c r="E3" s="209" t="s">
        <v>8</v>
      </c>
      <c r="F3" s="209" t="s">
        <v>9</v>
      </c>
      <c r="G3" s="211" t="s">
        <v>10</v>
      </c>
      <c r="H3" s="20" t="s">
        <v>0</v>
      </c>
      <c r="I3" s="9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</row>
    <row r="4" spans="2:67" ht="15.75" customHeight="1" x14ac:dyDescent="0.25">
      <c r="B4" s="220"/>
      <c r="C4" s="221"/>
      <c r="D4" s="221"/>
      <c r="E4" s="221"/>
      <c r="F4" s="221"/>
      <c r="G4" s="221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6" customHeight="1" x14ac:dyDescent="0.25">
      <c r="B5" s="29" t="s">
        <v>19</v>
      </c>
      <c r="C5" s="30">
        <v>1</v>
      </c>
      <c r="D5" s="30">
        <f>SUM(D6:D30)</f>
        <v>0</v>
      </c>
      <c r="E5" s="30">
        <v>0</v>
      </c>
      <c r="F5" s="30">
        <f>SUM(F6:F30)</f>
        <v>0</v>
      </c>
      <c r="G5" s="31">
        <f>SUM($G$6:$G$30)/COUNT($C$6:$C$30)</f>
        <v>0</v>
      </c>
    </row>
    <row r="6" spans="2:67" ht="36" customHeight="1" x14ac:dyDescent="0.25">
      <c r="B6" s="24" t="str">
        <f>'PC Template'!B1:X1</f>
        <v>Poker Clock Template</v>
      </c>
      <c r="C6" s="21">
        <v>1</v>
      </c>
      <c r="D6" s="21">
        <v>0</v>
      </c>
      <c r="E6" s="21">
        <v>0</v>
      </c>
      <c r="F6" s="21">
        <v>0</v>
      </c>
      <c r="G6" s="22">
        <v>0</v>
      </c>
    </row>
    <row r="7" spans="2:67" ht="36" customHeight="1" x14ac:dyDescent="0.25">
      <c r="B7" s="32" t="s">
        <v>43</v>
      </c>
      <c r="C7" s="21"/>
      <c r="D7" s="21">
        <v>0</v>
      </c>
      <c r="E7" s="21">
        <v>0</v>
      </c>
      <c r="F7" s="21">
        <v>0</v>
      </c>
      <c r="G7" s="22">
        <v>0</v>
      </c>
    </row>
    <row r="8" spans="2:67" ht="36" customHeight="1" x14ac:dyDescent="0.25">
      <c r="B8" s="24" t="s">
        <v>44</v>
      </c>
      <c r="C8" s="21"/>
      <c r="D8" s="21">
        <v>0</v>
      </c>
      <c r="E8" s="21">
        <v>0</v>
      </c>
      <c r="F8" s="21">
        <v>0</v>
      </c>
      <c r="G8" s="22">
        <v>0</v>
      </c>
    </row>
    <row r="9" spans="2:67" ht="36" customHeight="1" x14ac:dyDescent="0.25">
      <c r="B9" s="27" t="s">
        <v>45</v>
      </c>
      <c r="C9" s="21"/>
      <c r="D9" s="21">
        <v>0</v>
      </c>
      <c r="E9" s="21">
        <v>0</v>
      </c>
      <c r="F9" s="21">
        <v>0</v>
      </c>
      <c r="G9" s="22">
        <v>0</v>
      </c>
    </row>
    <row r="10" spans="2:67" ht="36" customHeight="1" x14ac:dyDescent="0.25">
      <c r="B10" s="24" t="s">
        <v>49</v>
      </c>
      <c r="C10" s="21"/>
      <c r="D10" s="21">
        <v>0</v>
      </c>
      <c r="E10" s="21">
        <v>0</v>
      </c>
      <c r="F10" s="21">
        <v>0</v>
      </c>
      <c r="G10" s="22">
        <v>0</v>
      </c>
    </row>
    <row r="11" spans="2:67" ht="36" customHeight="1" x14ac:dyDescent="0.25">
      <c r="B11" s="24"/>
      <c r="C11" s="21"/>
      <c r="D11" s="21">
        <v>0</v>
      </c>
      <c r="E11" s="21">
        <v>0</v>
      </c>
      <c r="F11" s="21">
        <v>0</v>
      </c>
      <c r="G11" s="22">
        <v>0</v>
      </c>
    </row>
    <row r="12" spans="2:67" ht="36" customHeight="1" x14ac:dyDescent="0.25">
      <c r="B12" s="24"/>
      <c r="C12" s="21"/>
      <c r="D12" s="21">
        <v>0</v>
      </c>
      <c r="E12" s="21">
        <v>0</v>
      </c>
      <c r="F12" s="21">
        <v>0</v>
      </c>
      <c r="G12" s="22">
        <v>0</v>
      </c>
    </row>
    <row r="13" spans="2:67" ht="36" customHeight="1" x14ac:dyDescent="0.25">
      <c r="B13" s="25"/>
      <c r="C13" s="21"/>
      <c r="D13" s="21">
        <v>0</v>
      </c>
      <c r="E13" s="21">
        <v>0</v>
      </c>
      <c r="F13" s="21">
        <v>0</v>
      </c>
      <c r="G13" s="22">
        <v>0</v>
      </c>
    </row>
    <row r="14" spans="2:67" ht="36" customHeight="1" x14ac:dyDescent="0.25">
      <c r="B14" s="27"/>
      <c r="C14" s="21"/>
      <c r="D14" s="21">
        <v>0</v>
      </c>
      <c r="E14" s="21">
        <v>0</v>
      </c>
      <c r="F14" s="21">
        <v>0</v>
      </c>
      <c r="G14" s="22">
        <v>0</v>
      </c>
    </row>
    <row r="15" spans="2:67" ht="36" customHeight="1" x14ac:dyDescent="0.25">
      <c r="B15" s="222"/>
      <c r="C15" s="23"/>
      <c r="D15" s="21">
        <v>0</v>
      </c>
      <c r="E15" s="21">
        <v>0</v>
      </c>
      <c r="F15" s="21">
        <v>0</v>
      </c>
      <c r="G15" s="22">
        <v>0</v>
      </c>
    </row>
    <row r="16" spans="2:67" ht="36" customHeight="1" x14ac:dyDescent="0.25">
      <c r="B16" s="223"/>
      <c r="C16" s="7"/>
      <c r="D16" s="7">
        <v>0</v>
      </c>
      <c r="E16" s="7">
        <v>0</v>
      </c>
      <c r="F16" s="7">
        <v>0</v>
      </c>
      <c r="G16" s="8">
        <v>0</v>
      </c>
    </row>
    <row r="17" spans="2:7" ht="36" customHeight="1" x14ac:dyDescent="0.3">
      <c r="B17" s="6"/>
      <c r="C17" s="7"/>
      <c r="D17" s="7">
        <v>0</v>
      </c>
      <c r="E17" s="7">
        <v>0</v>
      </c>
      <c r="F17" s="7">
        <v>0</v>
      </c>
      <c r="G17" s="8">
        <v>0</v>
      </c>
    </row>
    <row r="18" spans="2:7" ht="36" customHeight="1" x14ac:dyDescent="0.3">
      <c r="B18" s="6"/>
      <c r="C18" s="7"/>
      <c r="D18" s="7">
        <v>0</v>
      </c>
      <c r="E18" s="7">
        <v>0</v>
      </c>
      <c r="F18" s="7">
        <v>0</v>
      </c>
      <c r="G18" s="8">
        <v>0</v>
      </c>
    </row>
    <row r="19" spans="2:7" ht="36" customHeight="1" x14ac:dyDescent="0.3">
      <c r="B19" s="6"/>
      <c r="C19" s="7"/>
      <c r="D19" s="7">
        <v>0</v>
      </c>
      <c r="E19" s="7">
        <v>0</v>
      </c>
      <c r="F19" s="7">
        <v>0</v>
      </c>
      <c r="G19" s="8">
        <v>0</v>
      </c>
    </row>
    <row r="20" spans="2:7" ht="36" customHeight="1" x14ac:dyDescent="0.3">
      <c r="B20" s="6"/>
      <c r="C20" s="7"/>
      <c r="D20" s="7">
        <v>0</v>
      </c>
      <c r="E20" s="7">
        <v>0</v>
      </c>
      <c r="F20" s="7">
        <v>0</v>
      </c>
      <c r="G20" s="8">
        <v>0</v>
      </c>
    </row>
    <row r="21" spans="2:7" ht="36" customHeight="1" x14ac:dyDescent="0.3">
      <c r="B21" s="6"/>
      <c r="C21" s="7"/>
      <c r="D21" s="7">
        <v>0</v>
      </c>
      <c r="E21" s="7">
        <v>0</v>
      </c>
      <c r="F21" s="7">
        <v>0</v>
      </c>
      <c r="G21" s="8">
        <v>0</v>
      </c>
    </row>
    <row r="22" spans="2:7" ht="36" customHeight="1" x14ac:dyDescent="0.3">
      <c r="B22" s="6"/>
      <c r="C22" s="7"/>
      <c r="D22" s="7">
        <v>0</v>
      </c>
      <c r="E22" s="7">
        <v>0</v>
      </c>
      <c r="F22" s="7">
        <v>0</v>
      </c>
      <c r="G22" s="8">
        <v>0</v>
      </c>
    </row>
    <row r="23" spans="2:7" ht="36" customHeight="1" x14ac:dyDescent="0.3">
      <c r="B23" s="6"/>
      <c r="C23" s="7"/>
      <c r="D23" s="7">
        <v>0</v>
      </c>
      <c r="E23" s="7">
        <v>0</v>
      </c>
      <c r="F23" s="7">
        <v>0</v>
      </c>
      <c r="G23" s="8">
        <v>0</v>
      </c>
    </row>
    <row r="24" spans="2:7" ht="36" customHeight="1" x14ac:dyDescent="0.3">
      <c r="B24" s="6"/>
      <c r="C24" s="7"/>
      <c r="D24" s="7">
        <v>0</v>
      </c>
      <c r="E24" s="7">
        <v>0</v>
      </c>
      <c r="F24" s="7">
        <v>0</v>
      </c>
      <c r="G24" s="8">
        <v>0</v>
      </c>
    </row>
    <row r="25" spans="2:7" ht="36" customHeight="1" x14ac:dyDescent="0.3">
      <c r="B25" s="6"/>
      <c r="C25" s="7"/>
      <c r="D25" s="7">
        <v>0</v>
      </c>
      <c r="E25" s="7">
        <v>0</v>
      </c>
      <c r="F25" s="7">
        <v>0</v>
      </c>
      <c r="G25" s="8">
        <v>0</v>
      </c>
    </row>
    <row r="26" spans="2:7" ht="36" customHeight="1" x14ac:dyDescent="0.3">
      <c r="B26" s="6"/>
      <c r="C26" s="7"/>
      <c r="D26" s="7">
        <v>0</v>
      </c>
      <c r="E26" s="7">
        <v>0</v>
      </c>
      <c r="F26" s="7">
        <v>0</v>
      </c>
      <c r="G26" s="8">
        <v>0</v>
      </c>
    </row>
    <row r="27" spans="2:7" ht="36" customHeight="1" x14ac:dyDescent="0.3">
      <c r="B27" s="6"/>
      <c r="C27" s="7"/>
      <c r="D27" s="7">
        <v>0</v>
      </c>
      <c r="E27" s="7">
        <v>0</v>
      </c>
      <c r="F27" s="7">
        <v>0</v>
      </c>
      <c r="G27" s="8">
        <v>0</v>
      </c>
    </row>
    <row r="28" spans="2:7" ht="36" customHeight="1" x14ac:dyDescent="0.3">
      <c r="B28" s="6"/>
      <c r="C28" s="7"/>
      <c r="D28" s="7">
        <v>0</v>
      </c>
      <c r="E28" s="7">
        <v>0</v>
      </c>
      <c r="F28" s="7">
        <v>0</v>
      </c>
      <c r="G28" s="8">
        <v>0</v>
      </c>
    </row>
    <row r="29" spans="2:7" ht="36" customHeight="1" x14ac:dyDescent="0.3">
      <c r="B29" s="6"/>
      <c r="C29" s="7"/>
      <c r="D29" s="7">
        <v>0</v>
      </c>
      <c r="E29" s="7">
        <v>0</v>
      </c>
      <c r="F29" s="7">
        <v>0</v>
      </c>
      <c r="G29" s="8">
        <v>0</v>
      </c>
    </row>
    <row r="30" spans="2:7" ht="36" customHeight="1" x14ac:dyDescent="0.3">
      <c r="B30" s="6"/>
      <c r="C30" s="7"/>
      <c r="D30" s="7">
        <v>0</v>
      </c>
      <c r="E30" s="7">
        <v>0</v>
      </c>
      <c r="F30" s="7">
        <v>0</v>
      </c>
      <c r="G30" s="8">
        <v>0</v>
      </c>
    </row>
  </sheetData>
  <mergeCells count="14">
    <mergeCell ref="B15:B16"/>
    <mergeCell ref="B1:X1"/>
    <mergeCell ref="B2:F2"/>
    <mergeCell ref="K2:O2"/>
    <mergeCell ref="Q2:T2"/>
    <mergeCell ref="V2:Y2"/>
    <mergeCell ref="AI2:AP2"/>
    <mergeCell ref="B3:B4"/>
    <mergeCell ref="C3:C4"/>
    <mergeCell ref="D3:D4"/>
    <mergeCell ref="E3:E4"/>
    <mergeCell ref="F3:F4"/>
    <mergeCell ref="G3:G4"/>
    <mergeCell ref="AA2:AG2"/>
  </mergeCells>
  <conditionalFormatting sqref="H5:BO30">
    <cfRule type="expression" dxfId="167" priority="3">
      <formula>PercentComplete</formula>
    </cfRule>
    <cfRule type="expression" dxfId="166" priority="4">
      <formula>PercentCompleteBeyond</formula>
    </cfRule>
    <cfRule type="expression" dxfId="165" priority="5">
      <formula>Actual</formula>
    </cfRule>
    <cfRule type="expression" dxfId="164" priority="6">
      <formula>ActualBeyond</formula>
    </cfRule>
    <cfRule type="expression" dxfId="163" priority="7">
      <formula>Plan</formula>
    </cfRule>
    <cfRule type="expression" dxfId="162" priority="8">
      <formula>H$4=period_selected</formula>
    </cfRule>
    <cfRule type="expression" dxfId="161" priority="9">
      <formula>MOD(COLUMN(),2)</formula>
    </cfRule>
    <cfRule type="expression" dxfId="160" priority="10">
      <formula>MOD(COLUMN(),2)=0</formula>
    </cfRule>
  </conditionalFormatting>
  <conditionalFormatting sqref="B31:BO31">
    <cfRule type="expression" dxfId="159" priority="2">
      <formula>TRUE</formula>
    </cfRule>
  </conditionalFormatting>
  <conditionalFormatting sqref="H4:BO4">
    <cfRule type="expression" dxfId="158" priority="1">
      <formula>H$4=period_selected</formula>
    </cfRule>
  </conditionalFormatting>
  <dataValidations count="16">
    <dataValidation allowBlank="1" showInputMessage="1" showErrorMessage="1" prompt="Select a period to highlight in H2. A Chart legend is in J2 to AI2" sqref="B2:F2" xr:uid="{00000000-0002-0000-0100-000000000000}"/>
    <dataValidation allowBlank="1" showInputMessage="1" showErrorMessage="1" prompt="Title of the project. Enter a new title in this cell. Highlight a period in H2. Chart legend is in J2 to AI2" sqref="B1" xr:uid="{00000000-0002-0000-0100-000001000000}"/>
    <dataValidation allowBlank="1" showInputMessage="1" showErrorMessage="1" prompt="Enter the percentage of project completed in column G, starting with cell G5" sqref="G3:G4" xr:uid="{00000000-0002-0000-0100-000002000000}"/>
    <dataValidation allowBlank="1" showInputMessage="1" showErrorMessage="1" prompt="Enter actual duration period in column F, starting with cell F5" sqref="F3:F4" xr:uid="{00000000-0002-0000-0100-000003000000}"/>
    <dataValidation allowBlank="1" showInputMessage="1" showErrorMessage="1" prompt="Enter actual start period in column E, starting with cell E5" sqref="E3:E4" xr:uid="{00000000-0002-0000-0100-000004000000}"/>
    <dataValidation allowBlank="1" showInputMessage="1" showErrorMessage="1" prompt="Enter plan duration period in column D, starting with cell D5" sqref="D3:D4" xr:uid="{00000000-0002-0000-0100-000005000000}"/>
    <dataValidation allowBlank="1" showInputMessage="1" showErrorMessage="1" prompt="Enter plan start period in column C, starting with cell C5" sqref="C3:C4" xr:uid="{00000000-0002-0000-0100-000006000000}"/>
    <dataValidation allowBlank="1" showInputMessage="1" showErrorMessage="1" prompt="Enter activity in column B, starting with cell B5_x000a_" sqref="B3:B4" xr:uid="{00000000-0002-0000-0100-000007000000}"/>
    <dataValidation allowBlank="1" showInputMessage="1" showErrorMessage="1" prompt="Periods are charted from 1 to 60 starting from cell H4 to cell BO4 " sqref="H3" xr:uid="{00000000-0002-0000-0100-000008000000}"/>
    <dataValidation allowBlank="1" showInputMessage="1" showErrorMessage="1" prompt="This legend cell indicates the percentage of project completed beyond plan" sqref="AH2" xr:uid="{00000000-0002-0000-0100-000009000000}"/>
    <dataValidation allowBlank="1" showInputMessage="1" showErrorMessage="1" prompt="This legend cell indicates actual duration beyond plan" sqref="Z2" xr:uid="{00000000-0002-0000-0100-00000A000000}"/>
    <dataValidation allowBlank="1" showInputMessage="1" showErrorMessage="1" prompt="This legend cell indicates the percentage of project completed" sqref="U2" xr:uid="{00000000-0002-0000-0100-00000B000000}"/>
    <dataValidation allowBlank="1" showInputMessage="1" showErrorMessage="1" prompt="This legend cell indicates actual duration" sqref="P2" xr:uid="{00000000-0002-0000-0100-00000C000000}"/>
    <dataValidation allowBlank="1" showInputMessage="1" showErrorMessage="1" prompt="This legend cell indicates plan duration" sqref="J2" xr:uid="{00000000-0002-0000-0100-00000D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100-00000E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1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B2:T7"/>
  <sheetViews>
    <sheetView zoomScale="200" zoomScaleNormal="200" workbookViewId="0">
      <selection activeCell="K3" sqref="K3:M3"/>
    </sheetView>
  </sheetViews>
  <sheetFormatPr baseColWidth="10" defaultColWidth="2.625" defaultRowHeight="15" x14ac:dyDescent="0.25"/>
  <cols>
    <col min="17" max="17" width="4.625" bestFit="1" customWidth="1"/>
    <col min="20" max="20" width="6.875" bestFit="1" customWidth="1"/>
    <col min="21" max="21" width="4.875" bestFit="1" customWidth="1"/>
    <col min="22" max="22" width="6.875" bestFit="1" customWidth="1"/>
  </cols>
  <sheetData>
    <row r="2" spans="2:20" x14ac:dyDescent="0.25">
      <c r="B2" s="271" t="s">
        <v>469</v>
      </c>
      <c r="C2" s="271"/>
      <c r="D2" s="271"/>
      <c r="E2" s="271"/>
      <c r="F2" s="272" t="s">
        <v>470</v>
      </c>
      <c r="G2" s="272"/>
      <c r="H2" s="272"/>
      <c r="I2" s="272"/>
      <c r="J2" s="272"/>
      <c r="K2" s="271" t="s">
        <v>471</v>
      </c>
      <c r="L2" s="271"/>
      <c r="M2" s="271"/>
      <c r="N2" s="273" t="s">
        <v>216</v>
      </c>
      <c r="O2" s="273"/>
      <c r="P2" s="273"/>
      <c r="Q2" s="165" t="s">
        <v>261</v>
      </c>
    </row>
    <row r="3" spans="2:20" x14ac:dyDescent="0.25">
      <c r="B3" s="167">
        <v>0</v>
      </c>
      <c r="C3" s="167">
        <v>0</v>
      </c>
      <c r="D3" s="167">
        <v>0</v>
      </c>
      <c r="E3" s="167">
        <v>1</v>
      </c>
      <c r="F3" s="166">
        <v>8</v>
      </c>
      <c r="G3" s="166">
        <v>0</v>
      </c>
      <c r="H3" s="166">
        <v>0</v>
      </c>
      <c r="I3" s="166">
        <v>6</v>
      </c>
      <c r="J3" s="167">
        <v>3</v>
      </c>
      <c r="K3" s="167">
        <v>0</v>
      </c>
      <c r="L3" s="167">
        <v>1</v>
      </c>
      <c r="M3" s="167">
        <v>8</v>
      </c>
      <c r="N3" s="166">
        <v>0</v>
      </c>
      <c r="O3" s="166">
        <v>0</v>
      </c>
      <c r="P3" s="166">
        <v>1</v>
      </c>
      <c r="Q3" s="166" t="s">
        <v>303</v>
      </c>
      <c r="T3">
        <v>23</v>
      </c>
    </row>
    <row r="4" spans="2:20" x14ac:dyDescent="0.25">
      <c r="B4" s="167"/>
      <c r="C4" s="167"/>
      <c r="D4" s="167"/>
      <c r="E4" s="167"/>
      <c r="F4" s="166"/>
      <c r="G4" s="166"/>
      <c r="H4" s="166"/>
      <c r="I4" s="166"/>
      <c r="J4" s="167"/>
      <c r="K4" s="167"/>
      <c r="L4" s="167"/>
      <c r="M4" s="167"/>
      <c r="N4" s="166"/>
      <c r="O4" s="166"/>
      <c r="P4" s="166"/>
      <c r="Q4" s="166"/>
      <c r="T4">
        <v>59</v>
      </c>
    </row>
    <row r="5" spans="2:20" x14ac:dyDescent="0.25">
      <c r="B5" s="167"/>
      <c r="C5" s="167"/>
      <c r="D5" s="167"/>
      <c r="E5" s="167"/>
      <c r="F5" s="166"/>
      <c r="G5" s="166"/>
      <c r="H5" s="166"/>
      <c r="I5" s="166"/>
      <c r="J5" s="167"/>
      <c r="K5" s="167"/>
      <c r="L5" s="167"/>
      <c r="M5" s="167"/>
      <c r="N5" s="166"/>
      <c r="O5" s="166"/>
      <c r="P5" s="166"/>
      <c r="Q5" s="166"/>
      <c r="T5">
        <v>59</v>
      </c>
    </row>
    <row r="6" spans="2:20" x14ac:dyDescent="0.25">
      <c r="B6" s="167"/>
      <c r="C6" s="167"/>
      <c r="D6" s="167"/>
      <c r="E6" s="167"/>
      <c r="F6" s="166"/>
      <c r="G6" s="166"/>
      <c r="H6" s="166"/>
      <c r="I6" s="166"/>
      <c r="J6" s="167"/>
      <c r="K6" s="167"/>
      <c r="L6" s="167"/>
      <c r="M6" s="167"/>
      <c r="N6" s="166"/>
      <c r="O6" s="166"/>
      <c r="P6" s="166"/>
      <c r="Q6" s="166"/>
      <c r="T6">
        <f>SUM(T3*T4*T5)</f>
        <v>80063</v>
      </c>
    </row>
    <row r="7" spans="2:20" x14ac:dyDescent="0.25">
      <c r="B7" s="167"/>
      <c r="C7" s="167"/>
      <c r="D7" s="167"/>
      <c r="E7" s="167"/>
      <c r="F7" s="166"/>
      <c r="G7" s="166"/>
      <c r="H7" s="166"/>
      <c r="I7" s="166"/>
      <c r="J7" s="167"/>
      <c r="K7" s="167"/>
      <c r="L7" s="167"/>
      <c r="M7" s="167"/>
      <c r="N7" s="166"/>
      <c r="O7" s="166"/>
      <c r="P7" s="166"/>
      <c r="Q7" s="166"/>
      <c r="T7">
        <v>2018</v>
      </c>
    </row>
  </sheetData>
  <mergeCells count="4">
    <mergeCell ref="B2:E2"/>
    <mergeCell ref="F2:J2"/>
    <mergeCell ref="K2:M2"/>
    <mergeCell ref="N2:P2"/>
  </mergeCells>
  <pageMargins left="0.7" right="0.7" top="0.78740157499999996" bottom="0.78740157499999996" header="0.3" footer="0.3"/>
  <pageSetup paperSize="146" orientation="portrait" horizontalDpi="203" verticalDpi="203"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AG34"/>
  <sheetViews>
    <sheetView topLeftCell="C1" zoomScale="140" zoomScaleNormal="140" workbookViewId="0">
      <pane ySplit="5" topLeftCell="A6" activePane="bottomLeft" state="frozen"/>
      <selection pane="bottomLeft" activeCell="L6" sqref="L6:L20"/>
    </sheetView>
  </sheetViews>
  <sheetFormatPr baseColWidth="10" defaultColWidth="10.625" defaultRowHeight="15" x14ac:dyDescent="0.25"/>
  <cols>
    <col min="1" max="1" width="5.125" style="95" bestFit="1" customWidth="1"/>
    <col min="2" max="2" width="6.875" style="95" bestFit="1" customWidth="1"/>
    <col min="3" max="3" width="7.625" style="95" bestFit="1" customWidth="1"/>
    <col min="4" max="4" width="7.125" style="95" customWidth="1"/>
    <col min="5" max="5" width="2.875" style="95" customWidth="1"/>
    <col min="6" max="6" width="6.375" style="96" bestFit="1" customWidth="1"/>
    <col min="7" max="7" width="6.75" style="96" bestFit="1" customWidth="1"/>
    <col min="8" max="8" width="5.625" style="95" bestFit="1" customWidth="1"/>
    <col min="9" max="9" width="8.875" style="95" bestFit="1" customWidth="1"/>
    <col min="10" max="16" width="5.375" style="95" customWidth="1"/>
    <col min="17" max="17" width="5.375" style="146" customWidth="1"/>
    <col min="18" max="19" width="5.375" style="95" customWidth="1"/>
    <col min="20" max="20" width="5.875" style="95" customWidth="1"/>
    <col min="21" max="21" width="1.25" style="95" customWidth="1"/>
    <col min="22" max="22" width="5.375" style="95" bestFit="1" customWidth="1"/>
    <col min="23" max="23" width="4.875" style="95" bestFit="1" customWidth="1"/>
    <col min="24" max="24" width="7.125" style="95" bestFit="1" customWidth="1"/>
    <col min="25" max="25" width="7.625" style="95" customWidth="1"/>
    <col min="26" max="26" width="6.375" style="95" bestFit="1" customWidth="1"/>
    <col min="27" max="27" width="5.375" style="95" bestFit="1" customWidth="1"/>
    <col min="28" max="28" width="2.625" style="95" bestFit="1" customWidth="1"/>
    <col min="29" max="29" width="6.25" style="95" bestFit="1" customWidth="1"/>
    <col min="30" max="30" width="5.5" style="95" bestFit="1" customWidth="1"/>
    <col min="31" max="31" width="2.75" style="95" bestFit="1" customWidth="1"/>
    <col min="32" max="32" width="3.75" style="95" bestFit="1" customWidth="1"/>
    <col min="33" max="16384" width="10.625" style="95"/>
  </cols>
  <sheetData>
    <row r="1" spans="1:33" ht="12.95" customHeight="1" x14ac:dyDescent="0.25">
      <c r="A1" s="274" t="s">
        <v>324</v>
      </c>
      <c r="B1" s="274"/>
      <c r="C1" s="274"/>
      <c r="D1" s="274"/>
      <c r="E1" s="135"/>
      <c r="F1" s="275" t="s">
        <v>332</v>
      </c>
      <c r="G1" s="275"/>
      <c r="H1" s="100"/>
      <c r="I1" s="110"/>
      <c r="J1" s="278" t="s">
        <v>326</v>
      </c>
      <c r="K1" s="278"/>
      <c r="L1" s="278"/>
      <c r="M1" s="278"/>
      <c r="N1" s="278"/>
      <c r="O1" s="278"/>
      <c r="P1" s="278"/>
      <c r="Q1" s="278"/>
      <c r="R1" s="112"/>
      <c r="S1" s="112"/>
      <c r="T1" s="112"/>
      <c r="V1" s="276" t="s">
        <v>333</v>
      </c>
      <c r="W1" s="276"/>
      <c r="X1" s="276"/>
      <c r="Y1" s="276"/>
      <c r="Z1" s="107"/>
      <c r="AA1" s="107"/>
      <c r="AC1" s="97" t="s">
        <v>316</v>
      </c>
      <c r="AD1" s="97"/>
    </row>
    <row r="2" spans="1:33" ht="12.95" customHeight="1" x14ac:dyDescent="0.25">
      <c r="A2" s="113"/>
      <c r="B2" s="113"/>
      <c r="C2" s="113"/>
      <c r="D2" s="113"/>
      <c r="E2" s="113"/>
      <c r="F2" s="121" t="s">
        <v>336</v>
      </c>
      <c r="G2" s="121" t="s">
        <v>319</v>
      </c>
      <c r="H2" s="100"/>
      <c r="I2" s="110"/>
      <c r="J2" s="106">
        <v>10</v>
      </c>
      <c r="K2" s="106">
        <v>12</v>
      </c>
      <c r="L2" s="106">
        <v>15</v>
      </c>
      <c r="M2" s="106">
        <v>20</v>
      </c>
      <c r="N2" s="106">
        <v>30</v>
      </c>
      <c r="O2" s="106">
        <v>50</v>
      </c>
      <c r="P2" s="106">
        <v>100</v>
      </c>
      <c r="Q2" s="146">
        <v>300</v>
      </c>
      <c r="R2" s="106">
        <v>500</v>
      </c>
      <c r="S2" s="106">
        <v>1000</v>
      </c>
      <c r="T2" s="106">
        <v>2000</v>
      </c>
      <c r="V2" s="97"/>
      <c r="W2" s="97"/>
      <c r="X2" s="97"/>
      <c r="Y2" s="97"/>
      <c r="Z2" s="97"/>
      <c r="AA2" s="97"/>
      <c r="AC2" s="97" t="s">
        <v>318</v>
      </c>
      <c r="AD2" s="97" t="s">
        <v>322</v>
      </c>
    </row>
    <row r="3" spans="1:33" ht="12.95" customHeight="1" x14ac:dyDescent="0.25">
      <c r="A3" s="113"/>
      <c r="B3" s="113"/>
      <c r="C3" s="113"/>
      <c r="D3" s="113"/>
      <c r="E3" s="113"/>
      <c r="F3" s="102">
        <v>22</v>
      </c>
      <c r="G3" s="102">
        <v>1</v>
      </c>
      <c r="H3" s="277" t="s">
        <v>339</v>
      </c>
      <c r="I3" s="277"/>
      <c r="J3" s="278" t="s">
        <v>329</v>
      </c>
      <c r="K3" s="278"/>
      <c r="L3" s="278"/>
      <c r="M3" s="278"/>
      <c r="N3" s="278"/>
      <c r="O3" s="278"/>
      <c r="P3" s="278"/>
      <c r="Q3" s="278"/>
      <c r="R3" s="112"/>
      <c r="S3" s="112"/>
      <c r="T3" s="112"/>
      <c r="V3" s="106"/>
      <c r="W3" s="106"/>
      <c r="X3" s="106"/>
      <c r="Y3" s="106"/>
      <c r="Z3" s="106"/>
      <c r="AA3" s="106"/>
      <c r="AB3" s="95">
        <v>1</v>
      </c>
      <c r="AC3" s="98">
        <v>2</v>
      </c>
      <c r="AD3" s="95">
        <v>3</v>
      </c>
      <c r="AE3" s="95">
        <v>1</v>
      </c>
      <c r="AG3" s="95">
        <f>SUM(AE3:AF3)</f>
        <v>1</v>
      </c>
    </row>
    <row r="4" spans="1:33" ht="12.95" customHeight="1" x14ac:dyDescent="0.25">
      <c r="A4" s="120" t="s">
        <v>323</v>
      </c>
      <c r="B4" s="120"/>
      <c r="C4" s="120" t="s">
        <v>326</v>
      </c>
      <c r="D4" s="120" t="s">
        <v>326</v>
      </c>
      <c r="E4" s="120"/>
      <c r="F4" s="275" t="s">
        <v>317</v>
      </c>
      <c r="G4" s="275"/>
      <c r="H4" s="277" t="s">
        <v>338</v>
      </c>
      <c r="I4" s="277"/>
      <c r="J4" s="106">
        <f>SUM(AA15)</f>
        <v>1145</v>
      </c>
      <c r="K4" s="106">
        <f>SUM(AA16)</f>
        <v>1181</v>
      </c>
      <c r="L4" s="106">
        <f>SUM(AA17)-X17</f>
        <v>1229</v>
      </c>
      <c r="M4" s="106">
        <f>SUM(AA18)</f>
        <v>1329</v>
      </c>
      <c r="N4" s="106">
        <f>SUM(AA19)</f>
        <v>1425</v>
      </c>
      <c r="O4" s="106">
        <f>SUM(AA21-X21-X21-X21-X21-X21)</f>
        <v>1635</v>
      </c>
      <c r="P4" s="106">
        <f>SUM(AA23-X23-X23-X23-X23-X23)</f>
        <v>2065</v>
      </c>
      <c r="Q4" s="146">
        <f>SUM(AA27)</f>
        <v>3305</v>
      </c>
      <c r="R4" s="106">
        <f>SUM(AA29)-X29*35</f>
        <v>3735</v>
      </c>
      <c r="S4" s="106">
        <f>SUM(AA32)</f>
        <v>4480</v>
      </c>
      <c r="T4" s="106">
        <f>SUM(AA32+465)</f>
        <v>4945</v>
      </c>
      <c r="V4" s="106" t="s">
        <v>323</v>
      </c>
      <c r="W4" s="106"/>
      <c r="X4" s="106" t="s">
        <v>335</v>
      </c>
      <c r="Y4" s="106" t="s">
        <v>320</v>
      </c>
      <c r="Z4" s="106" t="s">
        <v>321</v>
      </c>
      <c r="AA4" s="106" t="s">
        <v>321</v>
      </c>
      <c r="AB4" s="95">
        <v>2</v>
      </c>
      <c r="AC4" s="98">
        <f>SUM(AC3+AC3)</f>
        <v>4</v>
      </c>
      <c r="AD4" s="95">
        <f>SUM(AD3+$AD$3)</f>
        <v>6</v>
      </c>
      <c r="AE4" s="95">
        <v>3</v>
      </c>
      <c r="AG4" s="95">
        <f t="shared" ref="AG4:AG13" si="0">SUM(AE4:AF4)</f>
        <v>3</v>
      </c>
    </row>
    <row r="5" spans="1:33" ht="30.6" customHeight="1" x14ac:dyDescent="0.25">
      <c r="A5" s="143" t="s">
        <v>350</v>
      </c>
      <c r="B5" s="120" t="s">
        <v>319</v>
      </c>
      <c r="C5" s="120" t="s">
        <v>328</v>
      </c>
      <c r="D5" s="143" t="s">
        <v>340</v>
      </c>
      <c r="E5" s="120"/>
      <c r="F5" s="136" t="s">
        <v>330</v>
      </c>
      <c r="G5" s="136" t="s">
        <v>331</v>
      </c>
      <c r="H5" s="122" t="s">
        <v>337</v>
      </c>
      <c r="I5" s="144" t="s">
        <v>341</v>
      </c>
      <c r="J5" s="122" t="s">
        <v>329</v>
      </c>
      <c r="K5" s="122" t="s">
        <v>329</v>
      </c>
      <c r="L5" s="122" t="s">
        <v>329</v>
      </c>
      <c r="M5" s="122" t="s">
        <v>329</v>
      </c>
      <c r="N5" s="122" t="s">
        <v>329</v>
      </c>
      <c r="O5" s="122" t="s">
        <v>329</v>
      </c>
      <c r="P5" s="122" t="s">
        <v>329</v>
      </c>
      <c r="Q5" s="147" t="s">
        <v>329</v>
      </c>
      <c r="R5" s="122" t="s">
        <v>329</v>
      </c>
      <c r="S5" s="122" t="s">
        <v>329</v>
      </c>
      <c r="T5" s="122" t="s">
        <v>329</v>
      </c>
      <c r="V5" s="145" t="s">
        <v>353</v>
      </c>
      <c r="W5" s="106"/>
      <c r="X5" s="143" t="s">
        <v>351</v>
      </c>
      <c r="Y5" s="106" t="s">
        <v>325</v>
      </c>
      <c r="Z5" s="106" t="s">
        <v>326</v>
      </c>
      <c r="AA5" s="143" t="s">
        <v>352</v>
      </c>
      <c r="AB5" s="95">
        <v>3</v>
      </c>
      <c r="AC5" s="98">
        <f t="shared" ref="AC5:AC13" si="1">SUM(AC4+AC4)</f>
        <v>8</v>
      </c>
      <c r="AD5" s="95">
        <f t="shared" ref="AD5:AD13" si="2">SUM(AD4+$AD$3)</f>
        <v>9</v>
      </c>
      <c r="AE5" s="95">
        <v>5</v>
      </c>
      <c r="AG5" s="95">
        <f t="shared" si="0"/>
        <v>5</v>
      </c>
    </row>
    <row r="6" spans="1:33" x14ac:dyDescent="0.25">
      <c r="A6" s="99">
        <v>1</v>
      </c>
      <c r="B6" s="114">
        <v>0.58479999999999999</v>
      </c>
      <c r="C6" s="114">
        <v>1</v>
      </c>
      <c r="D6" s="102">
        <f t="shared" ref="D6:D15" si="3">ROUNDDOWN(C6,0)</f>
        <v>1</v>
      </c>
      <c r="E6" s="139">
        <v>1</v>
      </c>
      <c r="F6" s="137">
        <v>1</v>
      </c>
      <c r="G6" s="137">
        <v>1</v>
      </c>
      <c r="H6" s="109">
        <v>1.35E-2</v>
      </c>
      <c r="I6" s="109">
        <f t="shared" ref="I6:I14" si="4">SUM($I$33+I7)+H6</f>
        <v>0.11150000000000004</v>
      </c>
      <c r="J6" s="142">
        <f t="shared" ref="J6:J33" si="5">SUM($J$4*I6)</f>
        <v>127.66750000000005</v>
      </c>
      <c r="K6" s="142">
        <f t="shared" ref="K6:K33" si="6">SUM($K$4*I6)</f>
        <v>131.68150000000006</v>
      </c>
      <c r="L6" s="142">
        <f t="shared" ref="L6:L33" si="7">SUM($L$4*I6)</f>
        <v>137.03350000000006</v>
      </c>
      <c r="M6" s="142">
        <f t="shared" ref="M6:M33" si="8">SUM($M$4*I6)</f>
        <v>148.18350000000007</v>
      </c>
      <c r="N6" s="101">
        <f t="shared" ref="N6:N33" si="9">SUM($N$4*I6)</f>
        <v>158.88750000000007</v>
      </c>
      <c r="O6" s="101">
        <f t="shared" ref="O6:O33" si="10">SUM($O$4*I6)</f>
        <v>182.30250000000007</v>
      </c>
      <c r="P6" s="101">
        <f t="shared" ref="P6:P33" si="11">SUM($P$4*I6)</f>
        <v>230.24750000000009</v>
      </c>
      <c r="Q6" s="148">
        <f t="shared" ref="Q6:Q33" si="12">SUM($Q$4*I6)</f>
        <v>368.50750000000016</v>
      </c>
      <c r="R6" s="101">
        <f>SUM($R$4*I6)</f>
        <v>416.45250000000016</v>
      </c>
      <c r="S6" s="101">
        <f>SUM($S$4*I6)</f>
        <v>499.52000000000021</v>
      </c>
      <c r="T6" s="101">
        <f>SUM($T$4*I6)</f>
        <v>551.36750000000018</v>
      </c>
      <c r="V6" s="106">
        <v>1</v>
      </c>
      <c r="W6" s="106">
        <v>80</v>
      </c>
      <c r="X6" s="106">
        <f t="shared" ref="X6:X14" si="13">SUM(X7+W6)</f>
        <v>315</v>
      </c>
      <c r="Y6" s="106">
        <f>SUM(V6*X6)</f>
        <v>315</v>
      </c>
      <c r="Z6" s="106">
        <f>SUM(V6)</f>
        <v>1</v>
      </c>
      <c r="AA6" s="106">
        <f>SUM(Y6)</f>
        <v>315</v>
      </c>
      <c r="AB6" s="95">
        <v>4</v>
      </c>
      <c r="AC6" s="98">
        <f t="shared" si="1"/>
        <v>16</v>
      </c>
      <c r="AD6" s="95">
        <f t="shared" si="2"/>
        <v>12</v>
      </c>
      <c r="AE6" s="95">
        <v>7</v>
      </c>
      <c r="AF6" s="95">
        <v>2</v>
      </c>
      <c r="AG6" s="95">
        <f t="shared" si="0"/>
        <v>9</v>
      </c>
    </row>
    <row r="7" spans="1:33" x14ac:dyDescent="0.25">
      <c r="A7" s="99">
        <v>2</v>
      </c>
      <c r="B7" s="114">
        <v>0.58479999999999999</v>
      </c>
      <c r="C7" s="114">
        <v>1</v>
      </c>
      <c r="D7" s="102">
        <f t="shared" si="3"/>
        <v>1</v>
      </c>
      <c r="E7" s="139">
        <v>2</v>
      </c>
      <c r="F7" s="137">
        <v>2</v>
      </c>
      <c r="G7" s="137">
        <v>2</v>
      </c>
      <c r="H7" s="109">
        <v>1.15E-2</v>
      </c>
      <c r="I7" s="109">
        <f t="shared" si="4"/>
        <v>9.6000000000000044E-2</v>
      </c>
      <c r="J7" s="101">
        <f t="shared" si="5"/>
        <v>109.92000000000004</v>
      </c>
      <c r="K7" s="101">
        <f t="shared" si="6"/>
        <v>113.37600000000005</v>
      </c>
      <c r="L7" s="101">
        <f t="shared" si="7"/>
        <v>117.98400000000005</v>
      </c>
      <c r="M7" s="101">
        <f t="shared" si="8"/>
        <v>127.58400000000006</v>
      </c>
      <c r="N7" s="142">
        <f t="shared" si="9"/>
        <v>136.80000000000007</v>
      </c>
      <c r="O7" s="101">
        <f t="shared" si="10"/>
        <v>156.96000000000006</v>
      </c>
      <c r="P7" s="101">
        <f t="shared" si="11"/>
        <v>198.24000000000009</v>
      </c>
      <c r="Q7" s="148">
        <f t="shared" si="12"/>
        <v>317.28000000000014</v>
      </c>
      <c r="R7" s="101">
        <f t="shared" ref="R7:R33" si="14">SUM($R$4*I7)</f>
        <v>358.56000000000017</v>
      </c>
      <c r="S7" s="101">
        <f t="shared" ref="S7:S33" si="15">SUM($S$4*I7)</f>
        <v>430.08000000000021</v>
      </c>
      <c r="T7" s="101">
        <f t="shared" ref="T7:T33" si="16">SUM($T$4*I7)</f>
        <v>474.7200000000002</v>
      </c>
      <c r="V7" s="106">
        <v>1</v>
      </c>
      <c r="W7" s="106">
        <v>60</v>
      </c>
      <c r="X7" s="106">
        <f t="shared" si="13"/>
        <v>235</v>
      </c>
      <c r="Y7" s="106">
        <f t="shared" ref="Y7:Y33" si="17">SUM(V7*X7)</f>
        <v>235</v>
      </c>
      <c r="Z7" s="106">
        <f>SUM(V6:V7)</f>
        <v>2</v>
      </c>
      <c r="AA7" s="106">
        <f>SUM($Y$6:Y7)</f>
        <v>550</v>
      </c>
      <c r="AB7" s="95">
        <v>5</v>
      </c>
      <c r="AC7" s="98">
        <f t="shared" si="1"/>
        <v>32</v>
      </c>
      <c r="AD7" s="95">
        <f t="shared" si="2"/>
        <v>15</v>
      </c>
      <c r="AE7" s="95">
        <v>9</v>
      </c>
      <c r="AF7" s="95">
        <v>4</v>
      </c>
      <c r="AG7" s="95">
        <f t="shared" si="0"/>
        <v>13</v>
      </c>
    </row>
    <row r="8" spans="1:33" x14ac:dyDescent="0.25">
      <c r="A8" s="99">
        <v>3</v>
      </c>
      <c r="B8" s="114">
        <v>0.58479999999999999</v>
      </c>
      <c r="C8" s="114">
        <v>1</v>
      </c>
      <c r="D8" s="102">
        <f t="shared" si="3"/>
        <v>1</v>
      </c>
      <c r="E8" s="139">
        <v>3</v>
      </c>
      <c r="F8" s="137">
        <v>3</v>
      </c>
      <c r="G8" s="137">
        <v>3</v>
      </c>
      <c r="H8" s="109">
        <v>8.5000000000000006E-3</v>
      </c>
      <c r="I8" s="109">
        <f t="shared" si="4"/>
        <v>8.2500000000000046E-2</v>
      </c>
      <c r="J8" s="101">
        <f t="shared" si="5"/>
        <v>94.462500000000048</v>
      </c>
      <c r="K8" s="101">
        <f t="shared" si="6"/>
        <v>97.432500000000047</v>
      </c>
      <c r="L8" s="101">
        <f t="shared" si="7"/>
        <v>101.39250000000006</v>
      </c>
      <c r="M8" s="101">
        <f t="shared" si="8"/>
        <v>109.64250000000006</v>
      </c>
      <c r="N8" s="101">
        <f t="shared" si="9"/>
        <v>117.56250000000007</v>
      </c>
      <c r="O8" s="142">
        <f t="shared" si="10"/>
        <v>134.88750000000007</v>
      </c>
      <c r="P8" s="101">
        <f t="shared" si="11"/>
        <v>170.3625000000001</v>
      </c>
      <c r="Q8" s="148">
        <f t="shared" si="12"/>
        <v>272.66250000000014</v>
      </c>
      <c r="R8" s="101">
        <f t="shared" si="14"/>
        <v>308.13750000000016</v>
      </c>
      <c r="S8" s="101">
        <f t="shared" si="15"/>
        <v>369.60000000000019</v>
      </c>
      <c r="T8" s="101">
        <f t="shared" si="16"/>
        <v>407.9625000000002</v>
      </c>
      <c r="V8" s="106">
        <v>1</v>
      </c>
      <c r="W8" s="106">
        <v>45</v>
      </c>
      <c r="X8" s="106">
        <f t="shared" si="13"/>
        <v>175</v>
      </c>
      <c r="Y8" s="106">
        <f t="shared" si="17"/>
        <v>175</v>
      </c>
      <c r="Z8" s="106">
        <f>SUM(V6:V8)</f>
        <v>3</v>
      </c>
      <c r="AA8" s="106">
        <f>SUM($Y$6:Y8)</f>
        <v>725</v>
      </c>
      <c r="AB8" s="95">
        <v>6</v>
      </c>
      <c r="AC8" s="98">
        <f t="shared" si="1"/>
        <v>64</v>
      </c>
      <c r="AD8" s="95">
        <f t="shared" si="2"/>
        <v>18</v>
      </c>
      <c r="AE8" s="95">
        <v>11</v>
      </c>
      <c r="AF8" s="95">
        <v>8</v>
      </c>
      <c r="AG8" s="95">
        <f t="shared" si="0"/>
        <v>19</v>
      </c>
    </row>
    <row r="9" spans="1:33" x14ac:dyDescent="0.25">
      <c r="A9" s="99">
        <v>4</v>
      </c>
      <c r="B9" s="114">
        <v>0.58479999999999999</v>
      </c>
      <c r="C9" s="114">
        <v>1</v>
      </c>
      <c r="D9" s="102">
        <f t="shared" si="3"/>
        <v>1</v>
      </c>
      <c r="E9" s="139">
        <v>4</v>
      </c>
      <c r="F9" s="137">
        <v>4</v>
      </c>
      <c r="G9" s="137">
        <v>4</v>
      </c>
      <c r="H9" s="109">
        <v>6.4999999999999997E-3</v>
      </c>
      <c r="I9" s="109">
        <f t="shared" si="4"/>
        <v>7.200000000000005E-2</v>
      </c>
      <c r="J9" s="101">
        <f t="shared" si="5"/>
        <v>82.440000000000055</v>
      </c>
      <c r="K9" s="101">
        <f t="shared" si="6"/>
        <v>85.032000000000053</v>
      </c>
      <c r="L9" s="101">
        <f t="shared" si="7"/>
        <v>88.488000000000056</v>
      </c>
      <c r="M9" s="101">
        <f t="shared" si="8"/>
        <v>95.688000000000073</v>
      </c>
      <c r="N9" s="101">
        <f t="shared" si="9"/>
        <v>102.60000000000007</v>
      </c>
      <c r="O9" s="101">
        <f t="shared" si="10"/>
        <v>117.72000000000008</v>
      </c>
      <c r="P9" s="101">
        <f t="shared" si="11"/>
        <v>148.68000000000009</v>
      </c>
      <c r="Q9" s="148">
        <f t="shared" si="12"/>
        <v>237.96000000000018</v>
      </c>
      <c r="R9" s="101">
        <f t="shared" si="14"/>
        <v>268.92000000000019</v>
      </c>
      <c r="S9" s="101">
        <f t="shared" si="15"/>
        <v>322.56000000000023</v>
      </c>
      <c r="T9" s="101">
        <f t="shared" si="16"/>
        <v>356.04000000000025</v>
      </c>
      <c r="V9" s="106">
        <v>1</v>
      </c>
      <c r="W9" s="106">
        <v>35</v>
      </c>
      <c r="X9" s="106">
        <f t="shared" si="13"/>
        <v>130</v>
      </c>
      <c r="Y9" s="106">
        <f t="shared" si="17"/>
        <v>130</v>
      </c>
      <c r="Z9" s="106">
        <f>SUM(V6:V9)</f>
        <v>4</v>
      </c>
      <c r="AA9" s="106">
        <f>SUM($Y$6:Y9)</f>
        <v>855</v>
      </c>
      <c r="AB9" s="95">
        <v>7</v>
      </c>
      <c r="AC9" s="98">
        <f t="shared" si="1"/>
        <v>128</v>
      </c>
      <c r="AD9" s="95">
        <f t="shared" si="2"/>
        <v>21</v>
      </c>
      <c r="AE9" s="95">
        <v>13</v>
      </c>
      <c r="AF9" s="95">
        <v>16</v>
      </c>
      <c r="AG9" s="95">
        <f t="shared" si="0"/>
        <v>29</v>
      </c>
    </row>
    <row r="10" spans="1:33" x14ac:dyDescent="0.25">
      <c r="A10" s="99">
        <v>5</v>
      </c>
      <c r="B10" s="114">
        <v>0.58479999999999999</v>
      </c>
      <c r="C10" s="114">
        <v>1</v>
      </c>
      <c r="D10" s="102">
        <f t="shared" si="3"/>
        <v>1</v>
      </c>
      <c r="E10" s="139">
        <v>5</v>
      </c>
      <c r="F10" s="137">
        <v>5</v>
      </c>
      <c r="G10" s="137">
        <v>5</v>
      </c>
      <c r="H10" s="109">
        <v>5.0000000000000001E-3</v>
      </c>
      <c r="I10" s="109">
        <f t="shared" si="4"/>
        <v>6.3500000000000043E-2</v>
      </c>
      <c r="J10" s="101">
        <f t="shared" si="5"/>
        <v>72.707500000000053</v>
      </c>
      <c r="K10" s="101">
        <f t="shared" si="6"/>
        <v>74.993500000000054</v>
      </c>
      <c r="L10" s="101">
        <f t="shared" si="7"/>
        <v>78.041500000000056</v>
      </c>
      <c r="M10" s="101">
        <f t="shared" si="8"/>
        <v>84.39150000000005</v>
      </c>
      <c r="N10" s="101">
        <f t="shared" si="9"/>
        <v>90.487500000000054</v>
      </c>
      <c r="O10" s="101">
        <f t="shared" si="10"/>
        <v>103.82250000000008</v>
      </c>
      <c r="P10" s="142">
        <f t="shared" si="11"/>
        <v>131.12750000000008</v>
      </c>
      <c r="Q10" s="148">
        <f t="shared" si="12"/>
        <v>209.86750000000015</v>
      </c>
      <c r="R10" s="101">
        <f t="shared" si="14"/>
        <v>237.17250000000016</v>
      </c>
      <c r="S10" s="101">
        <f t="shared" si="15"/>
        <v>284.48000000000019</v>
      </c>
      <c r="T10" s="101">
        <f t="shared" si="16"/>
        <v>314.00750000000022</v>
      </c>
      <c r="V10" s="106">
        <v>1</v>
      </c>
      <c r="W10" s="106">
        <v>27</v>
      </c>
      <c r="X10" s="106">
        <f t="shared" si="13"/>
        <v>95</v>
      </c>
      <c r="Y10" s="106">
        <f t="shared" si="17"/>
        <v>95</v>
      </c>
      <c r="Z10" s="106">
        <f>SUM(V6:V10)</f>
        <v>5</v>
      </c>
      <c r="AA10" s="106">
        <f>SUM($Y$6:Y10)</f>
        <v>950</v>
      </c>
      <c r="AB10" s="95">
        <v>8</v>
      </c>
      <c r="AC10" s="98">
        <f t="shared" si="1"/>
        <v>256</v>
      </c>
      <c r="AD10" s="95">
        <f t="shared" si="2"/>
        <v>24</v>
      </c>
      <c r="AE10" s="95">
        <v>15</v>
      </c>
      <c r="AF10" s="95">
        <v>32</v>
      </c>
      <c r="AG10" s="95">
        <f t="shared" si="0"/>
        <v>47</v>
      </c>
    </row>
    <row r="11" spans="1:33" x14ac:dyDescent="0.25">
      <c r="A11" s="99">
        <v>6</v>
      </c>
      <c r="B11" s="114">
        <v>0.58479999999999999</v>
      </c>
      <c r="C11" s="114">
        <v>1</v>
      </c>
      <c r="D11" s="102">
        <f t="shared" si="3"/>
        <v>1</v>
      </c>
      <c r="E11" s="139">
        <v>6</v>
      </c>
      <c r="F11" s="137">
        <v>6</v>
      </c>
      <c r="G11" s="137">
        <v>6</v>
      </c>
      <c r="H11" s="109">
        <v>4.0000000000000001E-3</v>
      </c>
      <c r="I11" s="109">
        <f t="shared" si="4"/>
        <v>5.6500000000000036E-2</v>
      </c>
      <c r="J11" s="101">
        <f t="shared" si="5"/>
        <v>64.692500000000038</v>
      </c>
      <c r="K11" s="101">
        <f t="shared" si="6"/>
        <v>66.726500000000044</v>
      </c>
      <c r="L11" s="101">
        <f t="shared" si="7"/>
        <v>69.438500000000047</v>
      </c>
      <c r="M11" s="101">
        <f t="shared" si="8"/>
        <v>75.088500000000053</v>
      </c>
      <c r="N11" s="101">
        <f t="shared" si="9"/>
        <v>80.512500000000045</v>
      </c>
      <c r="O11" s="101">
        <f t="shared" si="10"/>
        <v>92.377500000000055</v>
      </c>
      <c r="P11" s="101">
        <f t="shared" si="11"/>
        <v>116.67250000000007</v>
      </c>
      <c r="Q11" s="148">
        <f t="shared" si="12"/>
        <v>186.73250000000013</v>
      </c>
      <c r="R11" s="101">
        <f t="shared" si="14"/>
        <v>211.02750000000015</v>
      </c>
      <c r="S11" s="101">
        <f t="shared" si="15"/>
        <v>253.12000000000018</v>
      </c>
      <c r="T11" s="101">
        <f t="shared" si="16"/>
        <v>279.39250000000015</v>
      </c>
      <c r="V11" s="106">
        <v>1</v>
      </c>
      <c r="W11" s="106">
        <v>20</v>
      </c>
      <c r="X11" s="106">
        <f t="shared" si="13"/>
        <v>68</v>
      </c>
      <c r="Y11" s="106">
        <f t="shared" si="17"/>
        <v>68</v>
      </c>
      <c r="Z11" s="106">
        <f>SUM(V6:V11)</f>
        <v>6</v>
      </c>
      <c r="AA11" s="106">
        <f>SUM($Y$6:Y11)</f>
        <v>1018</v>
      </c>
      <c r="AB11" s="95">
        <v>9</v>
      </c>
      <c r="AC11" s="98">
        <f t="shared" si="1"/>
        <v>512</v>
      </c>
      <c r="AD11" s="95">
        <f t="shared" si="2"/>
        <v>27</v>
      </c>
      <c r="AE11" s="95">
        <v>17</v>
      </c>
      <c r="AF11" s="95">
        <v>64</v>
      </c>
      <c r="AG11" s="95">
        <f t="shared" si="0"/>
        <v>81</v>
      </c>
    </row>
    <row r="12" spans="1:33" x14ac:dyDescent="0.25">
      <c r="A12" s="99">
        <v>7</v>
      </c>
      <c r="B12" s="114">
        <v>0.58479999999999999</v>
      </c>
      <c r="C12" s="114">
        <v>1</v>
      </c>
      <c r="D12" s="102">
        <f t="shared" si="3"/>
        <v>1</v>
      </c>
      <c r="E12" s="139">
        <v>7</v>
      </c>
      <c r="F12" s="137">
        <v>7</v>
      </c>
      <c r="G12" s="137">
        <v>7</v>
      </c>
      <c r="H12" s="109">
        <v>3.0000000000000001E-3</v>
      </c>
      <c r="I12" s="109">
        <f t="shared" si="4"/>
        <v>5.0500000000000031E-2</v>
      </c>
      <c r="J12" s="101">
        <f t="shared" si="5"/>
        <v>57.822500000000034</v>
      </c>
      <c r="K12" s="101">
        <f t="shared" si="6"/>
        <v>59.640500000000038</v>
      </c>
      <c r="L12" s="101">
        <f t="shared" si="7"/>
        <v>62.064500000000038</v>
      </c>
      <c r="M12" s="101">
        <f t="shared" si="8"/>
        <v>67.114500000000035</v>
      </c>
      <c r="N12" s="101">
        <f t="shared" si="9"/>
        <v>71.962500000000048</v>
      </c>
      <c r="O12" s="101">
        <f t="shared" si="10"/>
        <v>82.567500000000052</v>
      </c>
      <c r="P12" s="101">
        <f t="shared" si="11"/>
        <v>104.28250000000007</v>
      </c>
      <c r="Q12" s="148">
        <f t="shared" si="12"/>
        <v>166.90250000000009</v>
      </c>
      <c r="R12" s="101">
        <f t="shared" si="14"/>
        <v>188.61750000000012</v>
      </c>
      <c r="S12" s="101">
        <f t="shared" si="15"/>
        <v>226.24000000000015</v>
      </c>
      <c r="T12" s="101">
        <f t="shared" si="16"/>
        <v>249.72250000000017</v>
      </c>
      <c r="V12" s="106">
        <v>1</v>
      </c>
      <c r="W12" s="106">
        <v>14</v>
      </c>
      <c r="X12" s="106">
        <f t="shared" si="13"/>
        <v>48</v>
      </c>
      <c r="Y12" s="106">
        <f t="shared" si="17"/>
        <v>48</v>
      </c>
      <c r="Z12" s="106">
        <f>SUM($V$6:V12)</f>
        <v>7</v>
      </c>
      <c r="AA12" s="106">
        <f>SUM($Y$6:Y12)</f>
        <v>1066</v>
      </c>
      <c r="AB12" s="95">
        <v>10</v>
      </c>
      <c r="AC12" s="98">
        <f t="shared" si="1"/>
        <v>1024</v>
      </c>
      <c r="AD12" s="95">
        <f t="shared" si="2"/>
        <v>30</v>
      </c>
      <c r="AE12" s="95">
        <v>19</v>
      </c>
      <c r="AF12" s="95">
        <v>128</v>
      </c>
      <c r="AG12" s="95">
        <f t="shared" si="0"/>
        <v>147</v>
      </c>
    </row>
    <row r="13" spans="1:33" x14ac:dyDescent="0.25">
      <c r="A13" s="99">
        <v>8</v>
      </c>
      <c r="B13" s="114">
        <v>0.58479999999999999</v>
      </c>
      <c r="C13" s="114">
        <v>1</v>
      </c>
      <c r="D13" s="102">
        <f t="shared" si="3"/>
        <v>1</v>
      </c>
      <c r="E13" s="139">
        <v>8</v>
      </c>
      <c r="F13" s="137">
        <v>8</v>
      </c>
      <c r="G13" s="137">
        <v>8</v>
      </c>
      <c r="H13" s="109">
        <v>2E-3</v>
      </c>
      <c r="I13" s="109">
        <f t="shared" si="4"/>
        <v>4.5500000000000027E-2</v>
      </c>
      <c r="J13" s="101">
        <f t="shared" si="5"/>
        <v>52.097500000000032</v>
      </c>
      <c r="K13" s="101">
        <f t="shared" si="6"/>
        <v>53.73550000000003</v>
      </c>
      <c r="L13" s="101">
        <f t="shared" si="7"/>
        <v>55.919500000000035</v>
      </c>
      <c r="M13" s="101">
        <f t="shared" si="8"/>
        <v>60.469500000000032</v>
      </c>
      <c r="N13" s="101">
        <f t="shared" si="9"/>
        <v>64.837500000000034</v>
      </c>
      <c r="O13" s="101">
        <f t="shared" si="10"/>
        <v>74.392500000000041</v>
      </c>
      <c r="P13" s="101">
        <f t="shared" si="11"/>
        <v>93.957500000000053</v>
      </c>
      <c r="Q13" s="148">
        <f t="shared" si="12"/>
        <v>150.37750000000008</v>
      </c>
      <c r="R13" s="101">
        <f t="shared" si="14"/>
        <v>169.94250000000011</v>
      </c>
      <c r="S13" s="101">
        <f t="shared" si="15"/>
        <v>203.84000000000012</v>
      </c>
      <c r="T13" s="101">
        <f t="shared" si="16"/>
        <v>224.99750000000014</v>
      </c>
      <c r="V13" s="106">
        <v>1</v>
      </c>
      <c r="W13" s="106">
        <v>9</v>
      </c>
      <c r="X13" s="106">
        <f t="shared" si="13"/>
        <v>34</v>
      </c>
      <c r="Y13" s="106">
        <f t="shared" si="17"/>
        <v>34</v>
      </c>
      <c r="Z13" s="106">
        <f>SUM($V$6:V13)</f>
        <v>8</v>
      </c>
      <c r="AA13" s="106">
        <f>SUM($Y$6:Y13)</f>
        <v>1100</v>
      </c>
      <c r="AB13" s="95">
        <v>11</v>
      </c>
      <c r="AC13" s="98">
        <f t="shared" si="1"/>
        <v>2048</v>
      </c>
      <c r="AD13" s="95">
        <f t="shared" si="2"/>
        <v>33</v>
      </c>
      <c r="AE13" s="95">
        <v>21</v>
      </c>
      <c r="AF13" s="95">
        <v>256</v>
      </c>
      <c r="AG13" s="95">
        <f t="shared" si="0"/>
        <v>277</v>
      </c>
    </row>
    <row r="14" spans="1:33" x14ac:dyDescent="0.25">
      <c r="A14" s="115">
        <v>9</v>
      </c>
      <c r="B14" s="116">
        <v>0.58479999999999999</v>
      </c>
      <c r="C14" s="116">
        <v>1</v>
      </c>
      <c r="D14" s="117">
        <f t="shared" si="3"/>
        <v>1</v>
      </c>
      <c r="E14" s="139">
        <v>9</v>
      </c>
      <c r="F14" s="137">
        <v>9</v>
      </c>
      <c r="G14" s="137">
        <v>9</v>
      </c>
      <c r="H14" s="109">
        <v>1E-3</v>
      </c>
      <c r="I14" s="109">
        <f t="shared" si="4"/>
        <v>4.1500000000000023E-2</v>
      </c>
      <c r="J14" s="101">
        <f t="shared" si="5"/>
        <v>47.517500000000027</v>
      </c>
      <c r="K14" s="101">
        <f t="shared" si="6"/>
        <v>49.011500000000026</v>
      </c>
      <c r="L14" s="101">
        <f t="shared" si="7"/>
        <v>51.003500000000031</v>
      </c>
      <c r="M14" s="101">
        <f t="shared" si="8"/>
        <v>55.15350000000003</v>
      </c>
      <c r="N14" s="101">
        <f t="shared" si="9"/>
        <v>59.137500000000031</v>
      </c>
      <c r="O14" s="101">
        <f t="shared" si="10"/>
        <v>67.852500000000035</v>
      </c>
      <c r="P14" s="101">
        <f t="shared" si="11"/>
        <v>85.697500000000048</v>
      </c>
      <c r="Q14" s="148">
        <f t="shared" si="12"/>
        <v>137.15750000000008</v>
      </c>
      <c r="R14" s="101">
        <f t="shared" si="14"/>
        <v>155.00250000000008</v>
      </c>
      <c r="S14" s="101">
        <f t="shared" si="15"/>
        <v>185.9200000000001</v>
      </c>
      <c r="T14" s="101">
        <f t="shared" si="16"/>
        <v>205.21750000000011</v>
      </c>
      <c r="V14" s="106">
        <v>1</v>
      </c>
      <c r="W14" s="106">
        <v>5</v>
      </c>
      <c r="X14" s="106">
        <f t="shared" si="13"/>
        <v>25</v>
      </c>
      <c r="Y14" s="106">
        <f t="shared" si="17"/>
        <v>25</v>
      </c>
      <c r="Z14" s="106">
        <f>SUM($V$6:V14)</f>
        <v>9</v>
      </c>
      <c r="AA14" s="106">
        <f>SUM($Y$6:Y14)</f>
        <v>1125</v>
      </c>
      <c r="AB14" s="95">
        <v>12</v>
      </c>
    </row>
    <row r="15" spans="1:33" s="104" customFormat="1" x14ac:dyDescent="0.25">
      <c r="A15" s="118">
        <v>10</v>
      </c>
      <c r="B15" s="119">
        <v>0.58479999999999999</v>
      </c>
      <c r="C15" s="119">
        <v>1</v>
      </c>
      <c r="D15" s="103">
        <f t="shared" si="3"/>
        <v>1</v>
      </c>
      <c r="E15" s="139">
        <v>10</v>
      </c>
      <c r="F15" s="138">
        <v>10</v>
      </c>
      <c r="G15" s="138">
        <v>10</v>
      </c>
      <c r="H15" s="109">
        <v>5.0000000000000001E-4</v>
      </c>
      <c r="I15" s="109">
        <f>SUM($I$33+I16)+H15</f>
        <v>3.850000000000002E-2</v>
      </c>
      <c r="J15" s="101">
        <f t="shared" si="5"/>
        <v>44.082500000000024</v>
      </c>
      <c r="K15" s="101">
        <f t="shared" si="6"/>
        <v>45.468500000000027</v>
      </c>
      <c r="L15" s="101">
        <f t="shared" si="7"/>
        <v>47.316500000000026</v>
      </c>
      <c r="M15" s="101">
        <f t="shared" si="8"/>
        <v>51.166500000000028</v>
      </c>
      <c r="N15" s="101">
        <f t="shared" si="9"/>
        <v>54.862500000000026</v>
      </c>
      <c r="O15" s="101">
        <f t="shared" si="10"/>
        <v>62.947500000000034</v>
      </c>
      <c r="P15" s="101">
        <f t="shared" si="11"/>
        <v>79.50250000000004</v>
      </c>
      <c r="Q15" s="148">
        <f t="shared" si="12"/>
        <v>127.24250000000006</v>
      </c>
      <c r="R15" s="101">
        <f t="shared" si="14"/>
        <v>143.79750000000007</v>
      </c>
      <c r="S15" s="101">
        <f t="shared" si="15"/>
        <v>172.4800000000001</v>
      </c>
      <c r="T15" s="101">
        <f t="shared" si="16"/>
        <v>190.38250000000011</v>
      </c>
      <c r="V15" s="108">
        <v>1</v>
      </c>
      <c r="W15" s="108">
        <v>2</v>
      </c>
      <c r="X15" s="106">
        <f>SUM(X16+W15)</f>
        <v>20</v>
      </c>
      <c r="Y15" s="106">
        <f t="shared" si="17"/>
        <v>20</v>
      </c>
      <c r="Z15" s="106">
        <f>SUM($V$6:V15)</f>
        <v>10</v>
      </c>
      <c r="AA15" s="106">
        <f>SUM($Y$6:Y15)</f>
        <v>1145</v>
      </c>
      <c r="AB15" s="104">
        <v>13</v>
      </c>
      <c r="AF15" s="95"/>
    </row>
    <row r="16" spans="1:33" x14ac:dyDescent="0.25">
      <c r="A16" s="99">
        <v>11</v>
      </c>
      <c r="B16" s="114">
        <f>SUM(B15)+$B$15</f>
        <v>1.1696</v>
      </c>
      <c r="C16" s="114">
        <f>SUM(($F$3/100)*B16)</f>
        <v>0.25731199999999999</v>
      </c>
      <c r="D16" s="102">
        <f>IF(C16&lt;1,1,ROUNDDOWN(C16,0))</f>
        <v>1</v>
      </c>
      <c r="E16" s="139">
        <v>11</v>
      </c>
      <c r="F16" s="137">
        <f>SUM(G15+1)</f>
        <v>11</v>
      </c>
      <c r="G16" s="137">
        <f>SUM(G15+D16)</f>
        <v>11</v>
      </c>
      <c r="H16" s="109">
        <v>0</v>
      </c>
      <c r="I16" s="109">
        <f t="shared" ref="I16:I32" si="18">SUM($I$33+I17)+H16</f>
        <v>3.6000000000000018E-2</v>
      </c>
      <c r="J16" s="101">
        <f t="shared" si="5"/>
        <v>41.22000000000002</v>
      </c>
      <c r="K16" s="101">
        <f t="shared" si="6"/>
        <v>42.51600000000002</v>
      </c>
      <c r="L16" s="101">
        <f t="shared" si="7"/>
        <v>44.244000000000021</v>
      </c>
      <c r="M16" s="101">
        <f t="shared" si="8"/>
        <v>47.844000000000023</v>
      </c>
      <c r="N16" s="101">
        <f t="shared" si="9"/>
        <v>51.300000000000026</v>
      </c>
      <c r="O16" s="101">
        <f t="shared" si="10"/>
        <v>58.860000000000028</v>
      </c>
      <c r="P16" s="101">
        <f t="shared" si="11"/>
        <v>74.340000000000032</v>
      </c>
      <c r="Q16" s="148">
        <f t="shared" si="12"/>
        <v>118.98000000000006</v>
      </c>
      <c r="R16" s="101">
        <f t="shared" si="14"/>
        <v>134.46000000000006</v>
      </c>
      <c r="S16" s="101">
        <f t="shared" si="15"/>
        <v>161.28000000000009</v>
      </c>
      <c r="T16" s="101">
        <f t="shared" si="16"/>
        <v>178.0200000000001</v>
      </c>
      <c r="V16" s="106">
        <v>2</v>
      </c>
      <c r="W16" s="106"/>
      <c r="X16" s="106">
        <v>18</v>
      </c>
      <c r="Y16" s="106">
        <f>SUM(V16*X16)</f>
        <v>36</v>
      </c>
      <c r="Z16" s="106">
        <f>SUM($V$6:V16)</f>
        <v>12</v>
      </c>
      <c r="AA16" s="106">
        <f>SUM($Y$6:Y16)</f>
        <v>1181</v>
      </c>
      <c r="AB16" s="95">
        <v>14</v>
      </c>
      <c r="AC16" s="95">
        <f>SUM(AA15+X16)</f>
        <v>1163</v>
      </c>
    </row>
    <row r="17" spans="1:28" x14ac:dyDescent="0.25">
      <c r="A17" s="99">
        <v>12</v>
      </c>
      <c r="B17" s="114">
        <f t="shared" ref="B17:B33" si="19">SUM(B16)+$B$15</f>
        <v>1.7544</v>
      </c>
      <c r="C17" s="114">
        <f t="shared" ref="C17:C33" si="20">SUM(($F$3/100)*B17)</f>
        <v>0.38596799999999998</v>
      </c>
      <c r="D17" s="102">
        <f t="shared" ref="D17:D34" si="21">IF(C17&lt;1,1,ROUNDDOWN(C17,0))</f>
        <v>1</v>
      </c>
      <c r="E17" s="139">
        <v>12</v>
      </c>
      <c r="F17" s="137">
        <f>SUM(G16+1)</f>
        <v>12</v>
      </c>
      <c r="G17" s="137">
        <f t="shared" ref="G17:G33" si="22">SUM(G16+D17)</f>
        <v>12</v>
      </c>
      <c r="H17" s="109">
        <v>0</v>
      </c>
      <c r="I17" s="109">
        <f t="shared" si="18"/>
        <v>3.4000000000000016E-2</v>
      </c>
      <c r="J17" s="101">
        <f t="shared" si="5"/>
        <v>38.930000000000021</v>
      </c>
      <c r="K17" s="101">
        <f t="shared" si="6"/>
        <v>40.154000000000018</v>
      </c>
      <c r="L17" s="101">
        <f t="shared" si="7"/>
        <v>41.786000000000023</v>
      </c>
      <c r="M17" s="101">
        <f t="shared" si="8"/>
        <v>45.186000000000021</v>
      </c>
      <c r="N17" s="101">
        <f t="shared" si="9"/>
        <v>48.450000000000024</v>
      </c>
      <c r="O17" s="101">
        <f t="shared" si="10"/>
        <v>55.590000000000025</v>
      </c>
      <c r="P17" s="101">
        <f t="shared" si="11"/>
        <v>70.210000000000036</v>
      </c>
      <c r="Q17" s="148">
        <f t="shared" si="12"/>
        <v>112.37000000000005</v>
      </c>
      <c r="R17" s="142">
        <f t="shared" si="14"/>
        <v>126.99000000000007</v>
      </c>
      <c r="S17" s="101">
        <f t="shared" si="15"/>
        <v>152.32000000000008</v>
      </c>
      <c r="T17" s="101">
        <f t="shared" si="16"/>
        <v>168.13000000000008</v>
      </c>
      <c r="V17" s="106">
        <v>4</v>
      </c>
      <c r="W17" s="106"/>
      <c r="X17" s="106">
        <v>16</v>
      </c>
      <c r="Y17" s="106">
        <f t="shared" si="17"/>
        <v>64</v>
      </c>
      <c r="Z17" s="106">
        <f>SUM($V$6:V17)</f>
        <v>16</v>
      </c>
      <c r="AA17" s="106">
        <f>SUM($Y$6:Y17)</f>
        <v>1245</v>
      </c>
      <c r="AB17" s="95">
        <v>15</v>
      </c>
    </row>
    <row r="18" spans="1:28" x14ac:dyDescent="0.25">
      <c r="A18" s="99">
        <v>13</v>
      </c>
      <c r="B18" s="114">
        <f t="shared" si="19"/>
        <v>2.3391999999999999</v>
      </c>
      <c r="C18" s="114">
        <f t="shared" si="20"/>
        <v>0.51462399999999997</v>
      </c>
      <c r="D18" s="102">
        <f t="shared" si="21"/>
        <v>1</v>
      </c>
      <c r="E18" s="139">
        <v>13</v>
      </c>
      <c r="F18" s="137">
        <f t="shared" ref="F18:F33" si="23">SUM(G17+1)</f>
        <v>13</v>
      </c>
      <c r="G18" s="137">
        <f t="shared" si="22"/>
        <v>13</v>
      </c>
      <c r="H18" s="109">
        <v>0</v>
      </c>
      <c r="I18" s="109">
        <f t="shared" si="18"/>
        <v>3.2000000000000015E-2</v>
      </c>
      <c r="J18" s="101">
        <f t="shared" si="5"/>
        <v>36.640000000000015</v>
      </c>
      <c r="K18" s="101">
        <f t="shared" si="6"/>
        <v>37.792000000000016</v>
      </c>
      <c r="L18" s="101">
        <f t="shared" si="7"/>
        <v>39.328000000000017</v>
      </c>
      <c r="M18" s="101">
        <f t="shared" si="8"/>
        <v>42.52800000000002</v>
      </c>
      <c r="N18" s="101">
        <f t="shared" si="9"/>
        <v>45.600000000000023</v>
      </c>
      <c r="O18" s="101">
        <f t="shared" si="10"/>
        <v>52.320000000000022</v>
      </c>
      <c r="P18" s="101">
        <f t="shared" si="11"/>
        <v>66.080000000000027</v>
      </c>
      <c r="Q18" s="148">
        <f t="shared" si="12"/>
        <v>105.76000000000005</v>
      </c>
      <c r="R18" s="101">
        <f t="shared" si="14"/>
        <v>119.52000000000005</v>
      </c>
      <c r="S18" s="101">
        <f t="shared" si="15"/>
        <v>143.36000000000007</v>
      </c>
      <c r="T18" s="101">
        <f t="shared" si="16"/>
        <v>158.24000000000007</v>
      </c>
      <c r="V18" s="106">
        <v>6</v>
      </c>
      <c r="W18" s="106"/>
      <c r="X18" s="106">
        <v>14</v>
      </c>
      <c r="Y18" s="106">
        <f t="shared" si="17"/>
        <v>84</v>
      </c>
      <c r="Z18" s="106">
        <f>SUM($V$6:V18)</f>
        <v>22</v>
      </c>
      <c r="AA18" s="106">
        <f>SUM($Y$6:Y18)</f>
        <v>1329</v>
      </c>
      <c r="AB18" s="95">
        <v>16</v>
      </c>
    </row>
    <row r="19" spans="1:28" x14ac:dyDescent="0.25">
      <c r="A19" s="99">
        <v>14</v>
      </c>
      <c r="B19" s="114">
        <f t="shared" si="19"/>
        <v>2.9239999999999999</v>
      </c>
      <c r="C19" s="114">
        <f t="shared" si="20"/>
        <v>0.64327999999999996</v>
      </c>
      <c r="D19" s="102">
        <f t="shared" si="21"/>
        <v>1</v>
      </c>
      <c r="E19" s="139">
        <v>14</v>
      </c>
      <c r="F19" s="137">
        <f t="shared" si="23"/>
        <v>14</v>
      </c>
      <c r="G19" s="137">
        <f t="shared" si="22"/>
        <v>14</v>
      </c>
      <c r="H19" s="109">
        <v>0</v>
      </c>
      <c r="I19" s="109">
        <f t="shared" si="18"/>
        <v>3.0000000000000013E-2</v>
      </c>
      <c r="J19" s="101">
        <f t="shared" si="5"/>
        <v>34.350000000000016</v>
      </c>
      <c r="K19" s="101">
        <f t="shared" si="6"/>
        <v>35.430000000000014</v>
      </c>
      <c r="L19" s="101">
        <f t="shared" si="7"/>
        <v>36.870000000000019</v>
      </c>
      <c r="M19" s="101">
        <f t="shared" si="8"/>
        <v>39.870000000000019</v>
      </c>
      <c r="N19" s="101">
        <f t="shared" si="9"/>
        <v>42.750000000000021</v>
      </c>
      <c r="O19" s="101">
        <f t="shared" si="10"/>
        <v>49.050000000000018</v>
      </c>
      <c r="P19" s="101">
        <f t="shared" si="11"/>
        <v>61.950000000000024</v>
      </c>
      <c r="Q19" s="148">
        <f t="shared" si="12"/>
        <v>99.150000000000048</v>
      </c>
      <c r="R19" s="101">
        <f t="shared" si="14"/>
        <v>112.05000000000005</v>
      </c>
      <c r="S19" s="142">
        <f t="shared" si="15"/>
        <v>134.40000000000006</v>
      </c>
      <c r="T19" s="101">
        <f t="shared" si="16"/>
        <v>148.35000000000005</v>
      </c>
      <c r="V19" s="106">
        <v>8</v>
      </c>
      <c r="W19" s="106"/>
      <c r="X19" s="106">
        <v>12</v>
      </c>
      <c r="Y19" s="106">
        <f t="shared" si="17"/>
        <v>96</v>
      </c>
      <c r="Z19" s="106">
        <f>SUM($V$6:V19)</f>
        <v>30</v>
      </c>
      <c r="AA19" s="106">
        <f>SUM($Y$6:Y19)</f>
        <v>1425</v>
      </c>
      <c r="AB19" s="95">
        <v>17</v>
      </c>
    </row>
    <row r="20" spans="1:28" x14ac:dyDescent="0.25">
      <c r="A20" s="99">
        <v>15</v>
      </c>
      <c r="B20" s="114">
        <f t="shared" si="19"/>
        <v>3.5087999999999999</v>
      </c>
      <c r="C20" s="114">
        <f t="shared" si="20"/>
        <v>0.77193599999999996</v>
      </c>
      <c r="D20" s="102">
        <f t="shared" si="21"/>
        <v>1</v>
      </c>
      <c r="E20" s="139">
        <v>15</v>
      </c>
      <c r="F20" s="137">
        <f t="shared" si="23"/>
        <v>15</v>
      </c>
      <c r="G20" s="137">
        <f t="shared" si="22"/>
        <v>15</v>
      </c>
      <c r="H20" s="109">
        <v>0</v>
      </c>
      <c r="I20" s="109">
        <f t="shared" si="18"/>
        <v>2.8000000000000011E-2</v>
      </c>
      <c r="J20" s="101">
        <f t="shared" si="5"/>
        <v>32.060000000000009</v>
      </c>
      <c r="K20" s="101">
        <f t="shared" si="6"/>
        <v>33.068000000000012</v>
      </c>
      <c r="L20" s="101">
        <f t="shared" si="7"/>
        <v>34.412000000000013</v>
      </c>
      <c r="M20" s="101">
        <f t="shared" si="8"/>
        <v>37.212000000000018</v>
      </c>
      <c r="N20" s="101">
        <f t="shared" si="9"/>
        <v>39.900000000000013</v>
      </c>
      <c r="O20" s="101">
        <f t="shared" si="10"/>
        <v>45.780000000000015</v>
      </c>
      <c r="P20" s="101">
        <f t="shared" si="11"/>
        <v>57.820000000000022</v>
      </c>
      <c r="Q20" s="148">
        <f t="shared" si="12"/>
        <v>92.540000000000035</v>
      </c>
      <c r="R20" s="101">
        <f t="shared" si="14"/>
        <v>104.58000000000004</v>
      </c>
      <c r="S20" s="101">
        <f t="shared" si="15"/>
        <v>125.44000000000005</v>
      </c>
      <c r="T20" s="101">
        <f t="shared" si="16"/>
        <v>138.46000000000006</v>
      </c>
      <c r="V20" s="106">
        <v>10</v>
      </c>
      <c r="W20" s="106"/>
      <c r="X20" s="106">
        <v>11</v>
      </c>
      <c r="Y20" s="106">
        <f t="shared" si="17"/>
        <v>110</v>
      </c>
      <c r="Z20" s="106">
        <f>SUM($V$6:V20)</f>
        <v>40</v>
      </c>
      <c r="AA20" s="106">
        <f>SUM($Y$6:Y20)</f>
        <v>1535</v>
      </c>
      <c r="AB20" s="95">
        <v>18</v>
      </c>
    </row>
    <row r="21" spans="1:28" x14ac:dyDescent="0.25">
      <c r="A21" s="99">
        <v>16</v>
      </c>
      <c r="B21" s="114">
        <f t="shared" si="19"/>
        <v>4.0936000000000003</v>
      </c>
      <c r="C21" s="114">
        <f t="shared" si="20"/>
        <v>0.90059200000000006</v>
      </c>
      <c r="D21" s="102">
        <f t="shared" si="21"/>
        <v>1</v>
      </c>
      <c r="E21" s="139">
        <v>16</v>
      </c>
      <c r="F21" s="137">
        <f t="shared" si="23"/>
        <v>16</v>
      </c>
      <c r="G21" s="137">
        <f t="shared" si="22"/>
        <v>16</v>
      </c>
      <c r="H21" s="109">
        <v>0</v>
      </c>
      <c r="I21" s="109">
        <f t="shared" si="18"/>
        <v>2.6000000000000009E-2</v>
      </c>
      <c r="J21" s="101">
        <f t="shared" si="5"/>
        <v>29.77000000000001</v>
      </c>
      <c r="K21" s="101">
        <f t="shared" si="6"/>
        <v>30.70600000000001</v>
      </c>
      <c r="L21" s="101">
        <f t="shared" si="7"/>
        <v>31.954000000000011</v>
      </c>
      <c r="M21" s="101">
        <f t="shared" si="8"/>
        <v>34.554000000000009</v>
      </c>
      <c r="N21" s="101">
        <f t="shared" si="9"/>
        <v>37.050000000000011</v>
      </c>
      <c r="O21" s="101">
        <f t="shared" si="10"/>
        <v>42.510000000000012</v>
      </c>
      <c r="P21" s="101">
        <f t="shared" si="11"/>
        <v>53.690000000000019</v>
      </c>
      <c r="Q21" s="148">
        <f t="shared" si="12"/>
        <v>85.930000000000035</v>
      </c>
      <c r="R21" s="101">
        <f t="shared" si="14"/>
        <v>97.110000000000028</v>
      </c>
      <c r="S21" s="101">
        <f t="shared" si="15"/>
        <v>116.48000000000005</v>
      </c>
      <c r="T21" s="142">
        <f t="shared" si="16"/>
        <v>128.57000000000005</v>
      </c>
      <c r="V21" s="106">
        <v>15</v>
      </c>
      <c r="W21" s="106"/>
      <c r="X21" s="106">
        <v>10</v>
      </c>
      <c r="Y21" s="106">
        <f t="shared" si="17"/>
        <v>150</v>
      </c>
      <c r="Z21" s="106">
        <f>SUM($V$6:V21)</f>
        <v>55</v>
      </c>
      <c r="AA21" s="106">
        <f>SUM($Y$6:Y21)</f>
        <v>1685</v>
      </c>
      <c r="AB21" s="95">
        <v>19</v>
      </c>
    </row>
    <row r="22" spans="1:28" x14ac:dyDescent="0.25">
      <c r="A22" s="99">
        <v>17</v>
      </c>
      <c r="B22" s="114">
        <f t="shared" si="19"/>
        <v>4.6783999999999999</v>
      </c>
      <c r="C22" s="114">
        <f t="shared" si="20"/>
        <v>1.0292479999999999</v>
      </c>
      <c r="D22" s="102">
        <f t="shared" si="21"/>
        <v>1</v>
      </c>
      <c r="E22" s="139">
        <v>17</v>
      </c>
      <c r="F22" s="137">
        <f t="shared" si="23"/>
        <v>17</v>
      </c>
      <c r="G22" s="137">
        <f t="shared" si="22"/>
        <v>17</v>
      </c>
      <c r="H22" s="109">
        <v>0</v>
      </c>
      <c r="I22" s="109">
        <f t="shared" si="18"/>
        <v>2.4000000000000007E-2</v>
      </c>
      <c r="J22" s="101">
        <f t="shared" si="5"/>
        <v>27.480000000000008</v>
      </c>
      <c r="K22" s="101">
        <f t="shared" si="6"/>
        <v>28.344000000000008</v>
      </c>
      <c r="L22" s="101">
        <f t="shared" si="7"/>
        <v>29.496000000000009</v>
      </c>
      <c r="M22" s="101">
        <f t="shared" si="8"/>
        <v>31.896000000000011</v>
      </c>
      <c r="N22" s="101">
        <f t="shared" si="9"/>
        <v>34.20000000000001</v>
      </c>
      <c r="O22" s="101">
        <f t="shared" si="10"/>
        <v>39.240000000000009</v>
      </c>
      <c r="P22" s="101">
        <f t="shared" si="11"/>
        <v>49.560000000000016</v>
      </c>
      <c r="Q22" s="148">
        <f t="shared" si="12"/>
        <v>79.320000000000022</v>
      </c>
      <c r="R22" s="101">
        <f t="shared" si="14"/>
        <v>89.640000000000029</v>
      </c>
      <c r="S22" s="101">
        <f t="shared" si="15"/>
        <v>107.52000000000004</v>
      </c>
      <c r="T22" s="101">
        <f t="shared" si="16"/>
        <v>118.68000000000004</v>
      </c>
      <c r="V22" s="106">
        <v>20</v>
      </c>
      <c r="W22" s="106"/>
      <c r="X22" s="106">
        <v>9</v>
      </c>
      <c r="Y22" s="106">
        <f t="shared" si="17"/>
        <v>180</v>
      </c>
      <c r="Z22" s="106">
        <f>SUM($V$6:V22)</f>
        <v>75</v>
      </c>
      <c r="AA22" s="106">
        <f>SUM($Y$6:Y22)</f>
        <v>1865</v>
      </c>
      <c r="AB22" s="95">
        <v>20</v>
      </c>
    </row>
    <row r="23" spans="1:28" x14ac:dyDescent="0.25">
      <c r="A23" s="99">
        <v>18</v>
      </c>
      <c r="B23" s="114">
        <f t="shared" si="19"/>
        <v>5.2631999999999994</v>
      </c>
      <c r="C23" s="114">
        <f t="shared" si="20"/>
        <v>1.1579039999999998</v>
      </c>
      <c r="D23" s="102">
        <f t="shared" si="21"/>
        <v>1</v>
      </c>
      <c r="E23" s="139">
        <v>18</v>
      </c>
      <c r="F23" s="137">
        <f t="shared" si="23"/>
        <v>18</v>
      </c>
      <c r="G23" s="137">
        <f t="shared" si="22"/>
        <v>18</v>
      </c>
      <c r="H23" s="109">
        <v>0</v>
      </c>
      <c r="I23" s="109">
        <f t="shared" si="18"/>
        <v>2.2000000000000006E-2</v>
      </c>
      <c r="J23" s="101">
        <f t="shared" si="5"/>
        <v>25.190000000000005</v>
      </c>
      <c r="K23" s="101">
        <f t="shared" si="6"/>
        <v>25.982000000000006</v>
      </c>
      <c r="L23" s="101">
        <f t="shared" si="7"/>
        <v>27.038000000000007</v>
      </c>
      <c r="M23" s="101">
        <f t="shared" si="8"/>
        <v>29.238000000000007</v>
      </c>
      <c r="N23" s="101">
        <f t="shared" si="9"/>
        <v>31.350000000000009</v>
      </c>
      <c r="O23" s="101">
        <f t="shared" si="10"/>
        <v>35.970000000000006</v>
      </c>
      <c r="P23" s="101">
        <f t="shared" si="11"/>
        <v>45.430000000000014</v>
      </c>
      <c r="Q23" s="148">
        <f t="shared" si="12"/>
        <v>72.710000000000022</v>
      </c>
      <c r="R23" s="101">
        <f t="shared" si="14"/>
        <v>82.170000000000016</v>
      </c>
      <c r="S23" s="101">
        <f t="shared" si="15"/>
        <v>98.560000000000031</v>
      </c>
      <c r="T23" s="101">
        <f t="shared" si="16"/>
        <v>108.79000000000003</v>
      </c>
      <c r="V23" s="106">
        <v>30</v>
      </c>
      <c r="W23" s="106"/>
      <c r="X23" s="106">
        <v>8</v>
      </c>
      <c r="Y23" s="106">
        <f t="shared" si="17"/>
        <v>240</v>
      </c>
      <c r="Z23" s="106">
        <f>SUM($V$6:V23)</f>
        <v>105</v>
      </c>
      <c r="AA23" s="106">
        <f>SUM($Y$6:Y23)</f>
        <v>2105</v>
      </c>
      <c r="AB23" s="95">
        <v>21</v>
      </c>
    </row>
    <row r="24" spans="1:28" x14ac:dyDescent="0.25">
      <c r="A24" s="99">
        <v>19</v>
      </c>
      <c r="B24" s="114">
        <f t="shared" si="19"/>
        <v>5.847999999999999</v>
      </c>
      <c r="C24" s="114">
        <f t="shared" si="20"/>
        <v>1.2865599999999997</v>
      </c>
      <c r="D24" s="102">
        <f t="shared" si="21"/>
        <v>1</v>
      </c>
      <c r="E24" s="139">
        <v>19</v>
      </c>
      <c r="F24" s="137">
        <f t="shared" si="23"/>
        <v>19</v>
      </c>
      <c r="G24" s="137">
        <f t="shared" si="22"/>
        <v>19</v>
      </c>
      <c r="H24" s="109">
        <v>0</v>
      </c>
      <c r="I24" s="109">
        <f t="shared" si="18"/>
        <v>2.0000000000000004E-2</v>
      </c>
      <c r="J24" s="101">
        <f t="shared" si="5"/>
        <v>22.900000000000006</v>
      </c>
      <c r="K24" s="101">
        <f t="shared" si="6"/>
        <v>23.620000000000005</v>
      </c>
      <c r="L24" s="101">
        <f t="shared" si="7"/>
        <v>24.580000000000005</v>
      </c>
      <c r="M24" s="101">
        <f t="shared" si="8"/>
        <v>26.580000000000005</v>
      </c>
      <c r="N24" s="101">
        <f t="shared" si="9"/>
        <v>28.500000000000007</v>
      </c>
      <c r="O24" s="101">
        <f t="shared" si="10"/>
        <v>32.700000000000003</v>
      </c>
      <c r="P24" s="101">
        <f t="shared" si="11"/>
        <v>41.300000000000011</v>
      </c>
      <c r="Q24" s="148">
        <f t="shared" si="12"/>
        <v>66.100000000000009</v>
      </c>
      <c r="R24" s="101">
        <f t="shared" si="14"/>
        <v>74.700000000000017</v>
      </c>
      <c r="S24" s="101">
        <f t="shared" si="15"/>
        <v>89.600000000000023</v>
      </c>
      <c r="T24" s="101">
        <f t="shared" si="16"/>
        <v>98.90000000000002</v>
      </c>
      <c r="V24" s="106">
        <v>40</v>
      </c>
      <c r="W24" s="106"/>
      <c r="X24" s="106">
        <v>7</v>
      </c>
      <c r="Y24" s="106">
        <f t="shared" si="17"/>
        <v>280</v>
      </c>
      <c r="Z24" s="106">
        <f>SUM($V$6:V24)</f>
        <v>145</v>
      </c>
      <c r="AA24" s="106">
        <f>SUM($Y$6:Y24)</f>
        <v>2385</v>
      </c>
      <c r="AB24" s="95">
        <v>22</v>
      </c>
    </row>
    <row r="25" spans="1:28" x14ac:dyDescent="0.25">
      <c r="A25" s="99">
        <v>20</v>
      </c>
      <c r="B25" s="114">
        <f t="shared" si="19"/>
        <v>6.4327999999999985</v>
      </c>
      <c r="C25" s="114">
        <f t="shared" si="20"/>
        <v>1.4152159999999996</v>
      </c>
      <c r="D25" s="102">
        <f t="shared" si="21"/>
        <v>1</v>
      </c>
      <c r="E25" s="139">
        <v>20</v>
      </c>
      <c r="F25" s="137">
        <f t="shared" si="23"/>
        <v>20</v>
      </c>
      <c r="G25" s="137">
        <f t="shared" si="22"/>
        <v>20</v>
      </c>
      <c r="H25" s="109">
        <v>0</v>
      </c>
      <c r="I25" s="109">
        <f t="shared" si="18"/>
        <v>1.8000000000000002E-2</v>
      </c>
      <c r="J25" s="101">
        <f t="shared" si="5"/>
        <v>20.610000000000003</v>
      </c>
      <c r="K25" s="101">
        <f t="shared" si="6"/>
        <v>21.258000000000003</v>
      </c>
      <c r="L25" s="101">
        <f t="shared" si="7"/>
        <v>22.122000000000003</v>
      </c>
      <c r="M25" s="101">
        <f t="shared" si="8"/>
        <v>23.922000000000004</v>
      </c>
      <c r="N25" s="101">
        <f t="shared" si="9"/>
        <v>25.650000000000002</v>
      </c>
      <c r="O25" s="101">
        <f t="shared" si="10"/>
        <v>29.430000000000003</v>
      </c>
      <c r="P25" s="101">
        <f t="shared" si="11"/>
        <v>37.17</v>
      </c>
      <c r="Q25" s="148">
        <f t="shared" si="12"/>
        <v>59.490000000000009</v>
      </c>
      <c r="R25" s="101">
        <f t="shared" si="14"/>
        <v>67.23</v>
      </c>
      <c r="S25" s="101">
        <f t="shared" si="15"/>
        <v>80.640000000000015</v>
      </c>
      <c r="T25" s="101">
        <f t="shared" si="16"/>
        <v>89.01</v>
      </c>
      <c r="V25" s="106">
        <v>50</v>
      </c>
      <c r="W25" s="106"/>
      <c r="X25" s="106">
        <v>6</v>
      </c>
      <c r="Y25" s="106">
        <f t="shared" si="17"/>
        <v>300</v>
      </c>
      <c r="Z25" s="106">
        <f>SUM($V$6:V25)</f>
        <v>195</v>
      </c>
      <c r="AA25" s="106">
        <f>SUM($Y$6:Y25)</f>
        <v>2685</v>
      </c>
      <c r="AB25" s="95">
        <v>23</v>
      </c>
    </row>
    <row r="26" spans="1:28" x14ac:dyDescent="0.25">
      <c r="A26" s="99">
        <v>21</v>
      </c>
      <c r="B26" s="114">
        <f t="shared" si="19"/>
        <v>7.0175999999999981</v>
      </c>
      <c r="C26" s="114">
        <f t="shared" si="20"/>
        <v>1.5438719999999997</v>
      </c>
      <c r="D26" s="102">
        <f t="shared" si="21"/>
        <v>1</v>
      </c>
      <c r="E26" s="139">
        <v>21</v>
      </c>
      <c r="F26" s="137">
        <f t="shared" si="23"/>
        <v>21</v>
      </c>
      <c r="G26" s="137">
        <f t="shared" si="22"/>
        <v>21</v>
      </c>
      <c r="H26" s="109">
        <v>0</v>
      </c>
      <c r="I26" s="109">
        <f t="shared" si="18"/>
        <v>1.6E-2</v>
      </c>
      <c r="J26" s="101">
        <f t="shared" si="5"/>
        <v>18.32</v>
      </c>
      <c r="K26" s="101">
        <f t="shared" si="6"/>
        <v>18.896000000000001</v>
      </c>
      <c r="L26" s="101">
        <f t="shared" si="7"/>
        <v>19.664000000000001</v>
      </c>
      <c r="M26" s="101">
        <f t="shared" si="8"/>
        <v>21.263999999999999</v>
      </c>
      <c r="N26" s="101">
        <f t="shared" si="9"/>
        <v>22.8</v>
      </c>
      <c r="O26" s="101">
        <f t="shared" si="10"/>
        <v>26.16</v>
      </c>
      <c r="P26" s="101">
        <f t="shared" si="11"/>
        <v>33.04</v>
      </c>
      <c r="Q26" s="148">
        <f t="shared" si="12"/>
        <v>52.88</v>
      </c>
      <c r="R26" s="101">
        <f t="shared" si="14"/>
        <v>59.76</v>
      </c>
      <c r="S26" s="101">
        <f t="shared" si="15"/>
        <v>71.680000000000007</v>
      </c>
      <c r="T26" s="101">
        <f t="shared" si="16"/>
        <v>79.12</v>
      </c>
      <c r="V26" s="106">
        <v>60</v>
      </c>
      <c r="W26" s="106"/>
      <c r="X26" s="106">
        <v>5</v>
      </c>
      <c r="Y26" s="106">
        <f t="shared" si="17"/>
        <v>300</v>
      </c>
      <c r="Z26" s="106">
        <f>SUM($V$6:V26)</f>
        <v>255</v>
      </c>
      <c r="AA26" s="106">
        <f>SUM($Y$6:Y26)</f>
        <v>2985</v>
      </c>
      <c r="AB26" s="95">
        <v>24</v>
      </c>
    </row>
    <row r="27" spans="1:28" x14ac:dyDescent="0.25">
      <c r="A27" s="99">
        <v>22</v>
      </c>
      <c r="B27" s="114">
        <f t="shared" si="19"/>
        <v>7.6023999999999976</v>
      </c>
      <c r="C27" s="114">
        <f t="shared" si="20"/>
        <v>1.6725279999999996</v>
      </c>
      <c r="D27" s="102">
        <f t="shared" si="21"/>
        <v>1</v>
      </c>
      <c r="E27" s="139">
        <v>22</v>
      </c>
      <c r="F27" s="137">
        <f t="shared" si="23"/>
        <v>22</v>
      </c>
      <c r="G27" s="137">
        <f t="shared" si="22"/>
        <v>22</v>
      </c>
      <c r="H27" s="109">
        <v>0</v>
      </c>
      <c r="I27" s="109">
        <f t="shared" si="18"/>
        <v>1.4E-2</v>
      </c>
      <c r="J27" s="101">
        <f t="shared" si="5"/>
        <v>16.03</v>
      </c>
      <c r="K27" s="101">
        <f t="shared" si="6"/>
        <v>16.533999999999999</v>
      </c>
      <c r="L27" s="101">
        <f t="shared" si="7"/>
        <v>17.206</v>
      </c>
      <c r="M27" s="101">
        <f t="shared" si="8"/>
        <v>18.606000000000002</v>
      </c>
      <c r="N27" s="101">
        <f t="shared" si="9"/>
        <v>19.95</v>
      </c>
      <c r="O27" s="101">
        <f t="shared" si="10"/>
        <v>22.89</v>
      </c>
      <c r="P27" s="101">
        <f t="shared" si="11"/>
        <v>28.91</v>
      </c>
      <c r="Q27" s="148">
        <f t="shared" si="12"/>
        <v>46.27</v>
      </c>
      <c r="R27" s="101">
        <f t="shared" si="14"/>
        <v>52.29</v>
      </c>
      <c r="S27" s="101">
        <f t="shared" si="15"/>
        <v>62.72</v>
      </c>
      <c r="T27" s="101">
        <f t="shared" si="16"/>
        <v>69.23</v>
      </c>
      <c r="V27" s="106">
        <v>80</v>
      </c>
      <c r="W27" s="106"/>
      <c r="X27" s="106">
        <v>4</v>
      </c>
      <c r="Y27" s="106">
        <f t="shared" si="17"/>
        <v>320</v>
      </c>
      <c r="Z27" s="106">
        <f>SUM($V$6:V27)</f>
        <v>335</v>
      </c>
      <c r="AA27" s="106">
        <f>SUM($Y$6:Y27)</f>
        <v>3305</v>
      </c>
      <c r="AB27" s="95">
        <v>25</v>
      </c>
    </row>
    <row r="28" spans="1:28" x14ac:dyDescent="0.25">
      <c r="A28" s="99">
        <v>23</v>
      </c>
      <c r="B28" s="114">
        <f t="shared" si="19"/>
        <v>8.1871999999999971</v>
      </c>
      <c r="C28" s="114">
        <f t="shared" si="20"/>
        <v>1.8011839999999995</v>
      </c>
      <c r="D28" s="102">
        <f t="shared" si="21"/>
        <v>1</v>
      </c>
      <c r="E28" s="139">
        <v>23</v>
      </c>
      <c r="F28" s="137">
        <f t="shared" si="23"/>
        <v>23</v>
      </c>
      <c r="G28" s="137">
        <f t="shared" si="22"/>
        <v>23</v>
      </c>
      <c r="H28" s="109">
        <v>0</v>
      </c>
      <c r="I28" s="109">
        <f t="shared" si="18"/>
        <v>1.2E-2</v>
      </c>
      <c r="J28" s="101">
        <f t="shared" si="5"/>
        <v>13.74</v>
      </c>
      <c r="K28" s="101">
        <f t="shared" si="6"/>
        <v>14.172000000000001</v>
      </c>
      <c r="L28" s="101">
        <f t="shared" si="7"/>
        <v>14.748000000000001</v>
      </c>
      <c r="M28" s="101">
        <f t="shared" si="8"/>
        <v>15.948</v>
      </c>
      <c r="N28" s="101">
        <f t="shared" si="9"/>
        <v>17.100000000000001</v>
      </c>
      <c r="O28" s="101">
        <f t="shared" si="10"/>
        <v>19.62</v>
      </c>
      <c r="P28" s="101">
        <f t="shared" si="11"/>
        <v>24.78</v>
      </c>
      <c r="Q28" s="148">
        <f t="shared" si="12"/>
        <v>39.660000000000004</v>
      </c>
      <c r="R28" s="101">
        <f t="shared" si="14"/>
        <v>44.82</v>
      </c>
      <c r="S28" s="101">
        <f t="shared" si="15"/>
        <v>53.76</v>
      </c>
      <c r="T28" s="101">
        <f t="shared" si="16"/>
        <v>59.34</v>
      </c>
      <c r="V28" s="106">
        <v>100</v>
      </c>
      <c r="W28" s="106"/>
      <c r="X28" s="106">
        <v>3</v>
      </c>
      <c r="Y28" s="106">
        <f t="shared" si="17"/>
        <v>300</v>
      </c>
      <c r="Z28" s="106">
        <f>SUM($V$6:V28)</f>
        <v>435</v>
      </c>
      <c r="AA28" s="106">
        <f>SUM($Y$6:Y28)</f>
        <v>3605</v>
      </c>
      <c r="AB28" s="95">
        <v>26</v>
      </c>
    </row>
    <row r="29" spans="1:28" x14ac:dyDescent="0.25">
      <c r="A29" s="99">
        <v>24</v>
      </c>
      <c r="B29" s="114">
        <f t="shared" si="19"/>
        <v>8.7719999999999967</v>
      </c>
      <c r="C29" s="114">
        <f t="shared" si="20"/>
        <v>1.9298399999999993</v>
      </c>
      <c r="D29" s="102">
        <f t="shared" si="21"/>
        <v>1</v>
      </c>
      <c r="E29" s="139">
        <v>24</v>
      </c>
      <c r="F29" s="137">
        <f t="shared" si="23"/>
        <v>24</v>
      </c>
      <c r="G29" s="137">
        <f t="shared" si="22"/>
        <v>24</v>
      </c>
      <c r="H29" s="109">
        <v>0</v>
      </c>
      <c r="I29" s="109">
        <f t="shared" si="18"/>
        <v>0.01</v>
      </c>
      <c r="J29" s="101">
        <f t="shared" si="5"/>
        <v>11.450000000000001</v>
      </c>
      <c r="K29" s="101">
        <f t="shared" si="6"/>
        <v>11.81</v>
      </c>
      <c r="L29" s="101">
        <f t="shared" si="7"/>
        <v>12.290000000000001</v>
      </c>
      <c r="M29" s="101">
        <f t="shared" si="8"/>
        <v>13.290000000000001</v>
      </c>
      <c r="N29" s="101">
        <f t="shared" si="9"/>
        <v>14.25</v>
      </c>
      <c r="O29" s="101">
        <f t="shared" si="10"/>
        <v>16.350000000000001</v>
      </c>
      <c r="P29" s="101">
        <f t="shared" si="11"/>
        <v>20.650000000000002</v>
      </c>
      <c r="Q29" s="148">
        <f t="shared" si="12"/>
        <v>33.049999999999997</v>
      </c>
      <c r="R29" s="101">
        <f t="shared" si="14"/>
        <v>37.35</v>
      </c>
      <c r="S29" s="101">
        <f t="shared" si="15"/>
        <v>44.800000000000004</v>
      </c>
      <c r="T29" s="101">
        <f t="shared" si="16"/>
        <v>49.45</v>
      </c>
      <c r="V29" s="106">
        <v>100</v>
      </c>
      <c r="W29" s="106"/>
      <c r="X29" s="106">
        <v>2</v>
      </c>
      <c r="Y29" s="106">
        <f t="shared" si="17"/>
        <v>200</v>
      </c>
      <c r="Z29" s="106">
        <f>SUM($V$6:V29)</f>
        <v>535</v>
      </c>
      <c r="AA29" s="106">
        <f>SUM($Y$6:Y29)</f>
        <v>3805</v>
      </c>
      <c r="AB29" s="95">
        <v>27</v>
      </c>
    </row>
    <row r="30" spans="1:28" x14ac:dyDescent="0.25">
      <c r="A30" s="99">
        <v>25</v>
      </c>
      <c r="B30" s="114">
        <f t="shared" si="19"/>
        <v>9.3567999999999962</v>
      </c>
      <c r="C30" s="114">
        <f t="shared" si="20"/>
        <v>2.058495999999999</v>
      </c>
      <c r="D30" s="102">
        <f t="shared" si="21"/>
        <v>2</v>
      </c>
      <c r="E30" s="139">
        <v>25</v>
      </c>
      <c r="F30" s="137">
        <f t="shared" si="23"/>
        <v>25</v>
      </c>
      <c r="G30" s="137">
        <f t="shared" si="22"/>
        <v>26</v>
      </c>
      <c r="H30" s="109">
        <v>0</v>
      </c>
      <c r="I30" s="109">
        <f t="shared" si="18"/>
        <v>8.0000000000000002E-3</v>
      </c>
      <c r="J30" s="101">
        <f t="shared" si="5"/>
        <v>9.16</v>
      </c>
      <c r="K30" s="101">
        <f t="shared" si="6"/>
        <v>9.4480000000000004</v>
      </c>
      <c r="L30" s="101">
        <f t="shared" si="7"/>
        <v>9.8320000000000007</v>
      </c>
      <c r="M30" s="101">
        <f t="shared" si="8"/>
        <v>10.632</v>
      </c>
      <c r="N30" s="101">
        <f t="shared" si="9"/>
        <v>11.4</v>
      </c>
      <c r="O30" s="101">
        <f t="shared" si="10"/>
        <v>13.08</v>
      </c>
      <c r="P30" s="101">
        <f t="shared" si="11"/>
        <v>16.52</v>
      </c>
      <c r="Q30" s="148">
        <f t="shared" si="12"/>
        <v>26.44</v>
      </c>
      <c r="R30" s="101">
        <f t="shared" si="14"/>
        <v>29.88</v>
      </c>
      <c r="S30" s="101">
        <f t="shared" si="15"/>
        <v>35.840000000000003</v>
      </c>
      <c r="T30" s="101">
        <f t="shared" si="16"/>
        <v>39.56</v>
      </c>
      <c r="V30" s="106">
        <v>200</v>
      </c>
      <c r="W30" s="106"/>
      <c r="X30" s="106">
        <v>1</v>
      </c>
      <c r="Y30" s="106">
        <f t="shared" si="17"/>
        <v>200</v>
      </c>
      <c r="Z30" s="106">
        <f>SUM($V$6:V30)</f>
        <v>735</v>
      </c>
      <c r="AA30" s="106">
        <f>SUM($Y$6:Y30)</f>
        <v>4005</v>
      </c>
      <c r="AB30" s="95">
        <v>28</v>
      </c>
    </row>
    <row r="31" spans="1:28" x14ac:dyDescent="0.25">
      <c r="A31" s="99">
        <v>26</v>
      </c>
      <c r="B31" s="114">
        <f t="shared" si="19"/>
        <v>9.9415999999999958</v>
      </c>
      <c r="C31" s="114">
        <f t="shared" si="20"/>
        <v>2.1871519999999989</v>
      </c>
      <c r="D31" s="102">
        <f t="shared" si="21"/>
        <v>2</v>
      </c>
      <c r="E31" s="139">
        <v>26</v>
      </c>
      <c r="F31" s="137">
        <f t="shared" si="23"/>
        <v>27</v>
      </c>
      <c r="G31" s="137">
        <f t="shared" si="22"/>
        <v>28</v>
      </c>
      <c r="H31" s="109">
        <v>0</v>
      </c>
      <c r="I31" s="109">
        <f t="shared" si="18"/>
        <v>6.0000000000000001E-3</v>
      </c>
      <c r="J31" s="101">
        <f t="shared" si="5"/>
        <v>6.87</v>
      </c>
      <c r="K31" s="101">
        <f t="shared" si="6"/>
        <v>7.0860000000000003</v>
      </c>
      <c r="L31" s="101">
        <f t="shared" si="7"/>
        <v>7.3740000000000006</v>
      </c>
      <c r="M31" s="101">
        <f t="shared" si="8"/>
        <v>7.9740000000000002</v>
      </c>
      <c r="N31" s="101">
        <f t="shared" si="9"/>
        <v>8.5500000000000007</v>
      </c>
      <c r="O31" s="101">
        <f t="shared" si="10"/>
        <v>9.81</v>
      </c>
      <c r="P31" s="101">
        <f t="shared" si="11"/>
        <v>12.39</v>
      </c>
      <c r="Q31" s="148">
        <f t="shared" si="12"/>
        <v>19.830000000000002</v>
      </c>
      <c r="R31" s="101">
        <f t="shared" si="14"/>
        <v>22.41</v>
      </c>
      <c r="S31" s="101">
        <f t="shared" si="15"/>
        <v>26.88</v>
      </c>
      <c r="T31" s="101">
        <f t="shared" si="16"/>
        <v>29.67</v>
      </c>
      <c r="V31" s="106">
        <v>300</v>
      </c>
      <c r="W31" s="106"/>
      <c r="X31" s="106">
        <v>0.75</v>
      </c>
      <c r="Y31" s="106">
        <f t="shared" si="17"/>
        <v>225</v>
      </c>
      <c r="Z31" s="106">
        <f>SUM($V$6:V31)</f>
        <v>1035</v>
      </c>
      <c r="AA31" s="106">
        <f>SUM($Y$6:Y31)</f>
        <v>4230</v>
      </c>
      <c r="AB31" s="95">
        <v>29</v>
      </c>
    </row>
    <row r="32" spans="1:28" x14ac:dyDescent="0.25">
      <c r="A32" s="99">
        <v>27</v>
      </c>
      <c r="B32" s="114">
        <f t="shared" si="19"/>
        <v>10.526399999999995</v>
      </c>
      <c r="C32" s="114">
        <f t="shared" si="20"/>
        <v>2.3158079999999992</v>
      </c>
      <c r="D32" s="102">
        <f t="shared" si="21"/>
        <v>2</v>
      </c>
      <c r="E32" s="139">
        <v>27</v>
      </c>
      <c r="F32" s="137">
        <f t="shared" si="23"/>
        <v>29</v>
      </c>
      <c r="G32" s="137">
        <f t="shared" si="22"/>
        <v>30</v>
      </c>
      <c r="H32" s="109">
        <v>0</v>
      </c>
      <c r="I32" s="109">
        <f t="shared" si="18"/>
        <v>4.0000000000000001E-3</v>
      </c>
      <c r="J32" s="101">
        <f t="shared" si="5"/>
        <v>4.58</v>
      </c>
      <c r="K32" s="101">
        <f t="shared" si="6"/>
        <v>4.7240000000000002</v>
      </c>
      <c r="L32" s="101">
        <f t="shared" si="7"/>
        <v>4.9160000000000004</v>
      </c>
      <c r="M32" s="101">
        <f t="shared" si="8"/>
        <v>5.3159999999999998</v>
      </c>
      <c r="N32" s="101">
        <f t="shared" si="9"/>
        <v>5.7</v>
      </c>
      <c r="O32" s="101">
        <f t="shared" si="10"/>
        <v>6.54</v>
      </c>
      <c r="P32" s="101">
        <f t="shared" si="11"/>
        <v>8.26</v>
      </c>
      <c r="Q32" s="148">
        <f t="shared" si="12"/>
        <v>13.22</v>
      </c>
      <c r="R32" s="101">
        <f t="shared" si="14"/>
        <v>14.94</v>
      </c>
      <c r="S32" s="101">
        <f t="shared" si="15"/>
        <v>17.920000000000002</v>
      </c>
      <c r="T32" s="101">
        <f t="shared" si="16"/>
        <v>19.78</v>
      </c>
      <c r="V32" s="106">
        <v>500</v>
      </c>
      <c r="W32" s="106"/>
      <c r="X32" s="106">
        <v>0.5</v>
      </c>
      <c r="Y32" s="106">
        <f t="shared" si="17"/>
        <v>250</v>
      </c>
      <c r="Z32" s="106">
        <f>SUM($V$6:V32)</f>
        <v>1535</v>
      </c>
      <c r="AA32" s="106">
        <f>SUM($Y$6:Y32)</f>
        <v>4480</v>
      </c>
      <c r="AB32" s="95">
        <v>30</v>
      </c>
    </row>
    <row r="33" spans="1:27" x14ac:dyDescent="0.25">
      <c r="A33" s="99">
        <v>28</v>
      </c>
      <c r="B33" s="114">
        <f t="shared" si="19"/>
        <v>11.111199999999995</v>
      </c>
      <c r="C33" s="114">
        <f t="shared" si="20"/>
        <v>2.4444639999999991</v>
      </c>
      <c r="D33" s="102">
        <f t="shared" si="21"/>
        <v>2</v>
      </c>
      <c r="E33" s="139">
        <v>28</v>
      </c>
      <c r="F33" s="137">
        <f t="shared" si="23"/>
        <v>31</v>
      </c>
      <c r="G33" s="137">
        <f t="shared" si="22"/>
        <v>32</v>
      </c>
      <c r="H33" s="109">
        <v>0</v>
      </c>
      <c r="I33" s="109">
        <v>2E-3</v>
      </c>
      <c r="J33" s="101">
        <f t="shared" si="5"/>
        <v>2.29</v>
      </c>
      <c r="K33" s="101">
        <f t="shared" si="6"/>
        <v>2.3620000000000001</v>
      </c>
      <c r="L33" s="101">
        <f t="shared" si="7"/>
        <v>2.4580000000000002</v>
      </c>
      <c r="M33" s="101">
        <f t="shared" si="8"/>
        <v>2.6579999999999999</v>
      </c>
      <c r="N33" s="101">
        <f t="shared" si="9"/>
        <v>2.85</v>
      </c>
      <c r="O33" s="101">
        <f t="shared" si="10"/>
        <v>3.27</v>
      </c>
      <c r="P33" s="101">
        <f t="shared" si="11"/>
        <v>4.13</v>
      </c>
      <c r="Q33" s="148">
        <f t="shared" si="12"/>
        <v>6.61</v>
      </c>
      <c r="R33" s="101">
        <f t="shared" si="14"/>
        <v>7.47</v>
      </c>
      <c r="S33" s="101">
        <f t="shared" si="15"/>
        <v>8.9600000000000009</v>
      </c>
      <c r="T33" s="101">
        <f t="shared" si="16"/>
        <v>9.89</v>
      </c>
      <c r="V33" s="106">
        <v>10000</v>
      </c>
      <c r="W33" s="106"/>
      <c r="X33" s="106">
        <v>0.25</v>
      </c>
      <c r="Y33" s="106">
        <f t="shared" si="17"/>
        <v>2500</v>
      </c>
      <c r="Z33" s="106">
        <f>SUM($V$6:V33)</f>
        <v>11535</v>
      </c>
      <c r="AA33" s="106">
        <f>SUM($Y$6:Y33)</f>
        <v>6980</v>
      </c>
    </row>
    <row r="34" spans="1:27" x14ac:dyDescent="0.25">
      <c r="B34" s="105">
        <f>SUM(B6:B33)</f>
        <v>116.37519999999996</v>
      </c>
      <c r="C34" s="105">
        <f>SUM(C6:C33)</f>
        <v>34.315983999999993</v>
      </c>
      <c r="D34" s="101">
        <f t="shared" si="21"/>
        <v>34</v>
      </c>
      <c r="E34" s="101"/>
      <c r="I34" s="140">
        <f>SUM(I6:I33)</f>
        <v>1.0000000000000004</v>
      </c>
      <c r="J34" s="111">
        <f t="shared" ref="J34:T34" si="24">SUM(J6:J33)</f>
        <v>1145.0000000000002</v>
      </c>
      <c r="K34" s="111">
        <f t="shared" si="24"/>
        <v>1181.0000000000007</v>
      </c>
      <c r="L34" s="111">
        <f t="shared" si="24"/>
        <v>1229.0000000000009</v>
      </c>
      <c r="M34" s="111">
        <f t="shared" si="24"/>
        <v>1329.0000000000007</v>
      </c>
      <c r="N34" s="111">
        <f t="shared" si="24"/>
        <v>1425.0000000000009</v>
      </c>
      <c r="O34" s="111">
        <f t="shared" si="24"/>
        <v>1635.0000000000005</v>
      </c>
      <c r="P34" s="111">
        <f t="shared" si="24"/>
        <v>2065.0000000000009</v>
      </c>
      <c r="Q34" s="148">
        <f t="shared" si="24"/>
        <v>3305.0000000000018</v>
      </c>
      <c r="R34" s="111">
        <f t="shared" si="24"/>
        <v>3735.0000000000014</v>
      </c>
      <c r="S34" s="111">
        <f t="shared" si="24"/>
        <v>4480.0000000000036</v>
      </c>
      <c r="T34" s="111">
        <f t="shared" si="24"/>
        <v>4945.0000000000027</v>
      </c>
    </row>
  </sheetData>
  <mergeCells count="8">
    <mergeCell ref="A1:D1"/>
    <mergeCell ref="F4:G4"/>
    <mergeCell ref="V1:Y1"/>
    <mergeCell ref="F1:G1"/>
    <mergeCell ref="H4:I4"/>
    <mergeCell ref="H3:I3"/>
    <mergeCell ref="J1:Q1"/>
    <mergeCell ref="J3:Q3"/>
  </mergeCells>
  <pageMargins left="0.7" right="0.7" top="0.78740157499999996" bottom="0.78740157499999996" header="0.3" footer="0.3"/>
  <pageSetup paperSize="146" orientation="portrait" horizontalDpi="203" verticalDpi="203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X101"/>
  <sheetViews>
    <sheetView zoomScale="170" zoomScaleNormal="170" workbookViewId="0">
      <selection activeCell="W8" sqref="W8"/>
    </sheetView>
  </sheetViews>
  <sheetFormatPr baseColWidth="10" defaultColWidth="5.875" defaultRowHeight="18.75" x14ac:dyDescent="0.25"/>
  <cols>
    <col min="1" max="1" width="5.875" style="124"/>
    <col min="2" max="2" width="8.875" style="124" bestFit="1" customWidth="1"/>
    <col min="3" max="4" width="5.875" style="124"/>
    <col min="5" max="5" width="8.875" style="124" bestFit="1" customWidth="1"/>
    <col min="6" max="7" width="5.875" style="124"/>
    <col min="8" max="8" width="8.875" style="124" bestFit="1" customWidth="1"/>
    <col min="9" max="15" width="5.875" style="124"/>
    <col min="16" max="16" width="6.75" style="124" bestFit="1" customWidth="1"/>
    <col min="17" max="16384" width="5.875" style="124"/>
  </cols>
  <sheetData>
    <row r="1" spans="1:24" ht="12.95" customHeight="1" x14ac:dyDescent="0.25">
      <c r="A1" s="123">
        <f>SUM(A2:A17)</f>
        <v>136</v>
      </c>
      <c r="B1" s="123">
        <v>16</v>
      </c>
      <c r="C1" s="123">
        <f>SUM(A1/B1)</f>
        <v>8.5</v>
      </c>
      <c r="D1" s="123">
        <f>SUM(D2:D25)</f>
        <v>300</v>
      </c>
      <c r="E1" s="123">
        <v>24</v>
      </c>
      <c r="F1" s="123">
        <f>SUM(D1/E1)</f>
        <v>12.5</v>
      </c>
      <c r="G1" s="123">
        <f>SUM(G2:G17)</f>
        <v>136</v>
      </c>
      <c r="H1" s="123">
        <v>16</v>
      </c>
      <c r="I1" s="123">
        <f>SUM(G1/H1)</f>
        <v>8.5</v>
      </c>
      <c r="M1" s="124" t="s">
        <v>323</v>
      </c>
      <c r="O1" s="124" t="s">
        <v>335</v>
      </c>
      <c r="P1" s="124" t="s">
        <v>320</v>
      </c>
      <c r="Q1" s="124" t="s">
        <v>321</v>
      </c>
      <c r="R1" s="124" t="s">
        <v>321</v>
      </c>
      <c r="U1" s="125"/>
      <c r="W1" s="125"/>
      <c r="X1" s="125"/>
    </row>
    <row r="2" spans="1:24" ht="12.95" customHeight="1" x14ac:dyDescent="0.25">
      <c r="A2" s="129">
        <v>1</v>
      </c>
      <c r="B2" s="130">
        <f t="shared" ref="B2:B17" si="0">SUM($B$1-A2)*$C$1</f>
        <v>127.5</v>
      </c>
      <c r="C2" s="123"/>
      <c r="D2" s="129">
        <v>1</v>
      </c>
      <c r="E2" s="130">
        <f>SUM($E$1-D2)*$F$1</f>
        <v>287.5</v>
      </c>
      <c r="F2" s="123"/>
      <c r="G2" s="129">
        <v>1</v>
      </c>
      <c r="H2" s="130">
        <f t="shared" ref="H2:H17" si="1">SUM($B$1-G2)*$C$1</f>
        <v>127.5</v>
      </c>
      <c r="I2" s="123"/>
      <c r="J2" s="123"/>
      <c r="K2" s="123"/>
      <c r="L2" s="127"/>
      <c r="M2" s="127" t="s">
        <v>327</v>
      </c>
      <c r="N2" s="127"/>
      <c r="O2" s="124" t="s">
        <v>334</v>
      </c>
      <c r="P2" s="124" t="s">
        <v>323</v>
      </c>
      <c r="Q2" s="124" t="s">
        <v>326</v>
      </c>
      <c r="R2" s="124" t="s">
        <v>323</v>
      </c>
      <c r="W2" s="126"/>
    </row>
    <row r="3" spans="1:24" ht="12.95" customHeight="1" x14ac:dyDescent="0.25">
      <c r="A3" s="124">
        <v>2</v>
      </c>
      <c r="B3" s="130">
        <f t="shared" si="0"/>
        <v>119</v>
      </c>
      <c r="D3" s="124">
        <v>2</v>
      </c>
      <c r="E3" s="130">
        <f t="shared" ref="E3:E25" si="2">SUM($E$1-D3)*$F$1</f>
        <v>275</v>
      </c>
      <c r="G3" s="124">
        <v>2</v>
      </c>
      <c r="H3" s="130">
        <f t="shared" si="1"/>
        <v>119</v>
      </c>
      <c r="L3" s="127">
        <v>1</v>
      </c>
      <c r="M3" s="127">
        <v>1</v>
      </c>
      <c r="N3" s="127">
        <v>104</v>
      </c>
      <c r="O3" s="124">
        <f t="shared" ref="O3:O11" si="3">SUM(O4+N3)</f>
        <v>410</v>
      </c>
      <c r="P3" s="124">
        <f>SUM(M3*O3)</f>
        <v>410</v>
      </c>
      <c r="Q3" s="127">
        <f>SUM(M3)</f>
        <v>1</v>
      </c>
      <c r="R3" s="124">
        <f>SUM(P3)</f>
        <v>410</v>
      </c>
      <c r="W3" s="126"/>
    </row>
    <row r="4" spans="1:24" x14ac:dyDescent="0.25">
      <c r="A4" s="124">
        <v>3</v>
      </c>
      <c r="B4" s="130">
        <f t="shared" si="0"/>
        <v>110.5</v>
      </c>
      <c r="D4" s="124">
        <v>3</v>
      </c>
      <c r="E4" s="130">
        <f t="shared" si="2"/>
        <v>262.5</v>
      </c>
      <c r="G4" s="124">
        <v>3</v>
      </c>
      <c r="H4" s="130">
        <f t="shared" si="1"/>
        <v>110.5</v>
      </c>
      <c r="L4" s="127">
        <v>2</v>
      </c>
      <c r="M4" s="127">
        <v>1</v>
      </c>
      <c r="N4" s="127">
        <v>74</v>
      </c>
      <c r="O4" s="124">
        <f t="shared" si="3"/>
        <v>306</v>
      </c>
      <c r="P4" s="124">
        <f t="shared" ref="P4:P32" si="4">SUM(M4*O4)</f>
        <v>306</v>
      </c>
      <c r="Q4" s="127">
        <f>SUM($M$3:M4)</f>
        <v>2</v>
      </c>
      <c r="R4" s="127">
        <f>SUM($P$3:P4)</f>
        <v>716</v>
      </c>
      <c r="W4" s="126"/>
    </row>
    <row r="5" spans="1:24" x14ac:dyDescent="0.25">
      <c r="A5" s="124">
        <v>4</v>
      </c>
      <c r="B5" s="130">
        <f t="shared" si="0"/>
        <v>102</v>
      </c>
      <c r="C5" s="128"/>
      <c r="D5" s="124">
        <v>4</v>
      </c>
      <c r="E5" s="130">
        <f t="shared" si="2"/>
        <v>250</v>
      </c>
      <c r="F5" s="128"/>
      <c r="G5" s="124">
        <v>4</v>
      </c>
      <c r="H5" s="130">
        <f t="shared" si="1"/>
        <v>102</v>
      </c>
      <c r="I5" s="128"/>
      <c r="J5" s="127"/>
      <c r="K5" s="127"/>
      <c r="L5" s="127">
        <v>3</v>
      </c>
      <c r="M5" s="127">
        <v>1</v>
      </c>
      <c r="N5" s="127">
        <v>54</v>
      </c>
      <c r="O5" s="124">
        <f t="shared" si="3"/>
        <v>232</v>
      </c>
      <c r="P5" s="124">
        <f t="shared" si="4"/>
        <v>232</v>
      </c>
      <c r="Q5" s="127">
        <f>SUM($M$3:M5)</f>
        <v>3</v>
      </c>
      <c r="R5" s="127">
        <f>SUM($P$3:P5)</f>
        <v>948</v>
      </c>
      <c r="W5" s="126"/>
    </row>
    <row r="6" spans="1:24" x14ac:dyDescent="0.25">
      <c r="A6" s="124">
        <v>5</v>
      </c>
      <c r="B6" s="130">
        <f t="shared" si="0"/>
        <v>93.5</v>
      </c>
      <c r="C6" s="128"/>
      <c r="D6" s="124">
        <v>5</v>
      </c>
      <c r="E6" s="130">
        <f t="shared" si="2"/>
        <v>237.5</v>
      </c>
      <c r="F6" s="128"/>
      <c r="G6" s="124">
        <v>5</v>
      </c>
      <c r="H6" s="130">
        <f t="shared" si="1"/>
        <v>93.5</v>
      </c>
      <c r="I6" s="128"/>
      <c r="J6" s="127"/>
      <c r="K6" s="127"/>
      <c r="L6" s="127">
        <v>4</v>
      </c>
      <c r="M6" s="127">
        <v>1</v>
      </c>
      <c r="N6" s="127">
        <v>39</v>
      </c>
      <c r="O6" s="124">
        <f t="shared" si="3"/>
        <v>178</v>
      </c>
      <c r="P6" s="124">
        <f t="shared" si="4"/>
        <v>178</v>
      </c>
      <c r="Q6" s="127">
        <f>SUM($M$3:M6)</f>
        <v>4</v>
      </c>
      <c r="R6" s="127">
        <f>SUM($P$3:P6)</f>
        <v>1126</v>
      </c>
      <c r="W6" s="126"/>
    </row>
    <row r="7" spans="1:24" x14ac:dyDescent="0.25">
      <c r="A7" s="124">
        <v>6</v>
      </c>
      <c r="B7" s="130">
        <f t="shared" si="0"/>
        <v>85</v>
      </c>
      <c r="C7" s="128"/>
      <c r="D7" s="124">
        <v>6</v>
      </c>
      <c r="E7" s="130">
        <f t="shared" si="2"/>
        <v>225</v>
      </c>
      <c r="F7" s="128"/>
      <c r="G7" s="124">
        <v>6</v>
      </c>
      <c r="H7" s="130">
        <f t="shared" si="1"/>
        <v>85</v>
      </c>
      <c r="I7" s="128"/>
      <c r="J7" s="127"/>
      <c r="K7" s="127"/>
      <c r="L7" s="127">
        <v>5</v>
      </c>
      <c r="M7" s="127">
        <v>1</v>
      </c>
      <c r="N7" s="127">
        <v>29</v>
      </c>
      <c r="O7" s="124">
        <f t="shared" si="3"/>
        <v>139</v>
      </c>
      <c r="P7" s="124">
        <f t="shared" si="4"/>
        <v>139</v>
      </c>
      <c r="Q7" s="127">
        <f>SUM($M$3:M7)</f>
        <v>5</v>
      </c>
      <c r="R7" s="127">
        <f>SUM($P$3:P7)</f>
        <v>1265</v>
      </c>
      <c r="W7" s="126"/>
    </row>
    <row r="8" spans="1:24" x14ac:dyDescent="0.25">
      <c r="A8" s="124">
        <v>7</v>
      </c>
      <c r="B8" s="130">
        <f t="shared" si="0"/>
        <v>76.5</v>
      </c>
      <c r="C8" s="128"/>
      <c r="D8" s="124">
        <v>7</v>
      </c>
      <c r="E8" s="130">
        <f t="shared" si="2"/>
        <v>212.5</v>
      </c>
      <c r="F8" s="128"/>
      <c r="G8" s="124">
        <v>7</v>
      </c>
      <c r="H8" s="130">
        <f t="shared" si="1"/>
        <v>76.5</v>
      </c>
      <c r="I8" s="128"/>
      <c r="J8" s="127"/>
      <c r="K8" s="127"/>
      <c r="L8" s="127">
        <v>6</v>
      </c>
      <c r="M8" s="127">
        <v>1</v>
      </c>
      <c r="N8" s="127">
        <v>30</v>
      </c>
      <c r="O8" s="124">
        <f t="shared" si="3"/>
        <v>110</v>
      </c>
      <c r="P8" s="124">
        <f t="shared" si="4"/>
        <v>110</v>
      </c>
      <c r="Q8" s="127">
        <f>SUM($M$3:M8)</f>
        <v>6</v>
      </c>
      <c r="R8" s="127">
        <f>SUM($P$3:P8)</f>
        <v>1375</v>
      </c>
      <c r="W8" s="126"/>
    </row>
    <row r="9" spans="1:24" x14ac:dyDescent="0.25">
      <c r="A9" s="124">
        <v>8</v>
      </c>
      <c r="B9" s="130">
        <f t="shared" si="0"/>
        <v>68</v>
      </c>
      <c r="C9" s="128"/>
      <c r="D9" s="124">
        <v>8</v>
      </c>
      <c r="E9" s="130">
        <f t="shared" si="2"/>
        <v>200</v>
      </c>
      <c r="F9" s="128"/>
      <c r="G9" s="124">
        <v>8</v>
      </c>
      <c r="H9" s="130">
        <f t="shared" si="1"/>
        <v>68</v>
      </c>
      <c r="I9" s="128"/>
      <c r="J9" s="127"/>
      <c r="K9" s="127"/>
      <c r="L9" s="127">
        <v>7</v>
      </c>
      <c r="M9" s="127">
        <v>1</v>
      </c>
      <c r="N9" s="127">
        <v>22</v>
      </c>
      <c r="O9" s="124">
        <f t="shared" si="3"/>
        <v>80</v>
      </c>
      <c r="P9" s="124">
        <f t="shared" si="4"/>
        <v>80</v>
      </c>
      <c r="Q9" s="127">
        <f>SUM($M$3:M9)</f>
        <v>7</v>
      </c>
      <c r="R9" s="127">
        <f>SUM($P$3:P9)</f>
        <v>1455</v>
      </c>
      <c r="W9" s="126"/>
    </row>
    <row r="10" spans="1:24" x14ac:dyDescent="0.25">
      <c r="A10" s="124">
        <v>9</v>
      </c>
      <c r="B10" s="130">
        <f t="shared" si="0"/>
        <v>59.5</v>
      </c>
      <c r="C10" s="128"/>
      <c r="D10" s="124">
        <v>9</v>
      </c>
      <c r="E10" s="130">
        <f t="shared" si="2"/>
        <v>187.5</v>
      </c>
      <c r="F10" s="128"/>
      <c r="G10" s="124">
        <v>9</v>
      </c>
      <c r="H10" s="130">
        <f t="shared" si="1"/>
        <v>59.5</v>
      </c>
      <c r="I10" s="128"/>
      <c r="J10" s="127"/>
      <c r="K10" s="127"/>
      <c r="L10" s="127">
        <v>8</v>
      </c>
      <c r="M10" s="127">
        <v>1</v>
      </c>
      <c r="N10" s="127">
        <v>15</v>
      </c>
      <c r="O10" s="124">
        <f t="shared" si="3"/>
        <v>58</v>
      </c>
      <c r="P10" s="124">
        <f t="shared" si="4"/>
        <v>58</v>
      </c>
      <c r="Q10" s="127">
        <f>SUM($M$3:M10)</f>
        <v>8</v>
      </c>
      <c r="R10" s="127">
        <f>SUM($P$3:P10)</f>
        <v>1513</v>
      </c>
      <c r="W10" s="126"/>
    </row>
    <row r="11" spans="1:24" x14ac:dyDescent="0.25">
      <c r="A11" s="124">
        <v>10</v>
      </c>
      <c r="B11" s="130">
        <f t="shared" si="0"/>
        <v>51</v>
      </c>
      <c r="C11" s="128"/>
      <c r="D11" s="124">
        <v>10</v>
      </c>
      <c r="E11" s="130">
        <f t="shared" si="2"/>
        <v>175</v>
      </c>
      <c r="F11" s="128"/>
      <c r="G11" s="124">
        <v>10</v>
      </c>
      <c r="H11" s="130">
        <f t="shared" si="1"/>
        <v>51</v>
      </c>
      <c r="I11" s="128"/>
      <c r="J11" s="127"/>
      <c r="K11" s="127"/>
      <c r="L11" s="127">
        <v>9</v>
      </c>
      <c r="M11" s="127">
        <v>1</v>
      </c>
      <c r="N11" s="127">
        <v>9</v>
      </c>
      <c r="O11" s="124">
        <f t="shared" si="3"/>
        <v>43</v>
      </c>
      <c r="P11" s="124">
        <f t="shared" si="4"/>
        <v>43</v>
      </c>
      <c r="Q11" s="127">
        <f>SUM($M$3:M11)</f>
        <v>9</v>
      </c>
      <c r="R11" s="127">
        <f>SUM($P$3:P11)</f>
        <v>1556</v>
      </c>
      <c r="W11" s="126"/>
    </row>
    <row r="12" spans="1:24" x14ac:dyDescent="0.25">
      <c r="A12" s="124">
        <v>11</v>
      </c>
      <c r="B12" s="130">
        <f t="shared" si="0"/>
        <v>42.5</v>
      </c>
      <c r="C12" s="128"/>
      <c r="D12" s="124">
        <v>11</v>
      </c>
      <c r="E12" s="130">
        <f t="shared" si="2"/>
        <v>162.5</v>
      </c>
      <c r="F12" s="128"/>
      <c r="G12" s="124">
        <v>11</v>
      </c>
      <c r="H12" s="130">
        <f t="shared" si="1"/>
        <v>42.5</v>
      </c>
      <c r="I12" s="128"/>
      <c r="J12" s="127"/>
      <c r="K12" s="127"/>
      <c r="L12" s="127">
        <v>10</v>
      </c>
      <c r="M12" s="127">
        <v>1</v>
      </c>
      <c r="N12" s="127">
        <v>4</v>
      </c>
      <c r="O12" s="124">
        <f>SUM(O13+N12)</f>
        <v>34</v>
      </c>
      <c r="P12" s="124">
        <f t="shared" si="4"/>
        <v>34</v>
      </c>
      <c r="Q12" s="127">
        <f>SUM($M$3:M12)</f>
        <v>10</v>
      </c>
      <c r="R12" s="127">
        <f>SUM($P$3:P12)</f>
        <v>1590</v>
      </c>
      <c r="W12" s="126"/>
    </row>
    <row r="13" spans="1:24" x14ac:dyDescent="0.25">
      <c r="A13" s="124">
        <v>12</v>
      </c>
      <c r="B13" s="130">
        <f t="shared" si="0"/>
        <v>34</v>
      </c>
      <c r="C13" s="128"/>
      <c r="D13" s="124">
        <v>12</v>
      </c>
      <c r="E13" s="130">
        <f t="shared" si="2"/>
        <v>150</v>
      </c>
      <c r="F13" s="128"/>
      <c r="G13" s="124">
        <v>12</v>
      </c>
      <c r="H13" s="130">
        <f t="shared" si="1"/>
        <v>34</v>
      </c>
      <c r="I13" s="128"/>
      <c r="J13" s="127"/>
      <c r="K13" s="127"/>
      <c r="L13" s="127">
        <v>11</v>
      </c>
      <c r="M13" s="127">
        <v>2</v>
      </c>
      <c r="N13" s="127"/>
      <c r="O13" s="124">
        <v>30</v>
      </c>
      <c r="P13" s="124">
        <f t="shared" si="4"/>
        <v>60</v>
      </c>
      <c r="Q13" s="127">
        <f>SUM($M$3:M13)</f>
        <v>12</v>
      </c>
      <c r="R13" s="127">
        <f>SUM($P$3:P13)</f>
        <v>1650</v>
      </c>
    </row>
    <row r="14" spans="1:24" x14ac:dyDescent="0.25">
      <c r="A14" s="124">
        <v>13</v>
      </c>
      <c r="B14" s="130">
        <f t="shared" si="0"/>
        <v>25.5</v>
      </c>
      <c r="C14" s="128"/>
      <c r="D14" s="124">
        <v>13</v>
      </c>
      <c r="E14" s="130">
        <f t="shared" si="2"/>
        <v>137.5</v>
      </c>
      <c r="F14" s="128"/>
      <c r="G14" s="124">
        <v>13</v>
      </c>
      <c r="H14" s="130">
        <f t="shared" si="1"/>
        <v>25.5</v>
      </c>
      <c r="I14" s="128"/>
      <c r="J14" s="127"/>
      <c r="K14" s="127"/>
      <c r="L14" s="127">
        <v>12</v>
      </c>
      <c r="M14" s="127">
        <v>4</v>
      </c>
      <c r="N14" s="127"/>
      <c r="O14" s="124">
        <v>28</v>
      </c>
      <c r="P14" s="124">
        <f t="shared" si="4"/>
        <v>112</v>
      </c>
      <c r="Q14" s="127">
        <f>SUM($M$3:M14)</f>
        <v>16</v>
      </c>
      <c r="R14" s="127">
        <f>SUM($P$3:P14)</f>
        <v>1762</v>
      </c>
    </row>
    <row r="15" spans="1:24" x14ac:dyDescent="0.25">
      <c r="A15" s="124">
        <v>14</v>
      </c>
      <c r="B15" s="130">
        <f t="shared" si="0"/>
        <v>17</v>
      </c>
      <c r="C15" s="128"/>
      <c r="D15" s="124">
        <v>14</v>
      </c>
      <c r="E15" s="130">
        <f t="shared" si="2"/>
        <v>125</v>
      </c>
      <c r="F15" s="128"/>
      <c r="G15" s="124">
        <v>14</v>
      </c>
      <c r="H15" s="130">
        <f t="shared" si="1"/>
        <v>17</v>
      </c>
      <c r="I15" s="128"/>
      <c r="J15" s="127"/>
      <c r="K15" s="127"/>
      <c r="L15" s="127">
        <v>13</v>
      </c>
      <c r="M15" s="127">
        <v>6</v>
      </c>
      <c r="N15" s="127"/>
      <c r="O15" s="124">
        <v>26</v>
      </c>
      <c r="P15" s="124">
        <f t="shared" si="4"/>
        <v>156</v>
      </c>
      <c r="Q15" s="127">
        <f>SUM($M$3:M15)</f>
        <v>22</v>
      </c>
      <c r="R15" s="127">
        <f>SUM($P$3:P15)</f>
        <v>1918</v>
      </c>
    </row>
    <row r="16" spans="1:24" x14ac:dyDescent="0.25">
      <c r="A16" s="124">
        <v>15</v>
      </c>
      <c r="B16" s="130">
        <f t="shared" si="0"/>
        <v>8.5</v>
      </c>
      <c r="C16" s="128"/>
      <c r="D16" s="124">
        <v>15</v>
      </c>
      <c r="E16" s="130">
        <f t="shared" si="2"/>
        <v>112.5</v>
      </c>
      <c r="F16" s="128"/>
      <c r="G16" s="124">
        <v>15</v>
      </c>
      <c r="H16" s="130">
        <f t="shared" si="1"/>
        <v>8.5</v>
      </c>
      <c r="I16" s="128"/>
      <c r="J16" s="127"/>
      <c r="K16" s="127"/>
      <c r="L16" s="127">
        <v>14</v>
      </c>
      <c r="M16" s="127">
        <v>8</v>
      </c>
      <c r="N16" s="127"/>
      <c r="O16" s="124">
        <v>24</v>
      </c>
      <c r="P16" s="124">
        <f t="shared" si="4"/>
        <v>192</v>
      </c>
      <c r="Q16" s="127">
        <f>SUM($M$3:M16)</f>
        <v>30</v>
      </c>
      <c r="R16" s="127">
        <f>SUM($P$3:P16)</f>
        <v>2110</v>
      </c>
    </row>
    <row r="17" spans="1:18" s="132" customFormat="1" x14ac:dyDescent="0.25">
      <c r="A17" s="132">
        <v>16</v>
      </c>
      <c r="B17" s="130">
        <f t="shared" si="0"/>
        <v>0</v>
      </c>
      <c r="C17" s="133"/>
      <c r="D17" s="132">
        <v>16</v>
      </c>
      <c r="E17" s="130">
        <f t="shared" si="2"/>
        <v>100</v>
      </c>
      <c r="F17" s="133"/>
      <c r="G17" s="132">
        <v>16</v>
      </c>
      <c r="H17" s="130">
        <f t="shared" si="1"/>
        <v>0</v>
      </c>
      <c r="I17" s="133"/>
      <c r="J17" s="134"/>
      <c r="K17" s="134"/>
      <c r="L17" s="127">
        <v>15</v>
      </c>
      <c r="M17" s="134">
        <v>10</v>
      </c>
      <c r="N17" s="134"/>
      <c r="O17" s="132">
        <v>22</v>
      </c>
      <c r="P17" s="124">
        <f t="shared" si="4"/>
        <v>220</v>
      </c>
      <c r="Q17" s="127">
        <f>SUM($M$3:M17)</f>
        <v>40</v>
      </c>
      <c r="R17" s="127">
        <f>SUM($P$3:P17)</f>
        <v>2330</v>
      </c>
    </row>
    <row r="18" spans="1:18" x14ac:dyDescent="0.25">
      <c r="A18" s="124">
        <v>17</v>
      </c>
      <c r="B18" s="131"/>
      <c r="C18" s="128"/>
      <c r="D18" s="124">
        <v>17</v>
      </c>
      <c r="E18" s="130">
        <f t="shared" si="2"/>
        <v>87.5</v>
      </c>
      <c r="F18" s="128"/>
      <c r="G18" s="124">
        <v>17</v>
      </c>
      <c r="H18" s="131"/>
      <c r="I18" s="128"/>
      <c r="J18" s="127"/>
      <c r="K18" s="127"/>
      <c r="L18" s="127">
        <v>16</v>
      </c>
      <c r="M18" s="127">
        <v>10</v>
      </c>
      <c r="N18" s="127"/>
      <c r="O18" s="124">
        <v>20</v>
      </c>
      <c r="P18" s="124">
        <f t="shared" si="4"/>
        <v>200</v>
      </c>
      <c r="Q18" s="127">
        <f>SUM($M$3:M18)</f>
        <v>50</v>
      </c>
      <c r="R18" s="127">
        <f>SUM($P$3:P18)</f>
        <v>2530</v>
      </c>
    </row>
    <row r="19" spans="1:18" x14ac:dyDescent="0.25">
      <c r="A19" s="124">
        <v>18</v>
      </c>
      <c r="B19" s="131"/>
      <c r="C19" s="128"/>
      <c r="D19" s="124">
        <v>18</v>
      </c>
      <c r="E19" s="130">
        <f t="shared" si="2"/>
        <v>75</v>
      </c>
      <c r="F19" s="128"/>
      <c r="G19" s="124">
        <v>18</v>
      </c>
      <c r="H19" s="131"/>
      <c r="I19" s="128"/>
      <c r="J19" s="127"/>
      <c r="K19" s="127"/>
      <c r="L19" s="127">
        <v>17</v>
      </c>
      <c r="M19" s="127">
        <v>20</v>
      </c>
      <c r="N19" s="127"/>
      <c r="O19" s="124">
        <v>18</v>
      </c>
      <c r="P19" s="124">
        <f t="shared" si="4"/>
        <v>360</v>
      </c>
      <c r="Q19" s="127">
        <f>SUM($M$3:M19)</f>
        <v>70</v>
      </c>
      <c r="R19" s="127">
        <f>SUM($P$3:P19)</f>
        <v>2890</v>
      </c>
    </row>
    <row r="20" spans="1:18" x14ac:dyDescent="0.25">
      <c r="A20" s="124">
        <v>19</v>
      </c>
      <c r="B20" s="131"/>
      <c r="C20" s="128"/>
      <c r="D20" s="124">
        <v>19</v>
      </c>
      <c r="E20" s="130">
        <f t="shared" si="2"/>
        <v>62.5</v>
      </c>
      <c r="F20" s="128"/>
      <c r="G20" s="124">
        <v>19</v>
      </c>
      <c r="H20" s="131"/>
      <c r="I20" s="128"/>
      <c r="J20" s="127"/>
      <c r="K20" s="127"/>
      <c r="L20" s="127">
        <v>18</v>
      </c>
      <c r="M20" s="127">
        <v>30</v>
      </c>
      <c r="N20" s="127"/>
      <c r="O20" s="124">
        <v>16</v>
      </c>
      <c r="P20" s="124">
        <f t="shared" si="4"/>
        <v>480</v>
      </c>
      <c r="Q20" s="127">
        <f>SUM($M$3:M20)</f>
        <v>100</v>
      </c>
      <c r="R20" s="127">
        <f>SUM($P$3:P20)</f>
        <v>3370</v>
      </c>
    </row>
    <row r="21" spans="1:18" x14ac:dyDescent="0.25">
      <c r="A21" s="124">
        <v>20</v>
      </c>
      <c r="B21" s="131"/>
      <c r="C21" s="128"/>
      <c r="D21" s="124">
        <v>20</v>
      </c>
      <c r="E21" s="130">
        <f t="shared" si="2"/>
        <v>50</v>
      </c>
      <c r="F21" s="128"/>
      <c r="G21" s="124">
        <v>20</v>
      </c>
      <c r="H21" s="131"/>
      <c r="I21" s="128"/>
      <c r="J21" s="127"/>
      <c r="K21" s="127"/>
      <c r="L21" s="127">
        <v>19</v>
      </c>
      <c r="M21" s="127">
        <v>40</v>
      </c>
      <c r="N21" s="127"/>
      <c r="O21" s="124">
        <v>14</v>
      </c>
      <c r="P21" s="124">
        <f t="shared" si="4"/>
        <v>560</v>
      </c>
      <c r="Q21" s="127">
        <f>SUM($M$3:M21)</f>
        <v>140</v>
      </c>
      <c r="R21" s="127">
        <f>SUM($P$3:P21)</f>
        <v>3930</v>
      </c>
    </row>
    <row r="22" spans="1:18" x14ac:dyDescent="0.25">
      <c r="A22" s="124">
        <v>21</v>
      </c>
      <c r="B22" s="131"/>
      <c r="C22" s="128"/>
      <c r="D22" s="124">
        <v>21</v>
      </c>
      <c r="E22" s="130">
        <f t="shared" si="2"/>
        <v>37.5</v>
      </c>
      <c r="F22" s="128"/>
      <c r="G22" s="124">
        <v>21</v>
      </c>
      <c r="H22" s="131"/>
      <c r="I22" s="128"/>
      <c r="J22" s="127"/>
      <c r="K22" s="127"/>
      <c r="L22" s="127">
        <v>20</v>
      </c>
      <c r="M22" s="127">
        <v>50</v>
      </c>
      <c r="N22" s="127"/>
      <c r="O22" s="124">
        <v>12</v>
      </c>
      <c r="P22" s="124">
        <f t="shared" si="4"/>
        <v>600</v>
      </c>
      <c r="Q22" s="127">
        <f>SUM($M$3:M22)</f>
        <v>190</v>
      </c>
      <c r="R22" s="127">
        <f>SUM($P$3:P22)</f>
        <v>4530</v>
      </c>
    </row>
    <row r="23" spans="1:18" x14ac:dyDescent="0.25">
      <c r="A23" s="124">
        <v>22</v>
      </c>
      <c r="B23" s="131"/>
      <c r="C23" s="128"/>
      <c r="D23" s="124">
        <v>22</v>
      </c>
      <c r="E23" s="130">
        <f t="shared" si="2"/>
        <v>25</v>
      </c>
      <c r="F23" s="128"/>
      <c r="G23" s="124">
        <v>22</v>
      </c>
      <c r="H23" s="131"/>
      <c r="I23" s="128"/>
      <c r="J23" s="127"/>
      <c r="K23" s="127"/>
      <c r="L23" s="127">
        <v>21</v>
      </c>
      <c r="M23" s="127">
        <v>60</v>
      </c>
      <c r="N23" s="127"/>
      <c r="O23" s="124">
        <v>10</v>
      </c>
      <c r="P23" s="124">
        <f t="shared" si="4"/>
        <v>600</v>
      </c>
      <c r="Q23" s="127">
        <f>SUM($M$3:M23)</f>
        <v>250</v>
      </c>
      <c r="R23" s="127">
        <f>SUM($P$3:P23)</f>
        <v>5130</v>
      </c>
    </row>
    <row r="24" spans="1:18" x14ac:dyDescent="0.25">
      <c r="A24" s="124">
        <v>23</v>
      </c>
      <c r="B24" s="131"/>
      <c r="C24" s="128"/>
      <c r="D24" s="124">
        <v>23</v>
      </c>
      <c r="E24" s="130">
        <f t="shared" si="2"/>
        <v>12.5</v>
      </c>
      <c r="F24" s="128"/>
      <c r="G24" s="124">
        <v>23</v>
      </c>
      <c r="H24" s="131"/>
      <c r="I24" s="128"/>
      <c r="J24" s="127"/>
      <c r="K24" s="127"/>
      <c r="L24" s="127">
        <v>22</v>
      </c>
      <c r="M24" s="127">
        <v>80</v>
      </c>
      <c r="N24" s="127"/>
      <c r="O24" s="124">
        <v>9</v>
      </c>
      <c r="P24" s="124">
        <f t="shared" si="4"/>
        <v>720</v>
      </c>
      <c r="Q24" s="127">
        <f>SUM($M$3:M24)</f>
        <v>330</v>
      </c>
      <c r="R24" s="127">
        <f>SUM($P$3:P24)</f>
        <v>5850</v>
      </c>
    </row>
    <row r="25" spans="1:18" x14ac:dyDescent="0.25">
      <c r="A25" s="124">
        <v>24</v>
      </c>
      <c r="B25" s="131"/>
      <c r="C25" s="128"/>
      <c r="D25" s="124">
        <v>24</v>
      </c>
      <c r="E25" s="130">
        <f t="shared" si="2"/>
        <v>0</v>
      </c>
      <c r="F25" s="128"/>
      <c r="G25" s="124">
        <v>24</v>
      </c>
      <c r="H25" s="131"/>
      <c r="I25" s="128"/>
      <c r="J25" s="127"/>
      <c r="K25" s="127"/>
      <c r="L25" s="127">
        <v>23</v>
      </c>
      <c r="M25" s="127">
        <v>100</v>
      </c>
      <c r="N25" s="127"/>
      <c r="O25" s="124">
        <v>8</v>
      </c>
      <c r="P25" s="124">
        <f t="shared" si="4"/>
        <v>800</v>
      </c>
      <c r="Q25" s="127">
        <f>SUM($M$3:M25)</f>
        <v>430</v>
      </c>
      <c r="R25" s="127">
        <f>SUM($P$3:P25)</f>
        <v>6650</v>
      </c>
    </row>
    <row r="26" spans="1:18" x14ac:dyDescent="0.25">
      <c r="A26" s="124">
        <v>25</v>
      </c>
      <c r="B26" s="131"/>
      <c r="C26" s="128"/>
      <c r="D26" s="124">
        <v>25</v>
      </c>
      <c r="E26" s="131"/>
      <c r="F26" s="128"/>
      <c r="G26" s="124">
        <v>25</v>
      </c>
      <c r="H26" s="131"/>
      <c r="I26" s="128"/>
      <c r="J26" s="127"/>
      <c r="K26" s="127"/>
      <c r="L26" s="127">
        <v>24</v>
      </c>
      <c r="M26" s="127">
        <v>150</v>
      </c>
      <c r="N26" s="127"/>
      <c r="O26" s="124">
        <v>7</v>
      </c>
      <c r="P26" s="124">
        <f t="shared" si="4"/>
        <v>1050</v>
      </c>
      <c r="Q26" s="127">
        <f>SUM($M$3:M26)</f>
        <v>580</v>
      </c>
      <c r="R26" s="127">
        <f>SUM($P$3:P26)</f>
        <v>7700</v>
      </c>
    </row>
    <row r="27" spans="1:18" x14ac:dyDescent="0.25">
      <c r="A27" s="124">
        <v>26</v>
      </c>
      <c r="B27" s="131"/>
      <c r="C27" s="128"/>
      <c r="D27" s="124">
        <v>26</v>
      </c>
      <c r="E27" s="131"/>
      <c r="F27" s="128"/>
      <c r="G27" s="124">
        <v>26</v>
      </c>
      <c r="H27" s="131"/>
      <c r="I27" s="128"/>
      <c r="J27" s="127"/>
      <c r="K27" s="127"/>
      <c r="L27" s="127">
        <v>25</v>
      </c>
      <c r="M27" s="127">
        <v>200</v>
      </c>
      <c r="N27" s="127"/>
      <c r="O27" s="124">
        <v>6</v>
      </c>
      <c r="P27" s="124">
        <f t="shared" si="4"/>
        <v>1200</v>
      </c>
      <c r="Q27" s="127">
        <f>SUM($M$3:M27)</f>
        <v>780</v>
      </c>
      <c r="R27" s="127">
        <f>SUM($P$3:P27)</f>
        <v>8900</v>
      </c>
    </row>
    <row r="28" spans="1:18" x14ac:dyDescent="0.25">
      <c r="A28" s="124">
        <v>27</v>
      </c>
      <c r="B28" s="131"/>
      <c r="C28" s="128"/>
      <c r="D28" s="124">
        <v>27</v>
      </c>
      <c r="E28" s="131"/>
      <c r="F28" s="128"/>
      <c r="G28" s="124">
        <v>27</v>
      </c>
      <c r="H28" s="131"/>
      <c r="I28" s="128"/>
      <c r="J28" s="127"/>
      <c r="K28" s="127"/>
      <c r="L28" s="127">
        <v>26</v>
      </c>
      <c r="M28" s="127">
        <v>300</v>
      </c>
      <c r="N28" s="127"/>
      <c r="O28" s="124">
        <v>5</v>
      </c>
      <c r="P28" s="124">
        <f t="shared" si="4"/>
        <v>1500</v>
      </c>
      <c r="Q28" s="127">
        <f>SUM($M$3:M28)</f>
        <v>1080</v>
      </c>
      <c r="R28" s="127">
        <f>SUM($P$3:P28)</f>
        <v>10400</v>
      </c>
    </row>
    <row r="29" spans="1:18" x14ac:dyDescent="0.25">
      <c r="A29" s="124">
        <v>28</v>
      </c>
      <c r="B29" s="131"/>
      <c r="C29" s="128"/>
      <c r="D29" s="124">
        <v>28</v>
      </c>
      <c r="E29" s="131"/>
      <c r="F29" s="128"/>
      <c r="G29" s="124">
        <v>28</v>
      </c>
      <c r="H29" s="131"/>
      <c r="I29" s="128"/>
      <c r="J29" s="127"/>
      <c r="K29" s="127"/>
      <c r="L29" s="127">
        <v>27</v>
      </c>
      <c r="M29" s="127">
        <v>400</v>
      </c>
      <c r="N29" s="127"/>
      <c r="O29" s="124">
        <v>4</v>
      </c>
      <c r="P29" s="124">
        <f t="shared" si="4"/>
        <v>1600</v>
      </c>
      <c r="Q29" s="127">
        <f>SUM($M$3:M29)</f>
        <v>1480</v>
      </c>
      <c r="R29" s="127">
        <f>SUM($P$3:P29)</f>
        <v>12000</v>
      </c>
    </row>
    <row r="30" spans="1:18" x14ac:dyDescent="0.25">
      <c r="A30" s="124">
        <v>29</v>
      </c>
      <c r="B30" s="131"/>
      <c r="C30" s="128"/>
      <c r="D30" s="124">
        <v>29</v>
      </c>
      <c r="E30" s="131"/>
      <c r="F30" s="128"/>
      <c r="G30" s="124">
        <v>29</v>
      </c>
      <c r="H30" s="131"/>
      <c r="I30" s="128"/>
      <c r="J30" s="127"/>
      <c r="K30" s="127"/>
      <c r="L30" s="127">
        <v>28</v>
      </c>
      <c r="M30" s="127">
        <v>500</v>
      </c>
      <c r="N30" s="127"/>
      <c r="O30" s="124">
        <v>3</v>
      </c>
      <c r="P30" s="124">
        <f t="shared" si="4"/>
        <v>1500</v>
      </c>
      <c r="Q30" s="127">
        <f>SUM($M$3:M30)</f>
        <v>1980</v>
      </c>
      <c r="R30" s="127">
        <f>SUM($P$3:P30)</f>
        <v>13500</v>
      </c>
    </row>
    <row r="31" spans="1:18" x14ac:dyDescent="0.25">
      <c r="A31" s="124">
        <v>30</v>
      </c>
      <c r="B31" s="131"/>
      <c r="C31" s="128"/>
      <c r="D31" s="124">
        <v>30</v>
      </c>
      <c r="E31" s="131"/>
      <c r="F31" s="128"/>
      <c r="G31" s="124">
        <v>30</v>
      </c>
      <c r="H31" s="131"/>
      <c r="I31" s="128"/>
      <c r="J31" s="127"/>
      <c r="K31" s="127"/>
      <c r="L31" s="127">
        <v>29</v>
      </c>
      <c r="M31" s="124">
        <v>1000</v>
      </c>
      <c r="O31" s="124">
        <v>2</v>
      </c>
      <c r="P31" s="124">
        <f t="shared" si="4"/>
        <v>2000</v>
      </c>
      <c r="Q31" s="127">
        <f>SUM($M$3:M31)</f>
        <v>2980</v>
      </c>
      <c r="R31" s="127">
        <f>SUM($P$3:P31)</f>
        <v>15500</v>
      </c>
    </row>
    <row r="32" spans="1:18" x14ac:dyDescent="0.25">
      <c r="A32" s="124">
        <v>31</v>
      </c>
      <c r="B32" s="131"/>
      <c r="C32" s="128"/>
      <c r="D32" s="124">
        <v>31</v>
      </c>
      <c r="E32" s="131"/>
      <c r="F32" s="128"/>
      <c r="G32" s="124">
        <v>31</v>
      </c>
      <c r="H32" s="131"/>
      <c r="I32" s="128"/>
      <c r="J32" s="127"/>
      <c r="K32" s="127"/>
      <c r="L32" s="127">
        <v>30</v>
      </c>
      <c r="M32" s="124">
        <v>2000</v>
      </c>
      <c r="O32" s="124">
        <v>1</v>
      </c>
      <c r="P32" s="124">
        <f t="shared" si="4"/>
        <v>2000</v>
      </c>
      <c r="Q32" s="127">
        <f>SUM($M$3:M32)</f>
        <v>4980</v>
      </c>
      <c r="R32" s="127">
        <f>SUM($P$3:P32)</f>
        <v>17500</v>
      </c>
    </row>
    <row r="33" spans="1:11" x14ac:dyDescent="0.25">
      <c r="A33" s="124">
        <v>32</v>
      </c>
      <c r="B33" s="131"/>
      <c r="C33" s="128"/>
      <c r="D33" s="124">
        <v>32</v>
      </c>
      <c r="E33" s="131"/>
      <c r="F33" s="128"/>
      <c r="G33" s="124">
        <v>32</v>
      </c>
      <c r="H33" s="131"/>
      <c r="I33" s="128"/>
      <c r="J33" s="127"/>
      <c r="K33" s="127"/>
    </row>
    <row r="34" spans="1:11" x14ac:dyDescent="0.25">
      <c r="A34" s="124">
        <v>33</v>
      </c>
      <c r="B34" s="131"/>
      <c r="D34" s="124">
        <v>33</v>
      </c>
      <c r="E34" s="131"/>
      <c r="G34" s="124">
        <v>33</v>
      </c>
      <c r="H34" s="131"/>
    </row>
    <row r="35" spans="1:11" x14ac:dyDescent="0.25">
      <c r="A35" s="124">
        <v>34</v>
      </c>
      <c r="B35" s="131"/>
      <c r="D35" s="124">
        <v>34</v>
      </c>
      <c r="E35" s="131"/>
      <c r="G35" s="124">
        <v>34</v>
      </c>
      <c r="H35" s="131"/>
    </row>
    <row r="36" spans="1:11" x14ac:dyDescent="0.25">
      <c r="A36" s="124">
        <v>35</v>
      </c>
      <c r="B36" s="131"/>
      <c r="D36" s="124">
        <v>35</v>
      </c>
      <c r="E36" s="131"/>
      <c r="G36" s="124">
        <v>35</v>
      </c>
      <c r="H36" s="131"/>
    </row>
    <row r="37" spans="1:11" x14ac:dyDescent="0.25">
      <c r="A37" s="124">
        <v>36</v>
      </c>
      <c r="B37" s="131"/>
      <c r="D37" s="124">
        <v>36</v>
      </c>
      <c r="E37" s="131"/>
      <c r="G37" s="124">
        <v>36</v>
      </c>
      <c r="H37" s="131"/>
    </row>
    <row r="38" spans="1:11" x14ac:dyDescent="0.25">
      <c r="A38" s="124">
        <v>37</v>
      </c>
      <c r="B38" s="131"/>
      <c r="D38" s="124">
        <v>37</v>
      </c>
      <c r="E38" s="131"/>
      <c r="G38" s="124">
        <v>37</v>
      </c>
      <c r="H38" s="131"/>
    </row>
    <row r="39" spans="1:11" x14ac:dyDescent="0.25">
      <c r="A39" s="124">
        <v>38</v>
      </c>
      <c r="B39" s="131"/>
      <c r="D39" s="124">
        <v>38</v>
      </c>
      <c r="E39" s="131"/>
      <c r="G39" s="124">
        <v>38</v>
      </c>
      <c r="H39" s="131"/>
    </row>
    <row r="40" spans="1:11" x14ac:dyDescent="0.25">
      <c r="A40" s="124">
        <v>39</v>
      </c>
      <c r="B40" s="131"/>
      <c r="D40" s="124">
        <v>39</v>
      </c>
      <c r="E40" s="131"/>
      <c r="G40" s="124">
        <v>39</v>
      </c>
      <c r="H40" s="131"/>
    </row>
    <row r="41" spans="1:11" x14ac:dyDescent="0.25">
      <c r="A41" s="124">
        <v>40</v>
      </c>
      <c r="B41" s="131"/>
      <c r="D41" s="124">
        <v>40</v>
      </c>
      <c r="E41" s="131"/>
      <c r="G41" s="124">
        <v>40</v>
      </c>
      <c r="H41" s="131"/>
    </row>
    <row r="42" spans="1:11" x14ac:dyDescent="0.25">
      <c r="A42" s="124">
        <v>41</v>
      </c>
      <c r="B42" s="131"/>
      <c r="D42" s="124">
        <v>41</v>
      </c>
      <c r="E42" s="131"/>
      <c r="G42" s="124">
        <v>41</v>
      </c>
      <c r="H42" s="131"/>
    </row>
    <row r="43" spans="1:11" x14ac:dyDescent="0.25">
      <c r="A43" s="124">
        <v>42</v>
      </c>
      <c r="B43" s="131"/>
      <c r="D43" s="124">
        <v>42</v>
      </c>
      <c r="E43" s="131"/>
      <c r="G43" s="124">
        <v>42</v>
      </c>
      <c r="H43" s="131"/>
    </row>
    <row r="44" spans="1:11" x14ac:dyDescent="0.25">
      <c r="A44" s="124">
        <v>43</v>
      </c>
      <c r="B44" s="131"/>
      <c r="D44" s="124">
        <v>43</v>
      </c>
      <c r="E44" s="131"/>
      <c r="G44" s="124">
        <v>43</v>
      </c>
      <c r="H44" s="131"/>
    </row>
    <row r="45" spans="1:11" x14ac:dyDescent="0.25">
      <c r="A45" s="124">
        <v>44</v>
      </c>
      <c r="B45" s="131"/>
      <c r="D45" s="124">
        <v>44</v>
      </c>
      <c r="E45" s="131"/>
      <c r="G45" s="124">
        <v>44</v>
      </c>
      <c r="H45" s="131"/>
    </row>
    <row r="46" spans="1:11" x14ac:dyDescent="0.25">
      <c r="A46" s="124">
        <v>45</v>
      </c>
      <c r="B46" s="131"/>
      <c r="D46" s="124">
        <v>45</v>
      </c>
      <c r="E46" s="131"/>
      <c r="G46" s="124">
        <v>45</v>
      </c>
      <c r="H46" s="131"/>
    </row>
    <row r="47" spans="1:11" x14ac:dyDescent="0.25">
      <c r="A47" s="124">
        <v>46</v>
      </c>
      <c r="B47" s="131"/>
      <c r="D47" s="124">
        <v>46</v>
      </c>
      <c r="E47" s="131"/>
      <c r="G47" s="124">
        <v>46</v>
      </c>
      <c r="H47" s="131"/>
    </row>
    <row r="48" spans="1:11" x14ac:dyDescent="0.25">
      <c r="A48" s="124">
        <v>47</v>
      </c>
      <c r="B48" s="131"/>
      <c r="D48" s="124">
        <v>47</v>
      </c>
      <c r="E48" s="131"/>
      <c r="G48" s="124">
        <v>47</v>
      </c>
      <c r="H48" s="131"/>
    </row>
    <row r="49" spans="1:8" x14ac:dyDescent="0.25">
      <c r="A49" s="124">
        <v>48</v>
      </c>
      <c r="B49" s="131"/>
      <c r="D49" s="124">
        <v>48</v>
      </c>
      <c r="E49" s="131"/>
      <c r="G49" s="124">
        <v>48</v>
      </c>
      <c r="H49" s="131"/>
    </row>
    <row r="50" spans="1:8" x14ac:dyDescent="0.25">
      <c r="A50" s="124">
        <v>49</v>
      </c>
      <c r="B50" s="131"/>
      <c r="D50" s="124">
        <v>49</v>
      </c>
      <c r="E50" s="131"/>
      <c r="G50" s="124">
        <v>49</v>
      </c>
      <c r="H50" s="131"/>
    </row>
    <row r="51" spans="1:8" x14ac:dyDescent="0.25">
      <c r="A51" s="124">
        <v>50</v>
      </c>
      <c r="B51" s="131"/>
      <c r="D51" s="124">
        <v>50</v>
      </c>
      <c r="E51" s="131"/>
      <c r="G51" s="124">
        <v>50</v>
      </c>
      <c r="H51" s="131"/>
    </row>
    <row r="52" spans="1:8" x14ac:dyDescent="0.25">
      <c r="A52" s="124">
        <v>51</v>
      </c>
      <c r="B52" s="131"/>
      <c r="D52" s="124">
        <v>51</v>
      </c>
      <c r="E52" s="131"/>
      <c r="G52" s="124">
        <v>51</v>
      </c>
      <c r="H52" s="131"/>
    </row>
    <row r="53" spans="1:8" x14ac:dyDescent="0.25">
      <c r="A53" s="124">
        <v>52</v>
      </c>
      <c r="B53" s="131"/>
      <c r="D53" s="124">
        <v>52</v>
      </c>
      <c r="E53" s="131"/>
      <c r="G53" s="124">
        <v>52</v>
      </c>
      <c r="H53" s="131"/>
    </row>
    <row r="54" spans="1:8" x14ac:dyDescent="0.25">
      <c r="A54" s="124">
        <v>53</v>
      </c>
      <c r="B54" s="131"/>
      <c r="D54" s="124">
        <v>53</v>
      </c>
      <c r="E54" s="131"/>
      <c r="G54" s="124">
        <v>53</v>
      </c>
      <c r="H54" s="131"/>
    </row>
    <row r="55" spans="1:8" x14ac:dyDescent="0.25">
      <c r="A55" s="124">
        <v>54</v>
      </c>
      <c r="B55" s="131"/>
      <c r="D55" s="124">
        <v>54</v>
      </c>
      <c r="E55" s="131"/>
      <c r="G55" s="124">
        <v>54</v>
      </c>
      <c r="H55" s="131"/>
    </row>
    <row r="56" spans="1:8" x14ac:dyDescent="0.25">
      <c r="A56" s="124">
        <v>55</v>
      </c>
      <c r="B56" s="131"/>
      <c r="D56" s="124">
        <v>55</v>
      </c>
      <c r="E56" s="131"/>
      <c r="G56" s="124">
        <v>55</v>
      </c>
      <c r="H56" s="131"/>
    </row>
    <row r="57" spans="1:8" x14ac:dyDescent="0.25">
      <c r="A57" s="124">
        <v>56</v>
      </c>
      <c r="B57" s="131"/>
      <c r="D57" s="124">
        <v>56</v>
      </c>
      <c r="E57" s="131"/>
      <c r="G57" s="124">
        <v>56</v>
      </c>
      <c r="H57" s="131"/>
    </row>
    <row r="58" spans="1:8" x14ac:dyDescent="0.25">
      <c r="A58" s="124">
        <v>57</v>
      </c>
      <c r="B58" s="131"/>
      <c r="D58" s="124">
        <v>57</v>
      </c>
      <c r="E58" s="131"/>
      <c r="G58" s="124">
        <v>57</v>
      </c>
      <c r="H58" s="131"/>
    </row>
    <row r="59" spans="1:8" x14ac:dyDescent="0.25">
      <c r="A59" s="124">
        <v>58</v>
      </c>
      <c r="B59" s="131"/>
      <c r="D59" s="124">
        <v>58</v>
      </c>
      <c r="E59" s="131"/>
      <c r="G59" s="124">
        <v>58</v>
      </c>
      <c r="H59" s="131"/>
    </row>
    <row r="60" spans="1:8" x14ac:dyDescent="0.25">
      <c r="A60" s="124">
        <v>59</v>
      </c>
      <c r="B60" s="131"/>
      <c r="D60" s="124">
        <v>59</v>
      </c>
      <c r="E60" s="131"/>
      <c r="G60" s="124">
        <v>59</v>
      </c>
      <c r="H60" s="131"/>
    </row>
    <row r="61" spans="1:8" x14ac:dyDescent="0.25">
      <c r="A61" s="124">
        <v>60</v>
      </c>
      <c r="B61" s="131"/>
      <c r="D61" s="124">
        <v>60</v>
      </c>
      <c r="E61" s="131"/>
      <c r="G61" s="124">
        <v>60</v>
      </c>
      <c r="H61" s="131"/>
    </row>
    <row r="62" spans="1:8" x14ac:dyDescent="0.25">
      <c r="A62" s="124">
        <v>61</v>
      </c>
      <c r="B62" s="131"/>
      <c r="D62" s="124">
        <v>61</v>
      </c>
      <c r="E62" s="131"/>
      <c r="G62" s="124">
        <v>61</v>
      </c>
      <c r="H62" s="131"/>
    </row>
    <row r="63" spans="1:8" x14ac:dyDescent="0.25">
      <c r="A63" s="124">
        <v>62</v>
      </c>
      <c r="B63" s="131"/>
      <c r="D63" s="124">
        <v>62</v>
      </c>
      <c r="E63" s="131"/>
      <c r="G63" s="124">
        <v>62</v>
      </c>
      <c r="H63" s="131"/>
    </row>
    <row r="64" spans="1:8" x14ac:dyDescent="0.25">
      <c r="A64" s="124">
        <v>63</v>
      </c>
      <c r="B64" s="131"/>
      <c r="D64" s="124">
        <v>63</v>
      </c>
      <c r="E64" s="131"/>
      <c r="G64" s="124">
        <v>63</v>
      </c>
      <c r="H64" s="131"/>
    </row>
    <row r="65" spans="1:8" x14ac:dyDescent="0.25">
      <c r="A65" s="124">
        <v>64</v>
      </c>
      <c r="B65" s="131"/>
      <c r="D65" s="124">
        <v>64</v>
      </c>
      <c r="E65" s="131"/>
      <c r="G65" s="124">
        <v>64</v>
      </c>
      <c r="H65" s="131"/>
    </row>
    <row r="66" spans="1:8" x14ac:dyDescent="0.25">
      <c r="A66" s="124">
        <v>65</v>
      </c>
      <c r="B66" s="131"/>
      <c r="D66" s="124">
        <v>65</v>
      </c>
      <c r="E66" s="131"/>
      <c r="G66" s="124">
        <v>65</v>
      </c>
      <c r="H66" s="131"/>
    </row>
    <row r="67" spans="1:8" x14ac:dyDescent="0.25">
      <c r="A67" s="124">
        <v>66</v>
      </c>
      <c r="B67" s="131"/>
      <c r="D67" s="124">
        <v>66</v>
      </c>
      <c r="E67" s="131"/>
      <c r="G67" s="124">
        <v>66</v>
      </c>
      <c r="H67" s="131"/>
    </row>
    <row r="68" spans="1:8" x14ac:dyDescent="0.25">
      <c r="A68" s="124">
        <v>67</v>
      </c>
      <c r="B68" s="131"/>
      <c r="D68" s="124">
        <v>67</v>
      </c>
      <c r="E68" s="131"/>
      <c r="G68" s="124">
        <v>67</v>
      </c>
      <c r="H68" s="131"/>
    </row>
    <row r="69" spans="1:8" x14ac:dyDescent="0.25">
      <c r="A69" s="124">
        <v>68</v>
      </c>
      <c r="B69" s="131"/>
      <c r="D69" s="124">
        <v>68</v>
      </c>
      <c r="E69" s="131"/>
      <c r="G69" s="124">
        <v>68</v>
      </c>
      <c r="H69" s="131"/>
    </row>
    <row r="70" spans="1:8" x14ac:dyDescent="0.25">
      <c r="A70" s="124">
        <v>69</v>
      </c>
      <c r="B70" s="131"/>
      <c r="D70" s="124">
        <v>69</v>
      </c>
      <c r="E70" s="131"/>
      <c r="G70" s="124">
        <v>69</v>
      </c>
      <c r="H70" s="131"/>
    </row>
    <row r="71" spans="1:8" x14ac:dyDescent="0.25">
      <c r="A71" s="124">
        <v>70</v>
      </c>
      <c r="B71" s="131"/>
      <c r="D71" s="124">
        <v>70</v>
      </c>
      <c r="E71" s="131"/>
      <c r="G71" s="124">
        <v>70</v>
      </c>
      <c r="H71" s="131"/>
    </row>
    <row r="72" spans="1:8" x14ac:dyDescent="0.25">
      <c r="A72" s="124">
        <v>71</v>
      </c>
      <c r="B72" s="131"/>
      <c r="D72" s="124">
        <v>71</v>
      </c>
      <c r="E72" s="131"/>
      <c r="G72" s="124">
        <v>71</v>
      </c>
      <c r="H72" s="131"/>
    </row>
    <row r="73" spans="1:8" x14ac:dyDescent="0.25">
      <c r="A73" s="124">
        <v>72</v>
      </c>
      <c r="B73" s="131"/>
      <c r="D73" s="124">
        <v>72</v>
      </c>
      <c r="E73" s="131"/>
      <c r="G73" s="124">
        <v>72</v>
      </c>
      <c r="H73" s="131"/>
    </row>
    <row r="74" spans="1:8" x14ac:dyDescent="0.25">
      <c r="A74" s="124">
        <v>73</v>
      </c>
      <c r="B74" s="131"/>
      <c r="D74" s="124">
        <v>73</v>
      </c>
      <c r="E74" s="131"/>
      <c r="G74" s="124">
        <v>73</v>
      </c>
      <c r="H74" s="131"/>
    </row>
    <row r="75" spans="1:8" x14ac:dyDescent="0.25">
      <c r="A75" s="124">
        <v>74</v>
      </c>
      <c r="B75" s="131"/>
      <c r="D75" s="124">
        <v>74</v>
      </c>
      <c r="E75" s="131"/>
      <c r="G75" s="124">
        <v>74</v>
      </c>
      <c r="H75" s="131"/>
    </row>
    <row r="76" spans="1:8" x14ac:dyDescent="0.25">
      <c r="A76" s="124">
        <v>75</v>
      </c>
      <c r="B76" s="131"/>
      <c r="D76" s="124">
        <v>75</v>
      </c>
      <c r="E76" s="131"/>
      <c r="G76" s="124">
        <v>75</v>
      </c>
      <c r="H76" s="131"/>
    </row>
    <row r="77" spans="1:8" x14ac:dyDescent="0.25">
      <c r="A77" s="124">
        <v>76</v>
      </c>
      <c r="B77" s="131"/>
      <c r="D77" s="124">
        <v>76</v>
      </c>
      <c r="E77" s="131"/>
      <c r="G77" s="124">
        <v>76</v>
      </c>
      <c r="H77" s="131"/>
    </row>
    <row r="78" spans="1:8" x14ac:dyDescent="0.25">
      <c r="A78" s="124">
        <v>77</v>
      </c>
      <c r="B78" s="131"/>
      <c r="D78" s="124">
        <v>77</v>
      </c>
      <c r="E78" s="131"/>
      <c r="G78" s="124">
        <v>77</v>
      </c>
      <c r="H78" s="131"/>
    </row>
    <row r="79" spans="1:8" x14ac:dyDescent="0.25">
      <c r="A79" s="124">
        <v>78</v>
      </c>
      <c r="B79" s="131"/>
      <c r="D79" s="124">
        <v>78</v>
      </c>
      <c r="E79" s="131"/>
      <c r="G79" s="124">
        <v>78</v>
      </c>
      <c r="H79" s="131"/>
    </row>
    <row r="80" spans="1:8" x14ac:dyDescent="0.25">
      <c r="A80" s="124">
        <v>79</v>
      </c>
      <c r="B80" s="131"/>
      <c r="D80" s="124">
        <v>79</v>
      </c>
      <c r="E80" s="131"/>
      <c r="G80" s="124">
        <v>79</v>
      </c>
      <c r="H80" s="131"/>
    </row>
    <row r="81" spans="1:8" x14ac:dyDescent="0.25">
      <c r="A81" s="124">
        <v>80</v>
      </c>
      <c r="B81" s="131"/>
      <c r="D81" s="124">
        <v>80</v>
      </c>
      <c r="E81" s="131"/>
      <c r="G81" s="124">
        <v>80</v>
      </c>
      <c r="H81" s="131"/>
    </row>
    <row r="82" spans="1:8" x14ac:dyDescent="0.25">
      <c r="A82" s="124">
        <v>81</v>
      </c>
      <c r="B82" s="131"/>
      <c r="D82" s="124">
        <v>81</v>
      </c>
      <c r="E82" s="131"/>
      <c r="G82" s="124">
        <v>81</v>
      </c>
      <c r="H82" s="131"/>
    </row>
    <row r="83" spans="1:8" x14ac:dyDescent="0.25">
      <c r="A83" s="124">
        <v>82</v>
      </c>
      <c r="B83" s="131"/>
      <c r="D83" s="124">
        <v>82</v>
      </c>
      <c r="E83" s="131"/>
      <c r="G83" s="124">
        <v>82</v>
      </c>
      <c r="H83" s="131"/>
    </row>
    <row r="84" spans="1:8" x14ac:dyDescent="0.25">
      <c r="A84" s="124">
        <v>83</v>
      </c>
      <c r="B84" s="131"/>
      <c r="D84" s="124">
        <v>83</v>
      </c>
      <c r="E84" s="131"/>
      <c r="G84" s="124">
        <v>83</v>
      </c>
      <c r="H84" s="131"/>
    </row>
    <row r="85" spans="1:8" x14ac:dyDescent="0.25">
      <c r="A85" s="124">
        <v>84</v>
      </c>
      <c r="B85" s="131"/>
      <c r="D85" s="124">
        <v>84</v>
      </c>
      <c r="E85" s="131"/>
      <c r="G85" s="124">
        <v>84</v>
      </c>
      <c r="H85" s="131"/>
    </row>
    <row r="86" spans="1:8" x14ac:dyDescent="0.25">
      <c r="A86" s="124">
        <v>85</v>
      </c>
      <c r="B86" s="131"/>
      <c r="D86" s="124">
        <v>85</v>
      </c>
      <c r="E86" s="131"/>
      <c r="G86" s="124">
        <v>85</v>
      </c>
      <c r="H86" s="131"/>
    </row>
    <row r="87" spans="1:8" x14ac:dyDescent="0.25">
      <c r="A87" s="124">
        <v>86</v>
      </c>
      <c r="B87" s="131"/>
      <c r="D87" s="124">
        <v>86</v>
      </c>
      <c r="E87" s="131"/>
      <c r="G87" s="124">
        <v>86</v>
      </c>
      <c r="H87" s="131"/>
    </row>
    <row r="88" spans="1:8" x14ac:dyDescent="0.25">
      <c r="A88" s="124">
        <v>87</v>
      </c>
      <c r="B88" s="131"/>
      <c r="D88" s="124">
        <v>87</v>
      </c>
      <c r="E88" s="131"/>
      <c r="G88" s="124">
        <v>87</v>
      </c>
      <c r="H88" s="131"/>
    </row>
    <row r="89" spans="1:8" x14ac:dyDescent="0.25">
      <c r="A89" s="124">
        <v>88</v>
      </c>
      <c r="B89" s="131"/>
      <c r="D89" s="124">
        <v>88</v>
      </c>
      <c r="E89" s="131"/>
      <c r="G89" s="124">
        <v>88</v>
      </c>
      <c r="H89" s="131"/>
    </row>
    <row r="90" spans="1:8" x14ac:dyDescent="0.25">
      <c r="A90" s="124">
        <v>89</v>
      </c>
      <c r="B90" s="131"/>
      <c r="D90" s="124">
        <v>89</v>
      </c>
      <c r="E90" s="131"/>
      <c r="G90" s="124">
        <v>89</v>
      </c>
      <c r="H90" s="131"/>
    </row>
    <row r="91" spans="1:8" x14ac:dyDescent="0.25">
      <c r="A91" s="124">
        <v>90</v>
      </c>
      <c r="B91" s="131"/>
      <c r="D91" s="124">
        <v>90</v>
      </c>
      <c r="E91" s="131"/>
      <c r="G91" s="124">
        <v>90</v>
      </c>
      <c r="H91" s="131"/>
    </row>
    <row r="92" spans="1:8" x14ac:dyDescent="0.25">
      <c r="A92" s="124">
        <v>91</v>
      </c>
      <c r="B92" s="131"/>
      <c r="D92" s="124">
        <v>91</v>
      </c>
      <c r="E92" s="131"/>
      <c r="G92" s="124">
        <v>91</v>
      </c>
      <c r="H92" s="131"/>
    </row>
    <row r="93" spans="1:8" x14ac:dyDescent="0.25">
      <c r="A93" s="124">
        <v>92</v>
      </c>
      <c r="B93" s="131"/>
      <c r="D93" s="124">
        <v>92</v>
      </c>
      <c r="E93" s="131"/>
      <c r="G93" s="124">
        <v>92</v>
      </c>
      <c r="H93" s="131"/>
    </row>
    <row r="94" spans="1:8" x14ac:dyDescent="0.25">
      <c r="A94" s="124">
        <v>93</v>
      </c>
      <c r="B94" s="131"/>
      <c r="D94" s="124">
        <v>93</v>
      </c>
      <c r="E94" s="131"/>
      <c r="G94" s="124">
        <v>93</v>
      </c>
      <c r="H94" s="131"/>
    </row>
    <row r="95" spans="1:8" x14ac:dyDescent="0.25">
      <c r="A95" s="124">
        <v>94</v>
      </c>
      <c r="B95" s="131"/>
      <c r="D95" s="124">
        <v>94</v>
      </c>
      <c r="E95" s="131"/>
      <c r="G95" s="124">
        <v>94</v>
      </c>
      <c r="H95" s="131"/>
    </row>
    <row r="96" spans="1:8" x14ac:dyDescent="0.25">
      <c r="A96" s="124">
        <v>95</v>
      </c>
      <c r="B96" s="131"/>
      <c r="D96" s="124">
        <v>95</v>
      </c>
      <c r="E96" s="131"/>
      <c r="G96" s="124">
        <v>95</v>
      </c>
      <c r="H96" s="131"/>
    </row>
    <row r="97" spans="1:8" x14ac:dyDescent="0.25">
      <c r="A97" s="124">
        <v>96</v>
      </c>
      <c r="B97" s="131"/>
      <c r="D97" s="124">
        <v>96</v>
      </c>
      <c r="E97" s="131"/>
      <c r="G97" s="124">
        <v>96</v>
      </c>
      <c r="H97" s="131"/>
    </row>
    <row r="98" spans="1:8" x14ac:dyDescent="0.25">
      <c r="A98" s="124">
        <v>97</v>
      </c>
      <c r="B98" s="131"/>
      <c r="D98" s="124">
        <v>97</v>
      </c>
      <c r="E98" s="131"/>
      <c r="G98" s="124">
        <v>97</v>
      </c>
      <c r="H98" s="131"/>
    </row>
    <row r="99" spans="1:8" x14ac:dyDescent="0.25">
      <c r="A99" s="124">
        <v>98</v>
      </c>
      <c r="B99" s="131"/>
      <c r="D99" s="124">
        <v>98</v>
      </c>
      <c r="E99" s="131"/>
      <c r="G99" s="124">
        <v>98</v>
      </c>
      <c r="H99" s="131"/>
    </row>
    <row r="100" spans="1:8" x14ac:dyDescent="0.25">
      <c r="A100" s="124">
        <v>99</v>
      </c>
      <c r="B100" s="131"/>
      <c r="D100" s="124">
        <v>99</v>
      </c>
      <c r="E100" s="131"/>
      <c r="G100" s="124">
        <v>99</v>
      </c>
      <c r="H100" s="131"/>
    </row>
    <row r="101" spans="1:8" x14ac:dyDescent="0.25">
      <c r="A101" s="124">
        <v>100</v>
      </c>
      <c r="B101" s="131"/>
      <c r="D101" s="124">
        <v>100</v>
      </c>
      <c r="E101" s="131"/>
      <c r="G101" s="124">
        <v>100</v>
      </c>
      <c r="H101" s="131"/>
    </row>
  </sheetData>
  <pageMargins left="0.7" right="0.7" top="0.78740157499999996" bottom="0.78740157499999996" header="0.3" footer="0.3"/>
  <pageSetup paperSize="146" orientation="portrait" horizontalDpi="203" verticalDpi="203"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F26"/>
  <sheetViews>
    <sheetView zoomScale="210" zoomScaleNormal="210" workbookViewId="0">
      <selection activeCell="B2" sqref="B2"/>
    </sheetView>
  </sheetViews>
  <sheetFormatPr baseColWidth="10" defaultColWidth="6" defaultRowHeight="15" x14ac:dyDescent="0.25"/>
  <sheetData>
    <row r="26" spans="6:6" x14ac:dyDescent="0.25">
      <c r="F26" s="92"/>
    </row>
  </sheetData>
  <pageMargins left="0.7" right="0.7" top="0.75" bottom="0.75" header="0.3" footer="0.3"/>
  <pageSetup paperSize="146" orientation="portrait" horizontalDpi="203" verticalDpi="203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R45"/>
  <sheetViews>
    <sheetView topLeftCell="C12" zoomScale="170" zoomScaleNormal="170" workbookViewId="0">
      <selection activeCell="H45" sqref="H45"/>
    </sheetView>
  </sheetViews>
  <sheetFormatPr baseColWidth="10" defaultRowHeight="15" x14ac:dyDescent="0.25"/>
  <cols>
    <col min="16" max="16" width="1.125" customWidth="1"/>
  </cols>
  <sheetData>
    <row r="1" spans="1:18" x14ac:dyDescent="0.25">
      <c r="F1" s="149">
        <v>1</v>
      </c>
      <c r="H1" s="149">
        <v>1</v>
      </c>
      <c r="J1" s="149">
        <v>1</v>
      </c>
      <c r="L1" s="149">
        <v>1</v>
      </c>
      <c r="N1" s="149">
        <v>1</v>
      </c>
      <c r="P1" s="149">
        <v>1</v>
      </c>
      <c r="R1" s="149">
        <v>1</v>
      </c>
    </row>
    <row r="2" spans="1:18" x14ac:dyDescent="0.25">
      <c r="B2" t="s">
        <v>366</v>
      </c>
      <c r="C2">
        <v>8</v>
      </c>
      <c r="F2" s="149">
        <v>2</v>
      </c>
      <c r="H2" s="149">
        <v>2</v>
      </c>
      <c r="J2" s="149">
        <v>2</v>
      </c>
      <c r="L2" s="149">
        <v>2</v>
      </c>
      <c r="N2" s="149">
        <v>2</v>
      </c>
      <c r="P2" s="149">
        <v>2</v>
      </c>
      <c r="R2" s="150">
        <v>2</v>
      </c>
    </row>
    <row r="3" spans="1:18" x14ac:dyDescent="0.25">
      <c r="B3" t="s">
        <v>367</v>
      </c>
      <c r="C3">
        <v>2</v>
      </c>
      <c r="F3" s="149">
        <v>3</v>
      </c>
      <c r="H3" s="149">
        <v>3</v>
      </c>
      <c r="J3" s="149">
        <v>3</v>
      </c>
      <c r="L3" s="149">
        <v>3</v>
      </c>
      <c r="N3" s="149">
        <v>3</v>
      </c>
      <c r="P3" s="149">
        <v>3</v>
      </c>
    </row>
    <row r="4" spans="1:18" x14ac:dyDescent="0.25">
      <c r="B4" t="s">
        <v>377</v>
      </c>
      <c r="C4">
        <v>1</v>
      </c>
      <c r="F4" s="149">
        <v>4</v>
      </c>
      <c r="H4" s="149">
        <v>4</v>
      </c>
      <c r="J4" s="149">
        <v>4</v>
      </c>
      <c r="L4" s="149">
        <v>4</v>
      </c>
      <c r="N4" s="149">
        <v>4</v>
      </c>
      <c r="P4" s="150">
        <v>4</v>
      </c>
    </row>
    <row r="5" spans="1:18" x14ac:dyDescent="0.25">
      <c r="A5" s="281" t="s">
        <v>368</v>
      </c>
      <c r="B5" s="281"/>
      <c r="C5" s="281"/>
      <c r="F5" s="149">
        <v>5</v>
      </c>
      <c r="H5" s="149">
        <v>5</v>
      </c>
      <c r="J5" s="149">
        <v>5</v>
      </c>
      <c r="L5" s="149">
        <v>5</v>
      </c>
      <c r="N5" s="149">
        <v>5</v>
      </c>
    </row>
    <row r="6" spans="1:18" x14ac:dyDescent="0.25">
      <c r="A6" s="281"/>
      <c r="B6" s="281"/>
      <c r="C6" s="281"/>
      <c r="F6" s="149">
        <v>6</v>
      </c>
      <c r="H6" s="149">
        <v>6</v>
      </c>
      <c r="J6" s="149">
        <v>6</v>
      </c>
      <c r="L6" s="150">
        <v>6</v>
      </c>
      <c r="N6" s="150">
        <v>6</v>
      </c>
    </row>
    <row r="7" spans="1:18" x14ac:dyDescent="0.25">
      <c r="A7" s="281"/>
      <c r="B7" s="281"/>
      <c r="C7" s="281"/>
      <c r="F7" s="149">
        <v>7</v>
      </c>
      <c r="H7" s="149">
        <v>7</v>
      </c>
      <c r="J7" s="150">
        <v>7</v>
      </c>
      <c r="L7" s="150">
        <v>7</v>
      </c>
    </row>
    <row r="8" spans="1:18" x14ac:dyDescent="0.25">
      <c r="F8" s="149">
        <v>8</v>
      </c>
      <c r="H8" s="150">
        <v>8</v>
      </c>
      <c r="J8" s="150">
        <v>8</v>
      </c>
    </row>
    <row r="9" spans="1:18" x14ac:dyDescent="0.25">
      <c r="A9" s="281" t="s">
        <v>369</v>
      </c>
      <c r="B9" s="281"/>
      <c r="C9" s="281"/>
      <c r="F9" s="150">
        <v>9</v>
      </c>
      <c r="H9" s="150">
        <v>9</v>
      </c>
    </row>
    <row r="10" spans="1:18" x14ac:dyDescent="0.25">
      <c r="A10" s="281"/>
      <c r="B10" s="281"/>
      <c r="C10" s="281"/>
      <c r="F10" s="150">
        <v>10</v>
      </c>
    </row>
    <row r="11" spans="1:18" x14ac:dyDescent="0.25">
      <c r="A11" s="281"/>
      <c r="B11" s="281"/>
      <c r="C11" s="281"/>
      <c r="F11" s="155"/>
    </row>
    <row r="12" spans="1:18" x14ac:dyDescent="0.25">
      <c r="E12" s="152"/>
      <c r="F12" s="152"/>
      <c r="G12" s="152"/>
      <c r="H12" s="152"/>
      <c r="I12" s="152"/>
    </row>
    <row r="13" spans="1:18" ht="15" customHeight="1" x14ac:dyDescent="0.25">
      <c r="A13" s="281" t="s">
        <v>370</v>
      </c>
      <c r="B13" s="281"/>
      <c r="C13" s="281"/>
      <c r="E13" s="152"/>
      <c r="F13" s="153"/>
      <c r="G13" s="153"/>
      <c r="H13" s="156">
        <v>1</v>
      </c>
      <c r="I13" s="154">
        <v>1</v>
      </c>
      <c r="J13" s="282" t="s">
        <v>372</v>
      </c>
      <c r="K13" s="282"/>
      <c r="L13" s="282"/>
      <c r="M13" s="282"/>
      <c r="N13" s="282"/>
    </row>
    <row r="14" spans="1:18" x14ac:dyDescent="0.25">
      <c r="A14" s="281"/>
      <c r="B14" s="281"/>
      <c r="C14" s="281"/>
      <c r="E14" s="152"/>
      <c r="F14" s="153"/>
      <c r="G14" s="153"/>
      <c r="H14" s="156">
        <v>2</v>
      </c>
      <c r="I14" s="154">
        <v>2</v>
      </c>
      <c r="J14" s="282"/>
      <c r="K14" s="282"/>
      <c r="L14" s="282"/>
      <c r="M14" s="282"/>
      <c r="N14" s="282"/>
    </row>
    <row r="15" spans="1:18" ht="15" customHeight="1" x14ac:dyDescent="0.25">
      <c r="A15" s="281"/>
      <c r="B15" s="281"/>
      <c r="C15" s="281"/>
      <c r="E15" s="152"/>
      <c r="F15" s="153"/>
      <c r="G15" s="153"/>
      <c r="H15" s="154">
        <v>3</v>
      </c>
      <c r="I15" s="154">
        <v>3</v>
      </c>
      <c r="J15" s="283" t="s">
        <v>373</v>
      </c>
      <c r="K15" s="283"/>
      <c r="L15" s="283"/>
      <c r="M15" s="283"/>
      <c r="N15" s="283"/>
    </row>
    <row r="16" spans="1:18" x14ac:dyDescent="0.25">
      <c r="A16" s="281"/>
      <c r="B16" s="281"/>
      <c r="C16" s="281"/>
      <c r="E16" s="152"/>
      <c r="F16" s="157">
        <v>34</v>
      </c>
      <c r="G16" s="153"/>
      <c r="H16" s="154">
        <v>4</v>
      </c>
      <c r="I16" s="156">
        <v>4</v>
      </c>
      <c r="J16" s="283"/>
      <c r="K16" s="283"/>
      <c r="L16" s="283"/>
      <c r="M16" s="283"/>
      <c r="N16" s="283"/>
    </row>
    <row r="17" spans="1:14" x14ac:dyDescent="0.25">
      <c r="A17" s="281"/>
      <c r="B17" s="281"/>
      <c r="C17" s="281"/>
      <c r="E17" s="152"/>
      <c r="F17" s="157">
        <v>34</v>
      </c>
      <c r="G17" s="153"/>
      <c r="H17" s="154">
        <v>5</v>
      </c>
      <c r="I17" s="154">
        <v>5</v>
      </c>
      <c r="J17" s="284" t="s">
        <v>374</v>
      </c>
      <c r="K17" s="284"/>
      <c r="L17" s="284"/>
      <c r="M17" s="284"/>
      <c r="N17" s="284"/>
    </row>
    <row r="18" spans="1:14" x14ac:dyDescent="0.25">
      <c r="E18" s="152"/>
      <c r="F18" s="153"/>
      <c r="G18" s="153"/>
      <c r="H18" s="156">
        <v>6</v>
      </c>
      <c r="I18" s="156">
        <v>6</v>
      </c>
      <c r="J18" s="284"/>
      <c r="K18" s="284"/>
      <c r="L18" s="284"/>
      <c r="M18" s="284"/>
      <c r="N18" s="284"/>
    </row>
    <row r="19" spans="1:14" x14ac:dyDescent="0.25">
      <c r="A19" s="281" t="s">
        <v>371</v>
      </c>
      <c r="B19" s="281"/>
      <c r="C19" s="281"/>
      <c r="E19" s="152"/>
      <c r="F19" s="153"/>
      <c r="G19" s="153"/>
      <c r="H19" s="154">
        <v>7</v>
      </c>
      <c r="I19" s="154">
        <v>7</v>
      </c>
      <c r="J19" s="285" t="s">
        <v>375</v>
      </c>
      <c r="K19" s="285"/>
      <c r="L19" s="285"/>
      <c r="M19" s="285"/>
      <c r="N19" s="285"/>
    </row>
    <row r="20" spans="1:14" x14ac:dyDescent="0.25">
      <c r="A20" s="281"/>
      <c r="B20" s="281"/>
      <c r="C20" s="281"/>
      <c r="E20" s="152"/>
      <c r="F20" s="153"/>
      <c r="G20" s="153"/>
      <c r="H20" s="154">
        <v>8</v>
      </c>
      <c r="I20" s="154">
        <v>8</v>
      </c>
      <c r="J20" s="285"/>
      <c r="K20" s="285"/>
      <c r="L20" s="285"/>
      <c r="M20" s="285"/>
      <c r="N20" s="285"/>
    </row>
    <row r="21" spans="1:14" x14ac:dyDescent="0.25">
      <c r="A21" s="281"/>
      <c r="B21" s="281"/>
      <c r="C21" s="281"/>
      <c r="E21" s="152"/>
      <c r="F21" s="151">
        <v>9</v>
      </c>
      <c r="G21" s="151">
        <v>9</v>
      </c>
      <c r="H21" s="151">
        <v>9</v>
      </c>
      <c r="I21" s="151">
        <v>9</v>
      </c>
      <c r="J21" s="285" t="s">
        <v>376</v>
      </c>
      <c r="K21" s="285"/>
      <c r="L21" s="285"/>
      <c r="M21" s="285"/>
      <c r="N21" s="285"/>
    </row>
    <row r="22" spans="1:14" x14ac:dyDescent="0.25">
      <c r="A22" s="281"/>
      <c r="B22" s="281"/>
      <c r="C22" s="281"/>
      <c r="E22" s="152"/>
      <c r="F22" s="151">
        <v>10</v>
      </c>
      <c r="G22" s="151">
        <v>10</v>
      </c>
      <c r="H22" s="151">
        <v>10</v>
      </c>
      <c r="I22" s="151">
        <v>10</v>
      </c>
      <c r="J22" s="285"/>
      <c r="K22" s="285"/>
      <c r="L22" s="285"/>
      <c r="M22" s="285"/>
      <c r="N22" s="285"/>
    </row>
    <row r="23" spans="1:14" x14ac:dyDescent="0.25">
      <c r="A23" s="281"/>
      <c r="B23" s="281"/>
      <c r="C23" s="281"/>
    </row>
    <row r="25" spans="1:14" ht="15" customHeight="1" x14ac:dyDescent="0.25">
      <c r="A25" s="281" t="s">
        <v>378</v>
      </c>
      <c r="B25" s="281"/>
      <c r="C25" s="281"/>
      <c r="D25" s="281"/>
      <c r="E25" s="281"/>
      <c r="F25" s="281"/>
      <c r="G25" s="281"/>
      <c r="H25" s="281"/>
      <c r="I25" s="280"/>
      <c r="J25" s="280"/>
      <c r="K25" s="280"/>
      <c r="L25" s="280"/>
    </row>
    <row r="26" spans="1:14" x14ac:dyDescent="0.25">
      <c r="A26" s="281"/>
      <c r="B26" s="281"/>
      <c r="C26" s="281"/>
      <c r="D26" s="281"/>
      <c r="E26" s="281"/>
      <c r="F26" s="281"/>
      <c r="G26" s="281"/>
      <c r="H26" s="281"/>
      <c r="I26" s="279"/>
      <c r="J26" s="279"/>
      <c r="K26" s="279"/>
      <c r="L26" s="279"/>
    </row>
    <row r="27" spans="1:14" ht="15" customHeight="1" x14ac:dyDescent="0.25">
      <c r="A27" s="281" t="s">
        <v>379</v>
      </c>
      <c r="B27" s="281"/>
      <c r="C27" s="281"/>
      <c r="D27" s="281"/>
      <c r="E27" s="281"/>
      <c r="F27" s="281"/>
      <c r="G27" s="281"/>
      <c r="H27" s="281"/>
      <c r="I27" s="280"/>
      <c r="J27" s="280"/>
      <c r="K27" s="280"/>
      <c r="L27" s="280"/>
    </row>
    <row r="28" spans="1:14" x14ac:dyDescent="0.25">
      <c r="A28" s="281"/>
      <c r="B28" s="281"/>
      <c r="C28" s="281"/>
      <c r="D28" s="281"/>
      <c r="E28" s="281"/>
      <c r="F28" s="281"/>
      <c r="G28" s="281"/>
      <c r="H28" s="281"/>
      <c r="I28" s="279" t="s">
        <v>380</v>
      </c>
      <c r="J28" s="279"/>
      <c r="K28" s="279" t="s">
        <v>381</v>
      </c>
      <c r="L28" s="279"/>
    </row>
    <row r="31" spans="1:14" x14ac:dyDescent="0.25">
      <c r="I31" t="s">
        <v>516</v>
      </c>
      <c r="J31" t="s">
        <v>517</v>
      </c>
      <c r="K31" t="s">
        <v>518</v>
      </c>
    </row>
    <row r="32" spans="1:14" x14ac:dyDescent="0.25">
      <c r="I32">
        <v>20</v>
      </c>
      <c r="J32">
        <v>8</v>
      </c>
      <c r="K32">
        <f>SUM(I32/J32)</f>
        <v>2.5</v>
      </c>
    </row>
    <row r="34" spans="8:11" x14ac:dyDescent="0.25">
      <c r="I34" t="s">
        <v>211</v>
      </c>
      <c r="J34" t="s">
        <v>211</v>
      </c>
      <c r="K34" t="s">
        <v>211</v>
      </c>
    </row>
    <row r="35" spans="8:11" x14ac:dyDescent="0.25">
      <c r="I35" s="150">
        <v>1</v>
      </c>
      <c r="J35" s="150">
        <v>2</v>
      </c>
      <c r="K35" s="150">
        <v>3</v>
      </c>
    </row>
    <row r="36" spans="8:11" x14ac:dyDescent="0.25">
      <c r="H36">
        <v>1</v>
      </c>
      <c r="I36">
        <v>1</v>
      </c>
      <c r="J36">
        <v>2</v>
      </c>
      <c r="K36">
        <v>3</v>
      </c>
    </row>
    <row r="37" spans="8:11" x14ac:dyDescent="0.25">
      <c r="H37">
        <v>2</v>
      </c>
      <c r="I37">
        <v>4</v>
      </c>
      <c r="J37">
        <v>5</v>
      </c>
      <c r="K37">
        <v>6</v>
      </c>
    </row>
    <row r="38" spans="8:11" x14ac:dyDescent="0.25">
      <c r="H38">
        <v>3</v>
      </c>
      <c r="I38">
        <v>7</v>
      </c>
      <c r="J38">
        <v>8</v>
      </c>
      <c r="K38">
        <v>9</v>
      </c>
    </row>
    <row r="39" spans="8:11" x14ac:dyDescent="0.25">
      <c r="H39">
        <v>4</v>
      </c>
      <c r="I39">
        <v>10</v>
      </c>
      <c r="J39">
        <v>11</v>
      </c>
      <c r="K39">
        <v>12</v>
      </c>
    </row>
    <row r="40" spans="8:11" x14ac:dyDescent="0.25">
      <c r="H40">
        <v>5</v>
      </c>
      <c r="I40">
        <v>13</v>
      </c>
      <c r="J40">
        <v>14</v>
      </c>
      <c r="K40">
        <v>15</v>
      </c>
    </row>
    <row r="41" spans="8:11" x14ac:dyDescent="0.25">
      <c r="H41">
        <v>6</v>
      </c>
      <c r="I41">
        <v>16</v>
      </c>
      <c r="J41">
        <v>17</v>
      </c>
      <c r="K41">
        <v>18</v>
      </c>
    </row>
    <row r="42" spans="8:11" x14ac:dyDescent="0.25">
      <c r="H42">
        <v>7</v>
      </c>
      <c r="I42">
        <v>19</v>
      </c>
      <c r="J42">
        <v>20</v>
      </c>
    </row>
    <row r="43" spans="8:11" x14ac:dyDescent="0.25">
      <c r="H43">
        <v>8</v>
      </c>
    </row>
    <row r="44" spans="8:11" x14ac:dyDescent="0.25">
      <c r="H44">
        <v>9</v>
      </c>
    </row>
    <row r="45" spans="8:11" x14ac:dyDescent="0.25">
      <c r="H45">
        <v>10</v>
      </c>
    </row>
  </sheetData>
  <mergeCells count="19">
    <mergeCell ref="A25:H26"/>
    <mergeCell ref="I25:J25"/>
    <mergeCell ref="K25:L25"/>
    <mergeCell ref="I26:J26"/>
    <mergeCell ref="K26:L26"/>
    <mergeCell ref="A5:C7"/>
    <mergeCell ref="A9:C11"/>
    <mergeCell ref="A13:C17"/>
    <mergeCell ref="A19:C23"/>
    <mergeCell ref="J13:N14"/>
    <mergeCell ref="J15:N16"/>
    <mergeCell ref="J17:N18"/>
    <mergeCell ref="J19:N20"/>
    <mergeCell ref="J21:N22"/>
    <mergeCell ref="I28:J28"/>
    <mergeCell ref="K28:L28"/>
    <mergeCell ref="I27:J27"/>
    <mergeCell ref="K27:L27"/>
    <mergeCell ref="A27:H28"/>
  </mergeCells>
  <pageMargins left="0.7" right="0.7" top="0.75" bottom="0.75" header="0.3" footer="0.3"/>
  <pageSetup paperSize="146" orientation="portrait" horizontalDpi="203" verticalDpi="203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filterMode="1"/>
  <dimension ref="A1:E164"/>
  <sheetViews>
    <sheetView zoomScale="276" zoomScaleNormal="276" workbookViewId="0">
      <selection activeCell="A10" sqref="A10:XFD10"/>
    </sheetView>
  </sheetViews>
  <sheetFormatPr baseColWidth="10" defaultColWidth="11" defaultRowHeight="15" x14ac:dyDescent="0.25"/>
  <cols>
    <col min="1" max="1" width="11" style="160"/>
    <col min="2" max="2" width="16.25" style="160" bestFit="1" customWidth="1"/>
    <col min="3" max="3" width="56.375" style="161" customWidth="1"/>
    <col min="4" max="4" width="62.125" style="161" bestFit="1" customWidth="1"/>
    <col min="5" max="16384" width="11" style="160"/>
  </cols>
  <sheetData>
    <row r="1" spans="1:5" s="185" customFormat="1" x14ac:dyDescent="0.25">
      <c r="A1" s="185" t="s">
        <v>365</v>
      </c>
      <c r="B1" s="185" t="s">
        <v>440</v>
      </c>
      <c r="C1" s="186" t="s">
        <v>439</v>
      </c>
      <c r="D1" s="186" t="s">
        <v>443</v>
      </c>
    </row>
    <row r="2" spans="1:5" hidden="1" x14ac:dyDescent="0.25">
      <c r="A2" s="160" t="s">
        <v>454</v>
      </c>
      <c r="B2" s="161" t="s">
        <v>455</v>
      </c>
      <c r="C2" s="161" t="s">
        <v>515</v>
      </c>
      <c r="E2" s="175"/>
    </row>
    <row r="3" spans="1:5" hidden="1" x14ac:dyDescent="0.25">
      <c r="A3" s="160" t="s">
        <v>454</v>
      </c>
      <c r="B3" s="161" t="s">
        <v>455</v>
      </c>
      <c r="C3" s="161" t="s">
        <v>520</v>
      </c>
      <c r="D3" s="161" t="s">
        <v>521</v>
      </c>
      <c r="E3" s="175"/>
    </row>
    <row r="4" spans="1:5" hidden="1" x14ac:dyDescent="0.25">
      <c r="A4" s="160" t="s">
        <v>441</v>
      </c>
      <c r="B4" s="161" t="s">
        <v>442</v>
      </c>
      <c r="C4" s="161" t="s">
        <v>522</v>
      </c>
      <c r="D4" s="161" t="s">
        <v>523</v>
      </c>
      <c r="E4" s="175"/>
    </row>
    <row r="5" spans="1:5" hidden="1" x14ac:dyDescent="0.25">
      <c r="A5" s="160" t="s">
        <v>441</v>
      </c>
      <c r="B5" s="161" t="s">
        <v>442</v>
      </c>
      <c r="C5" s="161" t="s">
        <v>524</v>
      </c>
      <c r="D5" s="161" t="s">
        <v>525</v>
      </c>
      <c r="E5" s="175"/>
    </row>
    <row r="6" spans="1:5" s="176" customFormat="1" x14ac:dyDescent="0.25">
      <c r="A6" s="176" t="s">
        <v>445</v>
      </c>
      <c r="B6" s="177" t="s">
        <v>446</v>
      </c>
      <c r="C6" s="177" t="s">
        <v>482</v>
      </c>
      <c r="D6" s="177" t="s">
        <v>483</v>
      </c>
      <c r="E6" s="178"/>
    </row>
    <row r="7" spans="1:5" s="179" customFormat="1" x14ac:dyDescent="0.25">
      <c r="A7" s="179" t="s">
        <v>445</v>
      </c>
      <c r="B7" s="180" t="s">
        <v>446</v>
      </c>
      <c r="C7" s="180" t="s">
        <v>430</v>
      </c>
      <c r="D7" s="180" t="s">
        <v>447</v>
      </c>
      <c r="E7" s="181"/>
    </row>
    <row r="8" spans="1:5" s="182" customFormat="1" x14ac:dyDescent="0.25">
      <c r="A8" s="182" t="s">
        <v>445</v>
      </c>
      <c r="B8" s="183" t="s">
        <v>446</v>
      </c>
      <c r="C8" s="183" t="s">
        <v>448</v>
      </c>
      <c r="D8" s="183" t="s">
        <v>449</v>
      </c>
      <c r="E8" s="184"/>
    </row>
    <row r="9" spans="1:5" s="168" customFormat="1" x14ac:dyDescent="0.25">
      <c r="A9" s="168" t="s">
        <v>445</v>
      </c>
      <c r="B9" s="169" t="s">
        <v>446</v>
      </c>
      <c r="C9" s="169" t="s">
        <v>450</v>
      </c>
      <c r="D9" s="169" t="s">
        <v>451</v>
      </c>
      <c r="E9" s="170"/>
    </row>
    <row r="10" spans="1:5" s="168" customFormat="1" x14ac:dyDescent="0.25">
      <c r="A10" s="168" t="s">
        <v>445</v>
      </c>
      <c r="B10" s="169" t="s">
        <v>446</v>
      </c>
      <c r="C10" s="169" t="s">
        <v>452</v>
      </c>
      <c r="D10" s="169" t="s">
        <v>453</v>
      </c>
      <c r="E10" s="170"/>
    </row>
    <row r="11" spans="1:5" s="162" customFormat="1" hidden="1" x14ac:dyDescent="0.25">
      <c r="A11" s="162" t="s">
        <v>454</v>
      </c>
      <c r="B11" s="163" t="s">
        <v>455</v>
      </c>
      <c r="C11" s="163" t="s">
        <v>456</v>
      </c>
      <c r="D11" s="163" t="s">
        <v>457</v>
      </c>
      <c r="E11" s="164"/>
    </row>
    <row r="12" spans="1:5" s="162" customFormat="1" hidden="1" x14ac:dyDescent="0.25">
      <c r="A12" s="162" t="s">
        <v>454</v>
      </c>
      <c r="B12" s="163" t="s">
        <v>455</v>
      </c>
      <c r="C12" s="163" t="s">
        <v>467</v>
      </c>
      <c r="D12" s="163" t="s">
        <v>468</v>
      </c>
      <c r="E12" s="164"/>
    </row>
    <row r="13" spans="1:5" hidden="1" x14ac:dyDescent="0.25">
      <c r="A13" s="160" t="s">
        <v>477</v>
      </c>
      <c r="B13" s="161" t="s">
        <v>442</v>
      </c>
      <c r="C13" s="161" t="s">
        <v>463</v>
      </c>
      <c r="D13" s="161" t="s">
        <v>444</v>
      </c>
    </row>
    <row r="14" spans="1:5" hidden="1" x14ac:dyDescent="0.25">
      <c r="A14" s="160" t="s">
        <v>477</v>
      </c>
      <c r="B14" s="161" t="s">
        <v>442</v>
      </c>
      <c r="C14" s="161" t="s">
        <v>458</v>
      </c>
      <c r="D14" s="161" t="s">
        <v>459</v>
      </c>
    </row>
    <row r="15" spans="1:5" hidden="1" x14ac:dyDescent="0.25">
      <c r="A15" s="160" t="s">
        <v>477</v>
      </c>
      <c r="B15" s="161" t="s">
        <v>442</v>
      </c>
      <c r="C15" s="161" t="s">
        <v>458</v>
      </c>
      <c r="D15" s="161" t="s">
        <v>460</v>
      </c>
    </row>
    <row r="16" spans="1:5" hidden="1" x14ac:dyDescent="0.25">
      <c r="A16" s="160" t="s">
        <v>477</v>
      </c>
      <c r="B16" s="161" t="s">
        <v>442</v>
      </c>
      <c r="C16" s="161" t="s">
        <v>458</v>
      </c>
      <c r="D16" s="161" t="s">
        <v>461</v>
      </c>
    </row>
    <row r="17" spans="1:4" hidden="1" x14ac:dyDescent="0.25">
      <c r="A17" s="160" t="s">
        <v>477</v>
      </c>
      <c r="B17" s="161" t="s">
        <v>442</v>
      </c>
      <c r="C17" s="161" t="s">
        <v>458</v>
      </c>
      <c r="D17" s="161" t="s">
        <v>462</v>
      </c>
    </row>
    <row r="18" spans="1:4" hidden="1" x14ac:dyDescent="0.25">
      <c r="A18" s="160" t="s">
        <v>441</v>
      </c>
      <c r="B18" s="161" t="s">
        <v>464</v>
      </c>
      <c r="C18" s="161" t="s">
        <v>465</v>
      </c>
      <c r="D18" s="161" t="s">
        <v>466</v>
      </c>
    </row>
    <row r="19" spans="1:4" hidden="1" x14ac:dyDescent="0.25">
      <c r="A19" s="160" t="s">
        <v>441</v>
      </c>
      <c r="B19" s="161" t="s">
        <v>442</v>
      </c>
      <c r="C19" s="161" t="s">
        <v>476</v>
      </c>
      <c r="D19" s="161" t="s">
        <v>472</v>
      </c>
    </row>
    <row r="20" spans="1:4" hidden="1" x14ac:dyDescent="0.25">
      <c r="A20" s="160" t="s">
        <v>477</v>
      </c>
      <c r="B20" s="161" t="s">
        <v>342</v>
      </c>
      <c r="C20" s="161" t="s">
        <v>458</v>
      </c>
      <c r="D20" s="161" t="s">
        <v>484</v>
      </c>
    </row>
    <row r="21" spans="1:4" hidden="1" x14ac:dyDescent="0.25">
      <c r="A21" s="160" t="s">
        <v>477</v>
      </c>
      <c r="B21" s="161" t="s">
        <v>473</v>
      </c>
      <c r="C21" s="161" t="s">
        <v>474</v>
      </c>
      <c r="D21" s="161" t="s">
        <v>475</v>
      </c>
    </row>
    <row r="22" spans="1:4" s="162" customFormat="1" hidden="1" x14ac:dyDescent="0.25">
      <c r="A22" s="162" t="s">
        <v>454</v>
      </c>
      <c r="B22" s="163" t="s">
        <v>473</v>
      </c>
      <c r="C22" s="163" t="s">
        <v>478</v>
      </c>
      <c r="D22" s="163"/>
    </row>
    <row r="23" spans="1:4" hidden="1" x14ac:dyDescent="0.25">
      <c r="A23" s="160" t="s">
        <v>479</v>
      </c>
      <c r="B23" s="161" t="s">
        <v>383</v>
      </c>
      <c r="C23" s="161" t="s">
        <v>480</v>
      </c>
      <c r="D23" s="161" t="s">
        <v>481</v>
      </c>
    </row>
    <row r="24" spans="1:4" s="162" customFormat="1" hidden="1" x14ac:dyDescent="0.25">
      <c r="A24" s="162" t="s">
        <v>441</v>
      </c>
      <c r="B24" s="163" t="s">
        <v>442</v>
      </c>
      <c r="C24" s="163" t="s">
        <v>485</v>
      </c>
      <c r="D24" s="163"/>
    </row>
    <row r="25" spans="1:4" hidden="1" x14ac:dyDescent="0.25">
      <c r="A25" s="160" t="s">
        <v>441</v>
      </c>
      <c r="B25" s="161" t="s">
        <v>442</v>
      </c>
      <c r="C25" s="161" t="s">
        <v>505</v>
      </c>
      <c r="D25" s="161" t="s">
        <v>506</v>
      </c>
    </row>
    <row r="26" spans="1:4" hidden="1" x14ac:dyDescent="0.25">
      <c r="A26" s="160" t="s">
        <v>454</v>
      </c>
      <c r="B26" s="161" t="s">
        <v>455</v>
      </c>
      <c r="C26" s="161" t="s">
        <v>486</v>
      </c>
    </row>
    <row r="27" spans="1:4" hidden="1" x14ac:dyDescent="0.25">
      <c r="A27" s="160" t="s">
        <v>487</v>
      </c>
      <c r="B27" s="161" t="s">
        <v>455</v>
      </c>
      <c r="C27" s="161" t="s">
        <v>488</v>
      </c>
    </row>
    <row r="28" spans="1:4" hidden="1" x14ac:dyDescent="0.25">
      <c r="A28" s="160" t="s">
        <v>487</v>
      </c>
      <c r="B28" s="161" t="s">
        <v>455</v>
      </c>
      <c r="C28" s="161" t="s">
        <v>489</v>
      </c>
    </row>
    <row r="29" spans="1:4" hidden="1" x14ac:dyDescent="0.25">
      <c r="A29" s="160" t="s">
        <v>445</v>
      </c>
      <c r="B29" s="161" t="s">
        <v>442</v>
      </c>
      <c r="C29" s="161" t="s">
        <v>490</v>
      </c>
    </row>
    <row r="30" spans="1:4" hidden="1" x14ac:dyDescent="0.25">
      <c r="A30" s="160" t="s">
        <v>445</v>
      </c>
      <c r="B30" s="161" t="s">
        <v>498</v>
      </c>
      <c r="C30" s="161" t="s">
        <v>499</v>
      </c>
    </row>
    <row r="31" spans="1:4" hidden="1" x14ac:dyDescent="0.25">
      <c r="A31" s="160" t="s">
        <v>445</v>
      </c>
      <c r="B31" s="161" t="s">
        <v>503</v>
      </c>
      <c r="C31" s="161" t="s">
        <v>500</v>
      </c>
    </row>
    <row r="32" spans="1:4" hidden="1" x14ac:dyDescent="0.25">
      <c r="A32" s="160" t="s">
        <v>454</v>
      </c>
      <c r="B32" s="161" t="s">
        <v>501</v>
      </c>
      <c r="C32" s="161" t="s">
        <v>502</v>
      </c>
    </row>
    <row r="33" spans="1:4" hidden="1" x14ac:dyDescent="0.25">
      <c r="A33" s="160" t="s">
        <v>445</v>
      </c>
      <c r="B33" s="161" t="s">
        <v>503</v>
      </c>
      <c r="C33" s="161" t="s">
        <v>504</v>
      </c>
    </row>
    <row r="34" spans="1:4" hidden="1" x14ac:dyDescent="0.25">
      <c r="A34" s="160" t="s">
        <v>441</v>
      </c>
      <c r="B34" s="161" t="s">
        <v>526</v>
      </c>
      <c r="C34" s="161" t="s">
        <v>527</v>
      </c>
      <c r="D34" s="161" t="s">
        <v>528</v>
      </c>
    </row>
    <row r="35" spans="1:4" hidden="1" x14ac:dyDescent="0.25">
      <c r="A35" s="160" t="s">
        <v>441</v>
      </c>
      <c r="B35" s="161" t="s">
        <v>442</v>
      </c>
      <c r="C35" s="161" t="s">
        <v>530</v>
      </c>
      <c r="D35" s="161" t="s">
        <v>529</v>
      </c>
    </row>
    <row r="36" spans="1:4" hidden="1" x14ac:dyDescent="0.25">
      <c r="A36" s="160" t="s">
        <v>441</v>
      </c>
      <c r="B36" s="161" t="s">
        <v>17</v>
      </c>
      <c r="C36" s="161" t="s">
        <v>531</v>
      </c>
      <c r="D36" s="161" t="s">
        <v>532</v>
      </c>
    </row>
    <row r="37" spans="1:4" hidden="1" x14ac:dyDescent="0.25">
      <c r="A37" s="160" t="s">
        <v>441</v>
      </c>
      <c r="B37" s="161" t="s">
        <v>17</v>
      </c>
      <c r="C37" s="161" t="s">
        <v>533</v>
      </c>
      <c r="D37" s="161" t="s">
        <v>534</v>
      </c>
    </row>
    <row r="38" spans="1:4" hidden="1" x14ac:dyDescent="0.25">
      <c r="A38" s="160" t="s">
        <v>441</v>
      </c>
      <c r="B38" s="161" t="s">
        <v>17</v>
      </c>
      <c r="C38" s="161" t="s">
        <v>535</v>
      </c>
      <c r="D38" s="161" t="s">
        <v>536</v>
      </c>
    </row>
    <row r="39" spans="1:4" hidden="1" x14ac:dyDescent="0.25">
      <c r="A39" s="160" t="s">
        <v>441</v>
      </c>
      <c r="B39" s="161" t="s">
        <v>537</v>
      </c>
      <c r="C39" s="161" t="s">
        <v>538</v>
      </c>
      <c r="D39" s="161" t="s">
        <v>539</v>
      </c>
    </row>
    <row r="40" spans="1:4" hidden="1" x14ac:dyDescent="0.25">
      <c r="A40" s="160" t="s">
        <v>441</v>
      </c>
      <c r="B40" s="161" t="s">
        <v>537</v>
      </c>
      <c r="C40" s="161" t="s">
        <v>540</v>
      </c>
      <c r="D40" s="161" t="s">
        <v>541</v>
      </c>
    </row>
    <row r="41" spans="1:4" hidden="1" x14ac:dyDescent="0.25">
      <c r="A41" s="160" t="s">
        <v>441</v>
      </c>
      <c r="B41" s="161" t="s">
        <v>537</v>
      </c>
      <c r="C41" s="161" t="s">
        <v>542</v>
      </c>
      <c r="D41" s="161" t="s">
        <v>543</v>
      </c>
    </row>
    <row r="42" spans="1:4" hidden="1" x14ac:dyDescent="0.25">
      <c r="A42" s="160" t="s">
        <v>441</v>
      </c>
      <c r="B42" s="161" t="s">
        <v>544</v>
      </c>
      <c r="C42" s="161" t="s">
        <v>546</v>
      </c>
      <c r="D42" s="161" t="s">
        <v>545</v>
      </c>
    </row>
    <row r="43" spans="1:4" hidden="1" x14ac:dyDescent="0.25">
      <c r="A43" s="160" t="s">
        <v>441</v>
      </c>
      <c r="B43" s="161" t="s">
        <v>537</v>
      </c>
      <c r="C43" s="161" t="s">
        <v>547</v>
      </c>
      <c r="D43" s="161" t="s">
        <v>548</v>
      </c>
    </row>
    <row r="44" spans="1:4" hidden="1" x14ac:dyDescent="0.25">
      <c r="A44" s="160" t="s">
        <v>441</v>
      </c>
      <c r="B44" s="161" t="s">
        <v>537</v>
      </c>
      <c r="C44" s="161" t="s">
        <v>549</v>
      </c>
      <c r="D44" s="161" t="s">
        <v>550</v>
      </c>
    </row>
    <row r="45" spans="1:4" hidden="1" x14ac:dyDescent="0.25">
      <c r="A45" s="160" t="s">
        <v>441</v>
      </c>
      <c r="B45" s="161" t="s">
        <v>544</v>
      </c>
      <c r="C45" s="161" t="s">
        <v>551</v>
      </c>
      <c r="D45" s="161" t="s">
        <v>552</v>
      </c>
    </row>
    <row r="46" spans="1:4" hidden="1" x14ac:dyDescent="0.25">
      <c r="A46" s="160" t="s">
        <v>441</v>
      </c>
      <c r="B46" s="161" t="s">
        <v>553</v>
      </c>
      <c r="C46" s="161" t="s">
        <v>554</v>
      </c>
      <c r="D46" s="161" t="s">
        <v>555</v>
      </c>
    </row>
    <row r="47" spans="1:4" hidden="1" x14ac:dyDescent="0.25">
      <c r="A47" s="160" t="s">
        <v>441</v>
      </c>
      <c r="B47" s="161" t="s">
        <v>556</v>
      </c>
      <c r="C47" s="161" t="s">
        <v>557</v>
      </c>
      <c r="D47" s="161" t="s">
        <v>558</v>
      </c>
    </row>
    <row r="48" spans="1:4" hidden="1" x14ac:dyDescent="0.25">
      <c r="A48" s="160" t="s">
        <v>441</v>
      </c>
      <c r="B48" s="161" t="s">
        <v>556</v>
      </c>
      <c r="C48" s="161" t="s">
        <v>559</v>
      </c>
      <c r="D48" s="161" t="s">
        <v>560</v>
      </c>
    </row>
    <row r="49" spans="1:4" hidden="1" x14ac:dyDescent="0.25">
      <c r="A49" s="160" t="s">
        <v>441</v>
      </c>
      <c r="B49" s="161" t="s">
        <v>561</v>
      </c>
      <c r="C49" s="161" t="s">
        <v>562</v>
      </c>
      <c r="D49" s="161" t="s">
        <v>563</v>
      </c>
    </row>
    <row r="50" spans="1:4" hidden="1" x14ac:dyDescent="0.25">
      <c r="A50" s="160" t="s">
        <v>454</v>
      </c>
      <c r="B50" s="161" t="s">
        <v>455</v>
      </c>
      <c r="C50" s="161" t="s">
        <v>564</v>
      </c>
      <c r="D50" s="161" t="s">
        <v>565</v>
      </c>
    </row>
    <row r="51" spans="1:4" hidden="1" x14ac:dyDescent="0.25">
      <c r="A51" s="160" t="s">
        <v>454</v>
      </c>
      <c r="B51" s="161" t="s">
        <v>455</v>
      </c>
      <c r="C51" s="161" t="s">
        <v>566</v>
      </c>
      <c r="D51" s="161" t="s">
        <v>567</v>
      </c>
    </row>
    <row r="52" spans="1:4" hidden="1" x14ac:dyDescent="0.25">
      <c r="A52" s="160" t="s">
        <v>454</v>
      </c>
      <c r="B52" s="161" t="s">
        <v>455</v>
      </c>
      <c r="C52" s="161" t="s">
        <v>568</v>
      </c>
      <c r="D52" s="161" t="s">
        <v>569</v>
      </c>
    </row>
    <row r="53" spans="1:4" hidden="1" x14ac:dyDescent="0.25">
      <c r="A53" s="160" t="s">
        <v>454</v>
      </c>
      <c r="B53" s="161" t="s">
        <v>455</v>
      </c>
      <c r="C53" s="161" t="s">
        <v>570</v>
      </c>
      <c r="D53" s="161" t="s">
        <v>571</v>
      </c>
    </row>
    <row r="54" spans="1:4" hidden="1" x14ac:dyDescent="0.25">
      <c r="A54" s="160" t="s">
        <v>445</v>
      </c>
      <c r="B54" s="161" t="s">
        <v>514</v>
      </c>
      <c r="C54" s="161" t="s">
        <v>572</v>
      </c>
      <c r="D54" s="161" t="s">
        <v>532</v>
      </c>
    </row>
    <row r="55" spans="1:4" hidden="1" x14ac:dyDescent="0.25">
      <c r="A55" s="160" t="s">
        <v>445</v>
      </c>
      <c r="B55" s="161" t="s">
        <v>442</v>
      </c>
      <c r="C55" s="161" t="s">
        <v>573</v>
      </c>
      <c r="D55" s="161" t="s">
        <v>574</v>
      </c>
    </row>
    <row r="56" spans="1:4" hidden="1" x14ac:dyDescent="0.25">
      <c r="A56" s="160" t="s">
        <v>445</v>
      </c>
      <c r="B56" s="161" t="s">
        <v>575</v>
      </c>
      <c r="C56" s="161" t="s">
        <v>576</v>
      </c>
      <c r="D56" s="161" t="s">
        <v>577</v>
      </c>
    </row>
    <row r="57" spans="1:4" hidden="1" x14ac:dyDescent="0.25">
      <c r="B57" s="161"/>
    </row>
    <row r="58" spans="1:4" hidden="1" x14ac:dyDescent="0.25">
      <c r="B58" s="161"/>
    </row>
    <row r="59" spans="1:4" hidden="1" x14ac:dyDescent="0.25">
      <c r="B59" s="161"/>
    </row>
    <row r="60" spans="1:4" hidden="1" x14ac:dyDescent="0.25">
      <c r="B60" s="161"/>
    </row>
    <row r="61" spans="1:4" hidden="1" x14ac:dyDescent="0.25">
      <c r="B61" s="161"/>
    </row>
    <row r="62" spans="1:4" hidden="1" x14ac:dyDescent="0.25">
      <c r="B62" s="161"/>
    </row>
    <row r="63" spans="1:4" hidden="1" x14ac:dyDescent="0.25">
      <c r="B63" s="161"/>
    </row>
    <row r="64" spans="1:4" hidden="1" x14ac:dyDescent="0.25">
      <c r="B64" s="161"/>
    </row>
    <row r="65" spans="2:2" hidden="1" x14ac:dyDescent="0.25">
      <c r="B65" s="161"/>
    </row>
    <row r="66" spans="2:2" hidden="1" x14ac:dyDescent="0.25">
      <c r="B66" s="161"/>
    </row>
    <row r="67" spans="2:2" hidden="1" x14ac:dyDescent="0.25">
      <c r="B67" s="161"/>
    </row>
    <row r="68" spans="2:2" hidden="1" x14ac:dyDescent="0.25">
      <c r="B68" s="161"/>
    </row>
    <row r="69" spans="2:2" hidden="1" x14ac:dyDescent="0.25">
      <c r="B69" s="161"/>
    </row>
    <row r="70" spans="2:2" hidden="1" x14ac:dyDescent="0.25">
      <c r="B70" s="161"/>
    </row>
    <row r="71" spans="2:2" hidden="1" x14ac:dyDescent="0.25">
      <c r="B71" s="161"/>
    </row>
    <row r="72" spans="2:2" hidden="1" x14ac:dyDescent="0.25">
      <c r="B72" s="161"/>
    </row>
    <row r="73" spans="2:2" hidden="1" x14ac:dyDescent="0.25">
      <c r="B73" s="161"/>
    </row>
    <row r="74" spans="2:2" hidden="1" x14ac:dyDescent="0.25">
      <c r="B74" s="161"/>
    </row>
    <row r="75" spans="2:2" hidden="1" x14ac:dyDescent="0.25">
      <c r="B75" s="161"/>
    </row>
    <row r="76" spans="2:2" hidden="1" x14ac:dyDescent="0.25">
      <c r="B76" s="161"/>
    </row>
    <row r="77" spans="2:2" hidden="1" x14ac:dyDescent="0.25">
      <c r="B77" s="161"/>
    </row>
    <row r="78" spans="2:2" hidden="1" x14ac:dyDescent="0.25">
      <c r="B78" s="161"/>
    </row>
    <row r="79" spans="2:2" hidden="1" x14ac:dyDescent="0.25">
      <c r="B79" s="161"/>
    </row>
    <row r="80" spans="2:2" hidden="1" x14ac:dyDescent="0.25">
      <c r="B80" s="161"/>
    </row>
    <row r="81" spans="2:2" hidden="1" x14ac:dyDescent="0.25">
      <c r="B81" s="161"/>
    </row>
    <row r="82" spans="2:2" hidden="1" x14ac:dyDescent="0.25">
      <c r="B82" s="161"/>
    </row>
    <row r="83" spans="2:2" hidden="1" x14ac:dyDescent="0.25">
      <c r="B83" s="161"/>
    </row>
    <row r="84" spans="2:2" hidden="1" x14ac:dyDescent="0.25">
      <c r="B84" s="161"/>
    </row>
    <row r="85" spans="2:2" hidden="1" x14ac:dyDescent="0.25">
      <c r="B85" s="161"/>
    </row>
    <row r="86" spans="2:2" hidden="1" x14ac:dyDescent="0.25">
      <c r="B86" s="161"/>
    </row>
    <row r="87" spans="2:2" hidden="1" x14ac:dyDescent="0.25">
      <c r="B87" s="161"/>
    </row>
    <row r="88" spans="2:2" hidden="1" x14ac:dyDescent="0.25">
      <c r="B88" s="161"/>
    </row>
    <row r="89" spans="2:2" hidden="1" x14ac:dyDescent="0.25">
      <c r="B89" s="161"/>
    </row>
    <row r="90" spans="2:2" hidden="1" x14ac:dyDescent="0.25">
      <c r="B90" s="161"/>
    </row>
    <row r="91" spans="2:2" hidden="1" x14ac:dyDescent="0.25">
      <c r="B91" s="161"/>
    </row>
    <row r="92" spans="2:2" hidden="1" x14ac:dyDescent="0.25">
      <c r="B92" s="161"/>
    </row>
    <row r="93" spans="2:2" hidden="1" x14ac:dyDescent="0.25">
      <c r="B93" s="161"/>
    </row>
    <row r="94" spans="2:2" hidden="1" x14ac:dyDescent="0.25">
      <c r="B94" s="161"/>
    </row>
    <row r="95" spans="2:2" hidden="1" x14ac:dyDescent="0.25">
      <c r="B95" s="161"/>
    </row>
    <row r="96" spans="2:2" hidden="1" x14ac:dyDescent="0.25">
      <c r="B96" s="161"/>
    </row>
    <row r="97" spans="2:2" hidden="1" x14ac:dyDescent="0.25">
      <c r="B97" s="161"/>
    </row>
    <row r="98" spans="2:2" hidden="1" x14ac:dyDescent="0.25">
      <c r="B98" s="161"/>
    </row>
    <row r="99" spans="2:2" hidden="1" x14ac:dyDescent="0.25">
      <c r="B99" s="161"/>
    </row>
    <row r="100" spans="2:2" hidden="1" x14ac:dyDescent="0.25">
      <c r="B100" s="161"/>
    </row>
    <row r="101" spans="2:2" hidden="1" x14ac:dyDescent="0.25">
      <c r="B101" s="161"/>
    </row>
    <row r="102" spans="2:2" hidden="1" x14ac:dyDescent="0.25">
      <c r="B102" s="161"/>
    </row>
    <row r="103" spans="2:2" hidden="1" x14ac:dyDescent="0.25">
      <c r="B103" s="161"/>
    </row>
    <row r="104" spans="2:2" hidden="1" x14ac:dyDescent="0.25">
      <c r="B104" s="161"/>
    </row>
    <row r="105" spans="2:2" hidden="1" x14ac:dyDescent="0.25">
      <c r="B105" s="161"/>
    </row>
    <row r="106" spans="2:2" hidden="1" x14ac:dyDescent="0.25">
      <c r="B106" s="161"/>
    </row>
    <row r="107" spans="2:2" hidden="1" x14ac:dyDescent="0.25">
      <c r="B107" s="161"/>
    </row>
    <row r="108" spans="2:2" hidden="1" x14ac:dyDescent="0.25">
      <c r="B108" s="161"/>
    </row>
    <row r="109" spans="2:2" hidden="1" x14ac:dyDescent="0.25">
      <c r="B109" s="161"/>
    </row>
    <row r="110" spans="2:2" hidden="1" x14ac:dyDescent="0.25">
      <c r="B110" s="161"/>
    </row>
    <row r="111" spans="2:2" hidden="1" x14ac:dyDescent="0.25">
      <c r="B111" s="161"/>
    </row>
    <row r="112" spans="2:2" hidden="1" x14ac:dyDescent="0.25">
      <c r="B112" s="161"/>
    </row>
    <row r="113" spans="2:2" hidden="1" x14ac:dyDescent="0.25">
      <c r="B113" s="161"/>
    </row>
    <row r="114" spans="2:2" hidden="1" x14ac:dyDescent="0.25">
      <c r="B114" s="161"/>
    </row>
    <row r="115" spans="2:2" hidden="1" x14ac:dyDescent="0.25">
      <c r="B115" s="161"/>
    </row>
    <row r="116" spans="2:2" hidden="1" x14ac:dyDescent="0.25">
      <c r="B116" s="161"/>
    </row>
    <row r="117" spans="2:2" hidden="1" x14ac:dyDescent="0.25">
      <c r="B117" s="161"/>
    </row>
    <row r="118" spans="2:2" hidden="1" x14ac:dyDescent="0.25">
      <c r="B118" s="161"/>
    </row>
    <row r="119" spans="2:2" hidden="1" x14ac:dyDescent="0.25">
      <c r="B119" s="161"/>
    </row>
    <row r="120" spans="2:2" hidden="1" x14ac:dyDescent="0.25">
      <c r="B120" s="161"/>
    </row>
    <row r="121" spans="2:2" hidden="1" x14ac:dyDescent="0.25">
      <c r="B121" s="161"/>
    </row>
    <row r="122" spans="2:2" hidden="1" x14ac:dyDescent="0.25">
      <c r="B122" s="161"/>
    </row>
    <row r="123" spans="2:2" hidden="1" x14ac:dyDescent="0.25">
      <c r="B123" s="161"/>
    </row>
    <row r="124" spans="2:2" hidden="1" x14ac:dyDescent="0.25">
      <c r="B124" s="161"/>
    </row>
    <row r="125" spans="2:2" hidden="1" x14ac:dyDescent="0.25">
      <c r="B125" s="161"/>
    </row>
    <row r="126" spans="2:2" hidden="1" x14ac:dyDescent="0.25">
      <c r="B126" s="161"/>
    </row>
    <row r="127" spans="2:2" hidden="1" x14ac:dyDescent="0.25">
      <c r="B127" s="161"/>
    </row>
    <row r="128" spans="2:2" hidden="1" x14ac:dyDescent="0.25">
      <c r="B128" s="161"/>
    </row>
    <row r="129" spans="2:2" hidden="1" x14ac:dyDescent="0.25">
      <c r="B129" s="161"/>
    </row>
    <row r="130" spans="2:2" hidden="1" x14ac:dyDescent="0.25">
      <c r="B130" s="161"/>
    </row>
    <row r="131" spans="2:2" hidden="1" x14ac:dyDescent="0.25">
      <c r="B131" s="161"/>
    </row>
    <row r="132" spans="2:2" hidden="1" x14ac:dyDescent="0.25">
      <c r="B132" s="161"/>
    </row>
    <row r="133" spans="2:2" hidden="1" x14ac:dyDescent="0.25">
      <c r="B133" s="161"/>
    </row>
    <row r="134" spans="2:2" hidden="1" x14ac:dyDescent="0.25">
      <c r="B134" s="161"/>
    </row>
    <row r="135" spans="2:2" hidden="1" x14ac:dyDescent="0.25">
      <c r="B135" s="161"/>
    </row>
    <row r="136" spans="2:2" hidden="1" x14ac:dyDescent="0.25">
      <c r="B136" s="161"/>
    </row>
    <row r="137" spans="2:2" hidden="1" x14ac:dyDescent="0.25">
      <c r="B137" s="161"/>
    </row>
    <row r="138" spans="2:2" hidden="1" x14ac:dyDescent="0.25">
      <c r="B138" s="161"/>
    </row>
    <row r="139" spans="2:2" hidden="1" x14ac:dyDescent="0.25">
      <c r="B139" s="161"/>
    </row>
    <row r="140" spans="2:2" hidden="1" x14ac:dyDescent="0.25">
      <c r="B140" s="161"/>
    </row>
    <row r="141" spans="2:2" hidden="1" x14ac:dyDescent="0.25">
      <c r="B141" s="161"/>
    </row>
    <row r="142" spans="2:2" hidden="1" x14ac:dyDescent="0.25">
      <c r="B142" s="161"/>
    </row>
    <row r="143" spans="2:2" hidden="1" x14ac:dyDescent="0.25">
      <c r="B143" s="161"/>
    </row>
    <row r="144" spans="2:2" hidden="1" x14ac:dyDescent="0.25">
      <c r="B144" s="161"/>
    </row>
    <row r="145" spans="1:4" hidden="1" x14ac:dyDescent="0.25">
      <c r="B145" s="161"/>
    </row>
    <row r="146" spans="1:4" hidden="1" x14ac:dyDescent="0.25">
      <c r="B146" s="161"/>
    </row>
    <row r="147" spans="1:4" hidden="1" x14ac:dyDescent="0.25">
      <c r="B147" s="161"/>
    </row>
    <row r="148" spans="1:4" hidden="1" x14ac:dyDescent="0.25">
      <c r="B148" s="161"/>
    </row>
    <row r="149" spans="1:4" hidden="1" x14ac:dyDescent="0.25">
      <c r="B149" s="161"/>
    </row>
    <row r="150" spans="1:4" hidden="1" x14ac:dyDescent="0.25">
      <c r="B150" s="161"/>
    </row>
    <row r="151" spans="1:4" hidden="1" x14ac:dyDescent="0.25">
      <c r="B151" s="161"/>
    </row>
    <row r="152" spans="1:4" hidden="1" x14ac:dyDescent="0.25">
      <c r="B152" s="161"/>
    </row>
    <row r="153" spans="1:4" hidden="1" x14ac:dyDescent="0.25">
      <c r="B153" s="161"/>
    </row>
    <row r="154" spans="1:4" hidden="1" x14ac:dyDescent="0.25">
      <c r="B154" s="161"/>
    </row>
    <row r="155" spans="1:4" hidden="1" x14ac:dyDescent="0.25"/>
    <row r="156" spans="1:4" hidden="1" x14ac:dyDescent="0.25"/>
    <row r="157" spans="1:4" hidden="1" x14ac:dyDescent="0.25"/>
    <row r="158" spans="1:4" x14ac:dyDescent="0.25">
      <c r="A158" s="160" t="s">
        <v>445</v>
      </c>
      <c r="B158" s="161" t="s">
        <v>446</v>
      </c>
      <c r="C158" s="161" t="s">
        <v>578</v>
      </c>
      <c r="D158" s="161" t="s">
        <v>579</v>
      </c>
    </row>
    <row r="159" spans="1:4" hidden="1" x14ac:dyDescent="0.25">
      <c r="A159" s="160" t="s">
        <v>445</v>
      </c>
      <c r="B159" s="161" t="s">
        <v>580</v>
      </c>
      <c r="C159" s="161" t="s">
        <v>581</v>
      </c>
      <c r="D159" s="161" t="s">
        <v>582</v>
      </c>
    </row>
    <row r="160" spans="1:4" x14ac:dyDescent="0.25">
      <c r="A160" s="160" t="s">
        <v>445</v>
      </c>
      <c r="B160" s="161" t="s">
        <v>497</v>
      </c>
      <c r="C160" s="161" t="s">
        <v>583</v>
      </c>
      <c r="D160" s="161" t="s">
        <v>584</v>
      </c>
    </row>
    <row r="161" spans="1:4" hidden="1" x14ac:dyDescent="0.25">
      <c r="A161" s="160" t="s">
        <v>445</v>
      </c>
      <c r="B161" s="161" t="s">
        <v>442</v>
      </c>
      <c r="C161" s="161" t="s">
        <v>585</v>
      </c>
      <c r="D161" s="161" t="s">
        <v>586</v>
      </c>
    </row>
    <row r="162" spans="1:4" hidden="1" x14ac:dyDescent="0.25">
      <c r="A162" s="160" t="s">
        <v>445</v>
      </c>
      <c r="B162" s="161" t="s">
        <v>587</v>
      </c>
      <c r="C162" s="161" t="s">
        <v>588</v>
      </c>
      <c r="D162" s="161" t="s">
        <v>589</v>
      </c>
    </row>
    <row r="163" spans="1:4" hidden="1" x14ac:dyDescent="0.25">
      <c r="A163" s="160" t="s">
        <v>445</v>
      </c>
      <c r="B163" s="161" t="s">
        <v>590</v>
      </c>
      <c r="C163" s="161" t="s">
        <v>591</v>
      </c>
      <c r="D163" s="161" t="s">
        <v>592</v>
      </c>
    </row>
    <row r="164" spans="1:4" hidden="1" x14ac:dyDescent="0.25">
      <c r="A164" s="160" t="s">
        <v>593</v>
      </c>
      <c r="B164" s="161" t="s">
        <v>594</v>
      </c>
      <c r="C164" s="161" t="s">
        <v>595</v>
      </c>
      <c r="D164" s="161" t="s">
        <v>596</v>
      </c>
    </row>
  </sheetData>
  <autoFilter ref="A1:E164" xr:uid="{00000000-0009-0000-0000-000018000000}">
    <filterColumn colId="0">
      <filters>
        <filter val="Manager"/>
      </filters>
    </filterColumn>
    <filterColumn colId="1">
      <filters>
        <filter val="Clock"/>
        <filter val="Player Action"/>
        <filter val="Player Exit"/>
      </filters>
    </filterColumn>
  </autoFilter>
  <pageMargins left="0.7" right="0.7" top="0.75" bottom="0.75" header="0.3" footer="0.3"/>
  <pageSetup paperSize="146" orientation="portrait" horizontalDpi="203" verticalDpi="203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W36"/>
  <sheetViews>
    <sheetView topLeftCell="B1" zoomScale="150" zoomScaleNormal="150" workbookViewId="0">
      <selection activeCell="C23" sqref="C23"/>
    </sheetView>
  </sheetViews>
  <sheetFormatPr baseColWidth="10" defaultRowHeight="15" x14ac:dyDescent="0.25"/>
  <cols>
    <col min="3" max="3" width="5.5" customWidth="1"/>
    <col min="4" max="4" width="19.25" customWidth="1"/>
    <col min="5" max="16" width="3" style="94" customWidth="1"/>
  </cols>
  <sheetData>
    <row r="1" spans="1:21" x14ac:dyDescent="0.25">
      <c r="C1" t="s">
        <v>414</v>
      </c>
      <c r="D1" t="s">
        <v>382</v>
      </c>
      <c r="E1" s="94" t="s">
        <v>383</v>
      </c>
      <c r="F1" s="94" t="s">
        <v>384</v>
      </c>
      <c r="G1" s="94" t="s">
        <v>316</v>
      </c>
      <c r="H1" s="94" t="s">
        <v>385</v>
      </c>
      <c r="I1" s="94" t="s">
        <v>386</v>
      </c>
      <c r="J1" s="94" t="s">
        <v>387</v>
      </c>
      <c r="K1" s="94" t="s">
        <v>388</v>
      </c>
      <c r="L1" s="94" t="s">
        <v>389</v>
      </c>
      <c r="M1" s="94" t="s">
        <v>390</v>
      </c>
      <c r="N1" s="94" t="s">
        <v>391</v>
      </c>
      <c r="O1" s="94" t="s">
        <v>392</v>
      </c>
      <c r="P1" s="94" t="s">
        <v>393</v>
      </c>
    </row>
    <row r="2" spans="1:21" ht="23.25" x14ac:dyDescent="0.25">
      <c r="A2" s="158">
        <v>1</v>
      </c>
      <c r="B2" s="158">
        <v>148.18350000000007</v>
      </c>
      <c r="C2" s="158">
        <v>1</v>
      </c>
      <c r="D2" s="159" t="s">
        <v>394</v>
      </c>
      <c r="Q2">
        <v>13000</v>
      </c>
      <c r="R2">
        <v>13000</v>
      </c>
      <c r="S2">
        <v>37</v>
      </c>
      <c r="T2">
        <f>SUM($R$7/100*S2)</f>
        <v>3367</v>
      </c>
      <c r="U2">
        <v>3400</v>
      </c>
    </row>
    <row r="3" spans="1:21" ht="23.25" x14ac:dyDescent="0.25">
      <c r="A3" s="158">
        <v>2</v>
      </c>
      <c r="B3" s="158">
        <v>127.58400000000006</v>
      </c>
      <c r="C3" s="158">
        <v>2</v>
      </c>
      <c r="D3" s="159" t="s">
        <v>403</v>
      </c>
      <c r="Q3">
        <v>250</v>
      </c>
      <c r="R3">
        <v>250</v>
      </c>
      <c r="S3">
        <v>25</v>
      </c>
      <c r="T3">
        <f>SUM($R$7/100*S3)</f>
        <v>2275</v>
      </c>
      <c r="U3">
        <v>2200</v>
      </c>
    </row>
    <row r="4" spans="1:21" ht="23.25" x14ac:dyDescent="0.25">
      <c r="A4" s="158">
        <v>3</v>
      </c>
      <c r="B4" s="158">
        <v>109.64250000000006</v>
      </c>
      <c r="C4" s="158">
        <v>3</v>
      </c>
      <c r="D4" s="159" t="s">
        <v>406</v>
      </c>
      <c r="Q4">
        <f>SUM(Q2/Q3)</f>
        <v>52</v>
      </c>
      <c r="R4">
        <f>SUM(R2/R3)</f>
        <v>52</v>
      </c>
      <c r="S4">
        <v>15</v>
      </c>
      <c r="T4">
        <f>SUM($R$7/100*S4)</f>
        <v>1365</v>
      </c>
      <c r="U4">
        <v>1400</v>
      </c>
    </row>
    <row r="5" spans="1:21" ht="23.25" x14ac:dyDescent="0.25">
      <c r="A5" s="158">
        <v>4</v>
      </c>
      <c r="B5" s="158">
        <v>95.688000000000073</v>
      </c>
      <c r="C5" s="158">
        <v>4</v>
      </c>
      <c r="D5" s="159" t="s">
        <v>407</v>
      </c>
      <c r="Q5">
        <v>50</v>
      </c>
      <c r="R5">
        <v>25</v>
      </c>
      <c r="S5">
        <v>12</v>
      </c>
      <c r="T5">
        <f>SUM($R$7/100*S5)</f>
        <v>1092</v>
      </c>
      <c r="U5">
        <v>1100</v>
      </c>
    </row>
    <row r="6" spans="1:21" ht="23.25" x14ac:dyDescent="0.25">
      <c r="A6" s="158">
        <v>5</v>
      </c>
      <c r="B6" s="158">
        <v>84.39150000000005</v>
      </c>
      <c r="C6" s="158">
        <v>5</v>
      </c>
      <c r="D6" s="159" t="s">
        <v>400</v>
      </c>
      <c r="Q6">
        <f>SUM(Q4*Q5)</f>
        <v>2600</v>
      </c>
      <c r="R6">
        <f>SUM(R4*R5)</f>
        <v>1300</v>
      </c>
      <c r="S6">
        <v>11</v>
      </c>
      <c r="T6">
        <f>SUM($R$7/100*S6)</f>
        <v>1001</v>
      </c>
      <c r="U6">
        <v>1000</v>
      </c>
    </row>
    <row r="7" spans="1:21" ht="23.25" x14ac:dyDescent="0.25">
      <c r="A7" s="158">
        <v>6</v>
      </c>
      <c r="B7" s="158">
        <v>75.088500000000053</v>
      </c>
      <c r="C7" s="158">
        <v>6</v>
      </c>
      <c r="D7" s="159" t="s">
        <v>399</v>
      </c>
      <c r="R7">
        <f>SUM(R2-Q6-R6)</f>
        <v>9100</v>
      </c>
      <c r="T7">
        <f>SUM(T2:T6)</f>
        <v>9100</v>
      </c>
      <c r="U7">
        <f>SUM(U2:U6)</f>
        <v>9100</v>
      </c>
    </row>
    <row r="8" spans="1:21" ht="23.25" x14ac:dyDescent="0.25">
      <c r="A8" s="158">
        <v>7</v>
      </c>
      <c r="B8" s="158">
        <v>67.114500000000035</v>
      </c>
      <c r="C8" s="158">
        <v>7</v>
      </c>
      <c r="D8" s="159" t="s">
        <v>404</v>
      </c>
    </row>
    <row r="9" spans="1:21" ht="23.25" x14ac:dyDescent="0.25">
      <c r="A9" s="158">
        <v>8</v>
      </c>
      <c r="B9" s="158">
        <v>60.469500000000032</v>
      </c>
      <c r="C9" s="158">
        <v>8</v>
      </c>
      <c r="D9" s="159" t="s">
        <v>410</v>
      </c>
      <c r="Q9" s="273" t="s">
        <v>418</v>
      </c>
      <c r="R9" s="273"/>
      <c r="S9" s="273"/>
      <c r="T9" s="273"/>
      <c r="U9" s="273"/>
    </row>
    <row r="10" spans="1:21" ht="23.25" x14ac:dyDescent="0.25">
      <c r="A10" s="158">
        <v>9</v>
      </c>
      <c r="B10" s="158">
        <v>55.15350000000003</v>
      </c>
      <c r="C10" s="158">
        <v>9</v>
      </c>
      <c r="D10" s="159" t="s">
        <v>411</v>
      </c>
      <c r="Q10" s="273" t="s">
        <v>419</v>
      </c>
      <c r="R10" s="273"/>
      <c r="S10" s="273"/>
      <c r="T10" s="273"/>
      <c r="U10" s="273"/>
    </row>
    <row r="11" spans="1:21" ht="23.25" x14ac:dyDescent="0.25">
      <c r="A11" s="158">
        <v>10</v>
      </c>
      <c r="B11" s="158">
        <v>51.166500000000028</v>
      </c>
      <c r="C11" s="158">
        <v>10</v>
      </c>
      <c r="D11" s="159" t="s">
        <v>409</v>
      </c>
      <c r="Q11" s="273" t="s">
        <v>431</v>
      </c>
      <c r="R11" s="273"/>
      <c r="S11" s="273"/>
      <c r="T11" s="273"/>
      <c r="U11" s="273"/>
    </row>
    <row r="12" spans="1:21" ht="23.25" x14ac:dyDescent="0.25">
      <c r="A12" s="158">
        <v>11</v>
      </c>
      <c r="B12" s="158">
        <v>47.844000000000023</v>
      </c>
      <c r="C12" s="158">
        <v>11</v>
      </c>
      <c r="D12" s="159" t="s">
        <v>415</v>
      </c>
      <c r="Q12" s="273" t="s">
        <v>420</v>
      </c>
      <c r="R12" s="273"/>
      <c r="S12" s="273"/>
      <c r="T12" s="273"/>
      <c r="U12" s="273"/>
    </row>
    <row r="13" spans="1:21" ht="23.25" x14ac:dyDescent="0.25">
      <c r="A13" s="158">
        <v>12</v>
      </c>
      <c r="B13" s="158">
        <v>45.186000000000021</v>
      </c>
      <c r="C13" s="158">
        <v>12</v>
      </c>
      <c r="D13" s="159" t="s">
        <v>398</v>
      </c>
      <c r="Q13" s="273" t="s">
        <v>430</v>
      </c>
      <c r="R13" s="273"/>
      <c r="S13" s="273"/>
      <c r="T13" s="273"/>
      <c r="U13" s="273"/>
    </row>
    <row r="14" spans="1:21" ht="23.25" x14ac:dyDescent="0.25">
      <c r="A14" s="158">
        <v>13</v>
      </c>
      <c r="B14" s="158">
        <v>42.52800000000002</v>
      </c>
      <c r="C14" s="158">
        <v>13</v>
      </c>
      <c r="D14" s="159" t="s">
        <v>395</v>
      </c>
      <c r="Q14" s="273" t="s">
        <v>432</v>
      </c>
      <c r="R14" s="273"/>
      <c r="S14" s="273"/>
      <c r="T14" s="273"/>
      <c r="U14" s="273"/>
    </row>
    <row r="15" spans="1:21" ht="23.25" x14ac:dyDescent="0.25">
      <c r="A15" s="158">
        <v>14</v>
      </c>
      <c r="B15" s="158">
        <v>39.870000000000019</v>
      </c>
      <c r="C15" s="158">
        <v>14</v>
      </c>
      <c r="D15" s="159" t="s">
        <v>401</v>
      </c>
      <c r="Q15" s="273" t="s">
        <v>433</v>
      </c>
      <c r="R15" s="273"/>
      <c r="S15" s="273"/>
      <c r="T15" s="273"/>
      <c r="U15" s="273"/>
    </row>
    <row r="16" spans="1:21" ht="23.25" x14ac:dyDescent="0.25">
      <c r="A16" s="158">
        <v>15</v>
      </c>
      <c r="B16" s="158">
        <v>37.212000000000018</v>
      </c>
      <c r="C16" s="158">
        <v>15</v>
      </c>
      <c r="D16" s="159" t="s">
        <v>397</v>
      </c>
      <c r="Q16" s="273" t="s">
        <v>434</v>
      </c>
      <c r="R16" s="273"/>
      <c r="S16" s="273"/>
      <c r="T16" s="273"/>
      <c r="U16" s="273"/>
    </row>
    <row r="17" spans="1:23" ht="23.25" x14ac:dyDescent="0.25">
      <c r="A17" s="158">
        <v>16</v>
      </c>
      <c r="B17" s="158">
        <v>34.554000000000009</v>
      </c>
      <c r="C17" s="158">
        <v>16</v>
      </c>
      <c r="D17" s="159" t="s">
        <v>396</v>
      </c>
      <c r="Q17" s="273" t="s">
        <v>435</v>
      </c>
      <c r="R17" s="273"/>
      <c r="S17" s="273"/>
      <c r="T17" s="273"/>
      <c r="U17" s="273"/>
    </row>
    <row r="18" spans="1:23" ht="23.25" x14ac:dyDescent="0.25">
      <c r="A18" s="158">
        <v>17</v>
      </c>
      <c r="B18" s="158">
        <v>31.896000000000011</v>
      </c>
      <c r="C18" s="158">
        <v>17</v>
      </c>
      <c r="D18" s="159" t="s">
        <v>413</v>
      </c>
      <c r="Q18" s="273" t="s">
        <v>436</v>
      </c>
      <c r="R18" s="273"/>
      <c r="S18" s="273"/>
      <c r="T18" s="273"/>
      <c r="U18" s="273"/>
    </row>
    <row r="19" spans="1:23" ht="23.25" x14ac:dyDescent="0.25">
      <c r="A19" s="158">
        <v>18</v>
      </c>
      <c r="B19" s="158">
        <v>29.238000000000007</v>
      </c>
      <c r="C19" s="158">
        <v>18</v>
      </c>
      <c r="D19" s="159" t="s">
        <v>408</v>
      </c>
      <c r="Q19" s="273" t="s">
        <v>438</v>
      </c>
      <c r="R19" s="273"/>
      <c r="S19" s="273"/>
      <c r="T19" s="273"/>
      <c r="U19" s="273"/>
    </row>
    <row r="20" spans="1:23" ht="23.25" x14ac:dyDescent="0.25">
      <c r="A20" s="158">
        <v>19</v>
      </c>
      <c r="B20" s="158">
        <v>26.580000000000005</v>
      </c>
      <c r="C20" s="158">
        <v>19</v>
      </c>
      <c r="D20" s="159" t="s">
        <v>405</v>
      </c>
      <c r="Q20" s="273"/>
      <c r="R20" s="273"/>
      <c r="S20" s="273"/>
      <c r="T20" s="273"/>
      <c r="U20" s="273"/>
    </row>
    <row r="21" spans="1:23" ht="23.25" x14ac:dyDescent="0.25">
      <c r="A21" s="158">
        <v>20</v>
      </c>
      <c r="B21" s="158">
        <v>23.922000000000004</v>
      </c>
      <c r="C21" s="158">
        <v>20</v>
      </c>
      <c r="D21" s="159" t="s">
        <v>402</v>
      </c>
      <c r="Q21" s="273"/>
      <c r="R21" s="273"/>
      <c r="S21" s="273"/>
      <c r="T21" s="273"/>
      <c r="U21" s="273"/>
    </row>
    <row r="22" spans="1:23" ht="23.25" x14ac:dyDescent="0.25">
      <c r="A22" s="158">
        <v>21</v>
      </c>
      <c r="B22" s="158">
        <v>21.263999999999999</v>
      </c>
      <c r="C22" s="158">
        <v>21</v>
      </c>
      <c r="D22" s="159" t="s">
        <v>412</v>
      </c>
      <c r="R22" t="s">
        <v>427</v>
      </c>
      <c r="S22" t="s">
        <v>428</v>
      </c>
      <c r="T22" t="s">
        <v>429</v>
      </c>
      <c r="V22" t="s">
        <v>426</v>
      </c>
      <c r="W22" t="s">
        <v>437</v>
      </c>
    </row>
    <row r="23" spans="1:23" ht="23.25" x14ac:dyDescent="0.25">
      <c r="A23" s="158">
        <v>22</v>
      </c>
      <c r="B23" s="158">
        <v>18.606000000000002</v>
      </c>
      <c r="C23" s="158">
        <v>22</v>
      </c>
      <c r="D23" s="159" t="s">
        <v>416</v>
      </c>
      <c r="Q23" t="s">
        <v>421</v>
      </c>
      <c r="R23">
        <v>22</v>
      </c>
      <c r="S23">
        <v>250</v>
      </c>
      <c r="T23">
        <v>25</v>
      </c>
      <c r="U23">
        <v>50</v>
      </c>
      <c r="V23">
        <f>SUM((S23-(T23+U23))*R23)</f>
        <v>3850</v>
      </c>
      <c r="W23">
        <f>SUM(R23*U23)</f>
        <v>1100</v>
      </c>
    </row>
    <row r="24" spans="1:23" ht="23.25" x14ac:dyDescent="0.25">
      <c r="A24" s="158">
        <v>23</v>
      </c>
      <c r="B24" s="158"/>
      <c r="C24" s="158"/>
      <c r="Q24" t="s">
        <v>422</v>
      </c>
      <c r="R24">
        <v>9</v>
      </c>
      <c r="S24">
        <v>250</v>
      </c>
      <c r="T24">
        <v>25</v>
      </c>
      <c r="U24">
        <v>50</v>
      </c>
      <c r="V24">
        <f>SUM((S24-(T24+U24))*R24)</f>
        <v>1575</v>
      </c>
      <c r="W24">
        <f>SUM(R24*U24)</f>
        <v>450</v>
      </c>
    </row>
    <row r="25" spans="1:23" ht="23.25" x14ac:dyDescent="0.25">
      <c r="A25" s="158">
        <v>24</v>
      </c>
      <c r="B25" s="158"/>
      <c r="C25" s="158"/>
      <c r="Q25" t="s">
        <v>423</v>
      </c>
      <c r="R25">
        <v>21</v>
      </c>
      <c r="S25">
        <v>250</v>
      </c>
      <c r="T25">
        <v>25</v>
      </c>
      <c r="U25">
        <v>50</v>
      </c>
      <c r="V25">
        <f>SUM((S25-(T25+U25))*R25)</f>
        <v>3675</v>
      </c>
      <c r="W25">
        <f>SUM(R25*U25)</f>
        <v>1050</v>
      </c>
    </row>
    <row r="26" spans="1:23" ht="23.25" x14ac:dyDescent="0.25">
      <c r="A26" s="158">
        <v>25</v>
      </c>
      <c r="B26" s="158"/>
      <c r="C26" s="158"/>
      <c r="Q26" t="s">
        <v>424</v>
      </c>
      <c r="R26">
        <v>0</v>
      </c>
      <c r="S26">
        <v>0</v>
      </c>
      <c r="T26">
        <v>0</v>
      </c>
      <c r="U26">
        <v>0</v>
      </c>
      <c r="V26">
        <f>SUM((S26-(T26+U26))*R26)</f>
        <v>0</v>
      </c>
      <c r="W26">
        <f>SUM(R26*U26)</f>
        <v>0</v>
      </c>
    </row>
    <row r="27" spans="1:23" ht="23.25" x14ac:dyDescent="0.25">
      <c r="A27" s="158">
        <v>26</v>
      </c>
      <c r="B27" s="158"/>
      <c r="C27" s="158"/>
      <c r="Q27" t="s">
        <v>425</v>
      </c>
      <c r="S27">
        <v>0</v>
      </c>
      <c r="T27">
        <v>0</v>
      </c>
      <c r="U27">
        <v>0</v>
      </c>
      <c r="V27">
        <f>SUM((S27-(T27+U27))*R27)</f>
        <v>0</v>
      </c>
      <c r="W27">
        <f>SUM(R27*U27)</f>
        <v>0</v>
      </c>
    </row>
    <row r="28" spans="1:23" ht="23.25" x14ac:dyDescent="0.25">
      <c r="A28" s="158">
        <v>27</v>
      </c>
      <c r="B28" s="158"/>
      <c r="C28" s="158"/>
      <c r="V28">
        <f>SUM(V23:V27)</f>
        <v>9100</v>
      </c>
      <c r="W28">
        <f>SUM(W23:W27)</f>
        <v>2600</v>
      </c>
    </row>
    <row r="29" spans="1:23" ht="23.25" x14ac:dyDescent="0.25">
      <c r="A29" s="158">
        <v>28</v>
      </c>
      <c r="B29" s="158"/>
      <c r="C29" s="158"/>
    </row>
    <row r="30" spans="1:23" x14ac:dyDescent="0.25">
      <c r="R30" t="s">
        <v>427</v>
      </c>
      <c r="S30" t="s">
        <v>428</v>
      </c>
      <c r="T30" t="s">
        <v>429</v>
      </c>
    </row>
    <row r="31" spans="1:23" x14ac:dyDescent="0.25">
      <c r="Q31" t="s">
        <v>421</v>
      </c>
      <c r="R31">
        <v>22</v>
      </c>
      <c r="S31">
        <v>10000</v>
      </c>
      <c r="T31">
        <f>SUM(R31*S31)</f>
        <v>220000</v>
      </c>
    </row>
    <row r="32" spans="1:23" x14ac:dyDescent="0.25">
      <c r="Q32" t="s">
        <v>422</v>
      </c>
      <c r="R32">
        <v>8</v>
      </c>
      <c r="S32">
        <v>10000</v>
      </c>
      <c r="T32">
        <f>SUM(R32*S32)</f>
        <v>80000</v>
      </c>
    </row>
    <row r="33" spans="17:20" x14ac:dyDescent="0.25">
      <c r="Q33" t="s">
        <v>423</v>
      </c>
      <c r="R33">
        <v>9</v>
      </c>
      <c r="S33">
        <v>15000</v>
      </c>
      <c r="T33">
        <f>SUM(R33*S33)</f>
        <v>135000</v>
      </c>
    </row>
    <row r="34" spans="17:20" x14ac:dyDescent="0.25">
      <c r="Q34" t="s">
        <v>424</v>
      </c>
      <c r="R34">
        <v>1</v>
      </c>
      <c r="S34">
        <v>15000</v>
      </c>
      <c r="T34">
        <f>SUM(R34*S34)</f>
        <v>15000</v>
      </c>
    </row>
    <row r="35" spans="17:20" x14ac:dyDescent="0.25">
      <c r="Q35" t="s">
        <v>425</v>
      </c>
      <c r="S35">
        <v>25000</v>
      </c>
      <c r="T35">
        <f>SUM(R35*S35)</f>
        <v>0</v>
      </c>
    </row>
    <row r="36" spans="17:20" x14ac:dyDescent="0.25">
      <c r="T36">
        <f>SUM(T31:T35)</f>
        <v>450000</v>
      </c>
    </row>
  </sheetData>
  <autoFilter ref="C1:P1" xr:uid="{00000000-0009-0000-0000-000019000000}">
    <sortState xmlns:xlrd2="http://schemas.microsoft.com/office/spreadsheetml/2017/richdata2" ref="C2:P36">
      <sortCondition ref="C1"/>
    </sortState>
  </autoFilter>
  <sortState xmlns:xlrd2="http://schemas.microsoft.com/office/spreadsheetml/2017/richdata2" ref="B2:B23">
    <sortCondition descending="1" ref="B23"/>
  </sortState>
  <mergeCells count="13">
    <mergeCell ref="Q14:U14"/>
    <mergeCell ref="Q9:U9"/>
    <mergeCell ref="Q10:U10"/>
    <mergeCell ref="Q11:U11"/>
    <mergeCell ref="Q12:U12"/>
    <mergeCell ref="Q13:U13"/>
    <mergeCell ref="Q21:U21"/>
    <mergeCell ref="Q15:U15"/>
    <mergeCell ref="Q16:U16"/>
    <mergeCell ref="Q17:U17"/>
    <mergeCell ref="Q18:U18"/>
    <mergeCell ref="Q19:U19"/>
    <mergeCell ref="Q20:U20"/>
  </mergeCells>
  <pageMargins left="0.7" right="0.7" top="0.75" bottom="0.75" header="0.3" footer="0.3"/>
  <pageSetup paperSize="9" orientation="portrait" horizontalDpi="203" verticalDpi="203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X29"/>
  <sheetViews>
    <sheetView zoomScale="180" zoomScaleNormal="180" workbookViewId="0">
      <selection activeCell="B2" sqref="B2"/>
    </sheetView>
  </sheetViews>
  <sheetFormatPr baseColWidth="10" defaultRowHeight="15" x14ac:dyDescent="0.25"/>
  <cols>
    <col min="3" max="3" width="5.5" customWidth="1"/>
    <col min="4" max="4" width="19.25" customWidth="1"/>
    <col min="5" max="5" width="4.75" style="94" bestFit="1" customWidth="1"/>
    <col min="6" max="6" width="4.5" style="94" bestFit="1" customWidth="1"/>
    <col min="7" max="7" width="5.5" style="94" bestFit="1" customWidth="1"/>
    <col min="8" max="8" width="5.125" style="94" bestFit="1" customWidth="1"/>
    <col min="9" max="9" width="7.75" style="94" bestFit="1" customWidth="1"/>
    <col min="10" max="10" width="5.75" style="94" bestFit="1" customWidth="1"/>
    <col min="11" max="11" width="5" style="94" bestFit="1" customWidth="1"/>
    <col min="12" max="12" width="5.75" style="94" bestFit="1" customWidth="1"/>
    <col min="13" max="13" width="6.25" style="94" bestFit="1" customWidth="1"/>
    <col min="14" max="14" width="7.5" style="94" bestFit="1" customWidth="1"/>
    <col min="15" max="15" width="3.625" style="94" bestFit="1" customWidth="1"/>
    <col min="16" max="16" width="7.875" style="94" bestFit="1" customWidth="1"/>
    <col min="17" max="21" width="7.125" customWidth="1"/>
    <col min="22" max="22" width="2.75" customWidth="1"/>
    <col min="23" max="23" width="9" hidden="1" customWidth="1"/>
    <col min="24" max="24" width="7.125" customWidth="1"/>
  </cols>
  <sheetData>
    <row r="1" spans="1:24" x14ac:dyDescent="0.25">
      <c r="B1" t="s">
        <v>417</v>
      </c>
      <c r="C1" t="s">
        <v>414</v>
      </c>
      <c r="D1" t="s">
        <v>382</v>
      </c>
      <c r="E1" s="94" t="s">
        <v>383</v>
      </c>
      <c r="F1" s="94" t="s">
        <v>384</v>
      </c>
      <c r="G1" s="94" t="s">
        <v>316</v>
      </c>
      <c r="H1" s="94" t="s">
        <v>385</v>
      </c>
      <c r="I1" s="94" t="s">
        <v>386</v>
      </c>
      <c r="J1" s="94" t="s">
        <v>387</v>
      </c>
      <c r="K1" s="94" t="s">
        <v>388</v>
      </c>
      <c r="L1" s="94" t="s">
        <v>389</v>
      </c>
      <c r="M1" s="94" t="s">
        <v>390</v>
      </c>
      <c r="N1" s="94" t="s">
        <v>391</v>
      </c>
      <c r="O1" s="94" t="s">
        <v>392</v>
      </c>
      <c r="P1" s="94" t="s">
        <v>393</v>
      </c>
      <c r="R1" s="94" t="s">
        <v>491</v>
      </c>
      <c r="S1" s="94" t="s">
        <v>422</v>
      </c>
      <c r="T1" s="94" t="s">
        <v>423</v>
      </c>
    </row>
    <row r="2" spans="1:24" ht="23.25" x14ac:dyDescent="0.25">
      <c r="A2" s="158">
        <v>1</v>
      </c>
      <c r="B2" s="158">
        <v>138.8175</v>
      </c>
      <c r="C2" s="158">
        <v>1</v>
      </c>
      <c r="D2" s="159" t="s">
        <v>404</v>
      </c>
      <c r="E2" s="172"/>
      <c r="F2" s="172"/>
      <c r="G2" s="172"/>
      <c r="H2" s="172"/>
      <c r="I2" s="172"/>
      <c r="J2" s="172"/>
      <c r="K2" s="172"/>
      <c r="L2" s="172"/>
      <c r="M2" s="172">
        <v>1</v>
      </c>
      <c r="N2" s="172">
        <v>1</v>
      </c>
      <c r="O2" s="172">
        <v>1</v>
      </c>
      <c r="P2" s="172">
        <v>3100</v>
      </c>
      <c r="R2">
        <v>16</v>
      </c>
      <c r="S2">
        <v>14</v>
      </c>
      <c r="T2">
        <v>13</v>
      </c>
      <c r="V2">
        <v>37</v>
      </c>
      <c r="W2" s="171">
        <f>ROUNDDOWN(SUM($R$6/100*V2),1)</f>
        <v>1036</v>
      </c>
      <c r="X2">
        <v>3100</v>
      </c>
    </row>
    <row r="3" spans="1:24" ht="23.25" x14ac:dyDescent="0.25">
      <c r="A3" s="158">
        <v>2</v>
      </c>
      <c r="B3" s="158">
        <v>119.52000000000005</v>
      </c>
      <c r="C3" s="158">
        <v>2</v>
      </c>
      <c r="D3" s="159" t="s">
        <v>394</v>
      </c>
      <c r="E3" s="172"/>
      <c r="F3" s="172"/>
      <c r="G3" s="172"/>
      <c r="H3" s="172"/>
      <c r="I3" s="172"/>
      <c r="J3" s="172"/>
      <c r="K3" s="172"/>
      <c r="L3" s="172"/>
      <c r="M3" s="172">
        <v>1</v>
      </c>
      <c r="N3" s="172">
        <v>1</v>
      </c>
      <c r="O3" s="172"/>
      <c r="P3" s="172">
        <v>2100</v>
      </c>
      <c r="R3">
        <v>175</v>
      </c>
      <c r="S3">
        <v>175</v>
      </c>
      <c r="T3">
        <v>175</v>
      </c>
      <c r="V3">
        <v>25</v>
      </c>
      <c r="W3" s="171">
        <f>SUM($R$6/100*V3)</f>
        <v>700</v>
      </c>
      <c r="X3">
        <v>2100</v>
      </c>
    </row>
    <row r="4" spans="1:24" ht="23.25" x14ac:dyDescent="0.25">
      <c r="A4" s="158">
        <v>3</v>
      </c>
      <c r="B4" s="158">
        <v>102.71250000000006</v>
      </c>
      <c r="C4" s="158">
        <v>3</v>
      </c>
      <c r="D4" s="159" t="s">
        <v>410</v>
      </c>
      <c r="E4" s="172"/>
      <c r="F4" s="172"/>
      <c r="G4" s="172"/>
      <c r="H4" s="172"/>
      <c r="I4" s="172"/>
      <c r="J4" s="172"/>
      <c r="K4" s="172"/>
      <c r="L4" s="172"/>
      <c r="M4" s="172">
        <v>1</v>
      </c>
      <c r="N4" s="172">
        <v>1</v>
      </c>
      <c r="O4" s="172"/>
      <c r="P4" s="172">
        <v>1200</v>
      </c>
      <c r="R4">
        <v>25</v>
      </c>
      <c r="S4">
        <v>25</v>
      </c>
      <c r="T4">
        <v>25</v>
      </c>
      <c r="V4">
        <v>15</v>
      </c>
      <c r="W4" s="171">
        <f>SUM($R$6/100*V4)</f>
        <v>420</v>
      </c>
      <c r="X4">
        <v>1200</v>
      </c>
    </row>
    <row r="5" spans="1:24" ht="23.25" x14ac:dyDescent="0.25">
      <c r="A5" s="158">
        <v>4</v>
      </c>
      <c r="B5" s="158">
        <v>89.640000000000057</v>
      </c>
      <c r="C5" s="158">
        <v>4</v>
      </c>
      <c r="D5" s="159" t="s">
        <v>395</v>
      </c>
      <c r="E5" s="172"/>
      <c r="F5" s="172"/>
      <c r="G5" s="172"/>
      <c r="H5" s="172"/>
      <c r="I5" s="172"/>
      <c r="J5" s="172"/>
      <c r="K5" s="172"/>
      <c r="L5" s="172"/>
      <c r="M5" s="172">
        <v>1</v>
      </c>
      <c r="N5" s="172">
        <v>1</v>
      </c>
      <c r="O5" s="172"/>
      <c r="P5" s="172">
        <v>1000</v>
      </c>
      <c r="R5">
        <v>50</v>
      </c>
      <c r="S5">
        <v>50</v>
      </c>
      <c r="T5">
        <v>50</v>
      </c>
      <c r="V5">
        <v>12</v>
      </c>
      <c r="W5" s="171">
        <f>SUM($R$6/100*V5)</f>
        <v>336</v>
      </c>
      <c r="X5">
        <v>1000</v>
      </c>
    </row>
    <row r="6" spans="1:24" ht="23.25" x14ac:dyDescent="0.25">
      <c r="A6" s="158">
        <v>5</v>
      </c>
      <c r="B6" s="158">
        <v>79.057500000000047</v>
      </c>
      <c r="C6" s="158">
        <v>5</v>
      </c>
      <c r="D6" s="159" t="s">
        <v>402</v>
      </c>
      <c r="E6" s="172"/>
      <c r="F6" s="172"/>
      <c r="G6" s="172"/>
      <c r="H6" s="172"/>
      <c r="I6" s="172"/>
      <c r="J6" s="172"/>
      <c r="K6" s="172"/>
      <c r="L6" s="172"/>
      <c r="M6" s="172">
        <v>1</v>
      </c>
      <c r="N6" s="172">
        <v>1</v>
      </c>
      <c r="O6" s="172"/>
      <c r="P6" s="172">
        <v>900</v>
      </c>
      <c r="R6">
        <f>SUM(R2*R3)</f>
        <v>2800</v>
      </c>
      <c r="S6">
        <f t="shared" ref="S6:T6" si="0">SUM(S2*S3)</f>
        <v>2450</v>
      </c>
      <c r="T6">
        <f t="shared" si="0"/>
        <v>2275</v>
      </c>
      <c r="U6">
        <f>SUM(R6:T6)</f>
        <v>7525</v>
      </c>
      <c r="V6">
        <v>11</v>
      </c>
      <c r="W6" s="171">
        <f>SUM($R$6/100*V6)</f>
        <v>308</v>
      </c>
      <c r="X6">
        <v>900</v>
      </c>
    </row>
    <row r="7" spans="1:24" ht="23.25" x14ac:dyDescent="0.25">
      <c r="A7" s="158">
        <v>6</v>
      </c>
      <c r="B7" s="158">
        <v>70.342500000000044</v>
      </c>
      <c r="C7" s="158">
        <v>6</v>
      </c>
      <c r="D7" s="159" t="s">
        <v>399</v>
      </c>
      <c r="E7" s="172"/>
      <c r="F7" s="172"/>
      <c r="G7" s="172"/>
      <c r="H7" s="172"/>
      <c r="I7" s="172"/>
      <c r="J7" s="172"/>
      <c r="K7" s="172">
        <v>1</v>
      </c>
      <c r="L7" s="172"/>
      <c r="M7" s="172"/>
      <c r="N7" s="172">
        <v>1</v>
      </c>
      <c r="O7" s="172"/>
      <c r="P7" s="172"/>
      <c r="R7">
        <f>SUM(R2*R5)</f>
        <v>800</v>
      </c>
      <c r="S7">
        <f t="shared" ref="S7:T7" si="1">SUM(S2*S5)</f>
        <v>700</v>
      </c>
      <c r="T7">
        <f t="shared" si="1"/>
        <v>650</v>
      </c>
      <c r="U7">
        <f>SUM(R7:T7)</f>
        <v>2150</v>
      </c>
      <c r="W7" s="171">
        <f>SUM(W2:W6)</f>
        <v>2800</v>
      </c>
      <c r="X7">
        <f>SUM(X2:X6)</f>
        <v>8300</v>
      </c>
    </row>
    <row r="8" spans="1:24" ht="23.25" x14ac:dyDescent="0.25">
      <c r="A8" s="158">
        <v>7</v>
      </c>
      <c r="B8" s="158">
        <v>62.872500000000038</v>
      </c>
      <c r="C8" s="158">
        <v>7</v>
      </c>
      <c r="D8" s="159" t="s">
        <v>401</v>
      </c>
      <c r="E8" s="172"/>
      <c r="F8" s="172"/>
      <c r="G8" s="172"/>
      <c r="H8" s="172"/>
      <c r="I8" s="172"/>
      <c r="J8" s="172"/>
      <c r="K8" s="172"/>
      <c r="L8" s="172"/>
      <c r="M8" s="172"/>
      <c r="N8" s="172">
        <v>1</v>
      </c>
      <c r="O8" s="172"/>
      <c r="P8" s="172"/>
      <c r="R8">
        <f>SUM(R2*R4)</f>
        <v>400</v>
      </c>
      <c r="S8">
        <f t="shared" ref="S8:T8" si="2">SUM(S2*S4)</f>
        <v>350</v>
      </c>
      <c r="T8">
        <f t="shared" si="2"/>
        <v>325</v>
      </c>
      <c r="U8">
        <f>SUM(R8:T8)</f>
        <v>1075</v>
      </c>
    </row>
    <row r="9" spans="1:24" ht="23.25" x14ac:dyDescent="0.25">
      <c r="A9" s="158">
        <v>8</v>
      </c>
      <c r="B9" s="158">
        <v>56.647500000000036</v>
      </c>
      <c r="C9" s="158">
        <v>8</v>
      </c>
      <c r="D9" s="159" t="s">
        <v>496</v>
      </c>
      <c r="E9" s="172"/>
      <c r="F9" s="172"/>
      <c r="G9" s="172"/>
      <c r="H9" s="172"/>
      <c r="I9" s="172"/>
      <c r="J9" s="172"/>
      <c r="K9" s="172"/>
      <c r="L9" s="172"/>
      <c r="M9" s="172"/>
      <c r="N9" s="172">
        <v>1</v>
      </c>
      <c r="O9" s="172"/>
      <c r="P9" s="172"/>
    </row>
    <row r="10" spans="1:24" ht="23.25" x14ac:dyDescent="0.25">
      <c r="A10" s="158">
        <v>9</v>
      </c>
      <c r="B10" s="158">
        <v>51.667500000000025</v>
      </c>
      <c r="C10" s="158">
        <v>9</v>
      </c>
      <c r="D10" s="159" t="s">
        <v>407</v>
      </c>
      <c r="E10" s="172"/>
      <c r="F10" s="172"/>
      <c r="G10" s="172"/>
      <c r="H10" s="172"/>
      <c r="I10" s="172"/>
      <c r="J10" s="172"/>
      <c r="K10" s="172"/>
      <c r="L10" s="172"/>
      <c r="M10" s="172"/>
      <c r="N10" s="172"/>
      <c r="O10" s="172"/>
      <c r="P10" s="172"/>
    </row>
    <row r="11" spans="1:24" ht="23.25" x14ac:dyDescent="0.25">
      <c r="A11" s="158">
        <v>10</v>
      </c>
      <c r="B11" s="158">
        <v>47.932500000000026</v>
      </c>
      <c r="C11" s="158">
        <v>10</v>
      </c>
      <c r="D11" s="159" t="s">
        <v>412</v>
      </c>
      <c r="E11" s="172"/>
      <c r="F11" s="172"/>
      <c r="G11" s="172"/>
      <c r="H11" s="172"/>
      <c r="I11" s="172"/>
      <c r="J11" s="172"/>
      <c r="K11" s="172"/>
      <c r="L11" s="172"/>
      <c r="M11" s="172"/>
      <c r="N11" s="172"/>
      <c r="O11" s="172"/>
      <c r="P11" s="172"/>
    </row>
    <row r="12" spans="1:24" ht="23.25" x14ac:dyDescent="0.25">
      <c r="A12" s="158">
        <v>11</v>
      </c>
      <c r="B12" s="158">
        <v>44.820000000000022</v>
      </c>
      <c r="C12" s="158">
        <v>11</v>
      </c>
      <c r="D12" s="159" t="s">
        <v>495</v>
      </c>
      <c r="E12" s="172"/>
      <c r="F12" s="172"/>
      <c r="G12" s="172"/>
      <c r="H12" s="172"/>
      <c r="I12" s="172"/>
      <c r="J12" s="172"/>
      <c r="K12" s="172"/>
      <c r="L12" s="172"/>
      <c r="M12" s="172"/>
      <c r="N12" s="172"/>
      <c r="O12" s="172"/>
      <c r="P12" s="172"/>
      <c r="R12" t="s">
        <v>492</v>
      </c>
    </row>
    <row r="13" spans="1:24" ht="23.25" x14ac:dyDescent="0.25">
      <c r="A13" s="158">
        <v>12</v>
      </c>
      <c r="B13" s="158">
        <v>42.33000000000002</v>
      </c>
      <c r="C13" s="158">
        <v>12</v>
      </c>
      <c r="D13" s="159" t="s">
        <v>494</v>
      </c>
      <c r="E13" s="172"/>
      <c r="F13" s="172"/>
      <c r="G13" s="172"/>
      <c r="H13" s="172"/>
      <c r="I13" s="172"/>
      <c r="J13" s="172"/>
      <c r="K13" s="172"/>
      <c r="L13" s="172"/>
      <c r="M13" s="172"/>
      <c r="N13" s="172"/>
      <c r="O13" s="172"/>
      <c r="P13" s="172"/>
      <c r="R13">
        <v>250</v>
      </c>
    </row>
    <row r="14" spans="1:24" ht="23.25" x14ac:dyDescent="0.25">
      <c r="A14" s="158">
        <v>13</v>
      </c>
      <c r="B14" s="158">
        <v>39.840000000000018</v>
      </c>
      <c r="C14" s="158">
        <v>13</v>
      </c>
      <c r="D14" s="159" t="s">
        <v>408</v>
      </c>
      <c r="E14" s="172"/>
      <c r="F14" s="172"/>
      <c r="G14" s="172"/>
      <c r="H14" s="172"/>
      <c r="I14" s="172"/>
      <c r="J14" s="172"/>
      <c r="K14" s="172"/>
      <c r="L14" s="172"/>
      <c r="M14" s="172"/>
      <c r="N14" s="172"/>
      <c r="O14" s="172"/>
      <c r="P14" s="172"/>
      <c r="R14">
        <v>250</v>
      </c>
    </row>
    <row r="15" spans="1:24" ht="23.25" x14ac:dyDescent="0.25">
      <c r="A15" s="158">
        <v>14</v>
      </c>
      <c r="B15" s="158">
        <v>37.350000000000016</v>
      </c>
      <c r="C15" s="158">
        <v>14</v>
      </c>
      <c r="D15" s="159" t="s">
        <v>406</v>
      </c>
      <c r="E15" s="172"/>
      <c r="F15" s="172"/>
      <c r="G15" s="172"/>
      <c r="H15" s="172"/>
      <c r="I15" s="172"/>
      <c r="J15" s="172"/>
      <c r="K15" s="172"/>
      <c r="L15" s="172"/>
      <c r="M15" s="172"/>
      <c r="N15" s="172"/>
      <c r="O15" s="172"/>
      <c r="P15" s="172"/>
      <c r="R15">
        <v>250</v>
      </c>
    </row>
    <row r="16" spans="1:24" ht="23.25" x14ac:dyDescent="0.25">
      <c r="A16" s="158">
        <v>15</v>
      </c>
      <c r="B16" s="158">
        <v>34.860000000000014</v>
      </c>
      <c r="C16" s="158">
        <v>15</v>
      </c>
      <c r="D16" s="159" t="s">
        <v>493</v>
      </c>
      <c r="E16" s="172"/>
      <c r="F16" s="172"/>
      <c r="G16" s="172"/>
      <c r="H16" s="172"/>
      <c r="I16" s="172"/>
      <c r="J16" s="172"/>
      <c r="K16" s="172"/>
      <c r="L16" s="172"/>
      <c r="M16" s="172"/>
      <c r="N16" s="172"/>
      <c r="O16" s="172"/>
      <c r="P16" s="172"/>
      <c r="R16">
        <v>250</v>
      </c>
    </row>
    <row r="17" spans="1:16" ht="23.25" x14ac:dyDescent="0.25">
      <c r="A17" s="158">
        <v>16</v>
      </c>
      <c r="B17" s="158">
        <v>32.370000000000012</v>
      </c>
      <c r="C17" s="158">
        <v>16</v>
      </c>
      <c r="D17" s="159" t="s">
        <v>405</v>
      </c>
      <c r="E17" s="172"/>
      <c r="F17" s="172"/>
      <c r="G17" s="172"/>
      <c r="H17" s="172"/>
      <c r="I17" s="172"/>
      <c r="J17" s="172"/>
      <c r="K17" s="172"/>
      <c r="L17" s="172">
        <v>1</v>
      </c>
      <c r="M17" s="172"/>
      <c r="N17" s="172"/>
      <c r="O17" s="172"/>
      <c r="P17" s="172"/>
    </row>
    <row r="18" spans="1:16" ht="23.25" x14ac:dyDescent="0.25">
      <c r="A18" s="158">
        <v>17</v>
      </c>
      <c r="B18" s="158">
        <v>29.88000000000001</v>
      </c>
      <c r="D18" s="159"/>
    </row>
    <row r="19" spans="1:16" ht="23.25" x14ac:dyDescent="0.25">
      <c r="A19" s="158">
        <v>18</v>
      </c>
      <c r="B19" s="158">
        <v>27.390000000000008</v>
      </c>
      <c r="D19" s="159"/>
    </row>
    <row r="20" spans="1:16" ht="23.25" x14ac:dyDescent="0.25">
      <c r="A20" s="158">
        <v>19</v>
      </c>
      <c r="B20" s="158">
        <v>24.900000000000006</v>
      </c>
      <c r="D20" s="159"/>
    </row>
    <row r="21" spans="1:16" ht="23.25" x14ac:dyDescent="0.25">
      <c r="A21" s="158">
        <v>20</v>
      </c>
      <c r="B21" s="158">
        <v>22.410000000000004</v>
      </c>
      <c r="D21" s="159"/>
    </row>
    <row r="22" spans="1:16" ht="23.25" x14ac:dyDescent="0.25">
      <c r="A22" s="158">
        <v>21</v>
      </c>
      <c r="B22" s="158">
        <v>19.920000000000002</v>
      </c>
      <c r="D22" s="159"/>
    </row>
    <row r="23" spans="1:16" ht="23.25" x14ac:dyDescent="0.25">
      <c r="A23" s="158">
        <v>22</v>
      </c>
      <c r="B23" s="158">
        <v>17.43</v>
      </c>
      <c r="D23" s="159"/>
    </row>
    <row r="24" spans="1:16" ht="23.25" x14ac:dyDescent="0.25">
      <c r="A24" s="158">
        <v>23</v>
      </c>
      <c r="B24" s="158">
        <v>14.94</v>
      </c>
      <c r="C24" s="158"/>
    </row>
    <row r="25" spans="1:16" ht="23.25" x14ac:dyDescent="0.25">
      <c r="A25" s="158">
        <v>24</v>
      </c>
      <c r="B25" s="158">
        <v>12.450000000000001</v>
      </c>
      <c r="C25" s="158"/>
    </row>
    <row r="26" spans="1:16" ht="23.25" x14ac:dyDescent="0.25">
      <c r="A26" s="158">
        <v>25</v>
      </c>
      <c r="B26" s="158">
        <v>9.9600000000000009</v>
      </c>
      <c r="C26" s="158"/>
    </row>
    <row r="27" spans="1:16" ht="23.25" x14ac:dyDescent="0.25">
      <c r="A27" s="158">
        <v>26</v>
      </c>
      <c r="B27" s="158">
        <v>7.47</v>
      </c>
      <c r="C27" s="158"/>
    </row>
    <row r="28" spans="1:16" ht="23.25" x14ac:dyDescent="0.25">
      <c r="A28" s="158">
        <v>27</v>
      </c>
      <c r="B28" s="158">
        <v>4.9800000000000004</v>
      </c>
      <c r="C28" s="158"/>
    </row>
    <row r="29" spans="1:16" ht="23.25" x14ac:dyDescent="0.25">
      <c r="A29" s="158">
        <v>28</v>
      </c>
      <c r="B29" s="158">
        <v>2.4900000000000002</v>
      </c>
      <c r="C29" s="158"/>
    </row>
  </sheetData>
  <autoFilter ref="C1:P1" xr:uid="{00000000-0009-0000-0000-00001A000000}">
    <sortState xmlns:xlrd2="http://schemas.microsoft.com/office/spreadsheetml/2017/richdata2" ref="C2:P29">
      <sortCondition ref="C1"/>
    </sortState>
  </autoFilter>
  <pageMargins left="0.7" right="0.7" top="0.75" bottom="0.75" header="0.3" footer="0.3"/>
  <pageSetup paperSize="9" orientation="portrait" horizontalDpi="203" verticalDpi="203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X29"/>
  <sheetViews>
    <sheetView zoomScale="180" zoomScaleNormal="180" workbookViewId="0">
      <selection activeCell="A2" sqref="A2:XFD2"/>
    </sheetView>
  </sheetViews>
  <sheetFormatPr baseColWidth="10" defaultRowHeight="15" x14ac:dyDescent="0.25"/>
  <cols>
    <col min="3" max="3" width="5.5" customWidth="1"/>
    <col min="4" max="4" width="19.25" customWidth="1"/>
    <col min="5" max="5" width="4.75" style="94" bestFit="1" customWidth="1"/>
    <col min="6" max="6" width="4.5" style="94" bestFit="1" customWidth="1"/>
    <col min="7" max="7" width="5.5" style="94" bestFit="1" customWidth="1"/>
    <col min="8" max="8" width="5.125" style="94" bestFit="1" customWidth="1"/>
    <col min="9" max="9" width="7.75" style="94" bestFit="1" customWidth="1"/>
    <col min="10" max="10" width="5.75" style="94" bestFit="1" customWidth="1"/>
    <col min="11" max="11" width="5" style="94" bestFit="1" customWidth="1"/>
    <col min="12" max="12" width="5.75" style="94" bestFit="1" customWidth="1"/>
    <col min="13" max="13" width="6.25" style="94" bestFit="1" customWidth="1"/>
    <col min="14" max="14" width="7.5" style="94" bestFit="1" customWidth="1"/>
    <col min="15" max="15" width="3.625" style="94" bestFit="1" customWidth="1"/>
    <col min="16" max="16" width="6.375" style="94" bestFit="1" customWidth="1"/>
    <col min="17" max="21" width="7.125" customWidth="1"/>
    <col min="22" max="22" width="2.75" customWidth="1"/>
    <col min="23" max="23" width="0.375" customWidth="1"/>
    <col min="24" max="24" width="7.625" bestFit="1" customWidth="1"/>
  </cols>
  <sheetData>
    <row r="1" spans="1:24" x14ac:dyDescent="0.25">
      <c r="B1" t="s">
        <v>417</v>
      </c>
      <c r="C1" t="s">
        <v>414</v>
      </c>
      <c r="D1" t="s">
        <v>382</v>
      </c>
      <c r="E1" s="94" t="s">
        <v>383</v>
      </c>
      <c r="F1" s="94" t="s">
        <v>384</v>
      </c>
      <c r="G1" s="94" t="s">
        <v>316</v>
      </c>
      <c r="H1" s="94" t="s">
        <v>385</v>
      </c>
      <c r="I1" s="94" t="s">
        <v>386</v>
      </c>
      <c r="J1" s="94" t="s">
        <v>387</v>
      </c>
      <c r="K1" s="94" t="s">
        <v>388</v>
      </c>
      <c r="L1" s="94" t="s">
        <v>389</v>
      </c>
      <c r="M1" s="94" t="s">
        <v>390</v>
      </c>
      <c r="N1" s="94" t="s">
        <v>391</v>
      </c>
      <c r="O1" s="94" t="s">
        <v>392</v>
      </c>
      <c r="P1" s="94" t="s">
        <v>393</v>
      </c>
      <c r="Q1" s="94" t="s">
        <v>414</v>
      </c>
      <c r="R1" s="94" t="s">
        <v>507</v>
      </c>
      <c r="S1" s="94" t="s">
        <v>384</v>
      </c>
      <c r="T1" s="94" t="s">
        <v>383</v>
      </c>
    </row>
    <row r="2" spans="1:24" ht="23.25" x14ac:dyDescent="0.25">
      <c r="A2" s="158">
        <v>1</v>
      </c>
      <c r="B2" s="158">
        <v>133.46550000000005</v>
      </c>
      <c r="C2" s="158">
        <v>22</v>
      </c>
      <c r="D2" s="174" t="s">
        <v>395</v>
      </c>
      <c r="E2" s="94">
        <v>1</v>
      </c>
      <c r="F2" s="94">
        <v>1</v>
      </c>
      <c r="H2" s="94">
        <v>1</v>
      </c>
      <c r="Q2">
        <v>1</v>
      </c>
      <c r="R2">
        <v>13</v>
      </c>
      <c r="S2">
        <f>SUM(F2:F14)</f>
        <v>15</v>
      </c>
      <c r="T2">
        <f>SUM(E2:E14)</f>
        <v>13</v>
      </c>
      <c r="V2">
        <v>37</v>
      </c>
      <c r="W2" s="171">
        <f>ROUNDDOWN(SUM($U$6/100*V2),1)</f>
        <v>2654.7</v>
      </c>
      <c r="X2">
        <f>CEILING(W2,50)</f>
        <v>2700</v>
      </c>
    </row>
    <row r="3" spans="1:24" ht="23.25" x14ac:dyDescent="0.25">
      <c r="A3" s="158">
        <v>2</v>
      </c>
      <c r="B3" s="158">
        <v>114.91200000000005</v>
      </c>
      <c r="C3" s="158">
        <v>21</v>
      </c>
      <c r="D3" s="174" t="s">
        <v>495</v>
      </c>
      <c r="E3" s="94">
        <v>1</v>
      </c>
      <c r="F3" s="94">
        <v>2</v>
      </c>
      <c r="Q3">
        <v>2</v>
      </c>
      <c r="R3">
        <v>175</v>
      </c>
      <c r="S3">
        <v>175</v>
      </c>
      <c r="T3">
        <v>175</v>
      </c>
      <c r="V3">
        <v>25</v>
      </c>
      <c r="W3" s="171">
        <f>SUM($U$6/100*V3)</f>
        <v>1793.75</v>
      </c>
      <c r="X3">
        <f>CEILING(W3,50)</f>
        <v>1800</v>
      </c>
    </row>
    <row r="4" spans="1:24" ht="23.25" x14ac:dyDescent="0.25">
      <c r="A4" s="158">
        <v>3</v>
      </c>
      <c r="B4" s="158">
        <v>98.752500000000055</v>
      </c>
      <c r="C4" s="158">
        <v>20</v>
      </c>
      <c r="D4" s="174" t="s">
        <v>401</v>
      </c>
      <c r="E4" s="94">
        <v>1</v>
      </c>
      <c r="Q4">
        <v>3</v>
      </c>
      <c r="R4">
        <v>25</v>
      </c>
      <c r="S4">
        <v>25</v>
      </c>
      <c r="T4">
        <v>25</v>
      </c>
      <c r="V4">
        <v>15</v>
      </c>
      <c r="W4" s="171">
        <f>SUM($U$6/100*V4)</f>
        <v>1076.25</v>
      </c>
      <c r="X4">
        <f t="shared" ref="X4:X6" si="0">CEILING(W4,50)</f>
        <v>1100</v>
      </c>
    </row>
    <row r="5" spans="1:24" ht="23.25" x14ac:dyDescent="0.25">
      <c r="A5" s="158">
        <v>4</v>
      </c>
      <c r="B5" s="158">
        <v>86.184000000000054</v>
      </c>
      <c r="C5" s="158">
        <v>19</v>
      </c>
      <c r="D5" s="174" t="s">
        <v>408</v>
      </c>
      <c r="E5" s="94">
        <v>1</v>
      </c>
      <c r="F5" s="94">
        <v>1</v>
      </c>
      <c r="Q5">
        <v>4</v>
      </c>
      <c r="R5">
        <v>50</v>
      </c>
      <c r="S5">
        <v>50</v>
      </c>
      <c r="T5">
        <v>50</v>
      </c>
      <c r="V5">
        <v>12</v>
      </c>
      <c r="W5" s="171">
        <f>SUM($U$6/100*V5)</f>
        <v>861</v>
      </c>
      <c r="X5">
        <f t="shared" si="0"/>
        <v>900</v>
      </c>
    </row>
    <row r="6" spans="1:24" ht="23.25" x14ac:dyDescent="0.25">
      <c r="A6" s="158">
        <v>5</v>
      </c>
      <c r="B6" s="158">
        <v>76.009500000000045</v>
      </c>
      <c r="C6" s="158">
        <v>18</v>
      </c>
      <c r="D6" s="174" t="s">
        <v>496</v>
      </c>
      <c r="E6" s="94">
        <v>1</v>
      </c>
      <c r="Q6">
        <v>5</v>
      </c>
      <c r="R6">
        <f>SUM(R2*R3)</f>
        <v>2275</v>
      </c>
      <c r="S6">
        <f t="shared" ref="S6:T6" si="1">SUM(S2*S3)</f>
        <v>2625</v>
      </c>
      <c r="T6">
        <f t="shared" si="1"/>
        <v>2275</v>
      </c>
      <c r="U6">
        <f>SUM(R6:T6)</f>
        <v>7175</v>
      </c>
      <c r="V6">
        <v>11</v>
      </c>
      <c r="W6" s="171">
        <f>SUM($U$6/100*V6)</f>
        <v>789.25</v>
      </c>
      <c r="X6">
        <f t="shared" si="0"/>
        <v>800</v>
      </c>
    </row>
    <row r="7" spans="1:24" ht="23.25" x14ac:dyDescent="0.25">
      <c r="A7" s="158">
        <v>6</v>
      </c>
      <c r="B7" s="158">
        <v>67.63050000000004</v>
      </c>
      <c r="C7" s="158">
        <v>17</v>
      </c>
      <c r="D7" s="174" t="s">
        <v>399</v>
      </c>
      <c r="E7" s="94">
        <v>1</v>
      </c>
      <c r="H7" s="94">
        <v>1</v>
      </c>
      <c r="Q7">
        <v>6</v>
      </c>
      <c r="R7">
        <f>SUM(R2*R5)</f>
        <v>650</v>
      </c>
      <c r="S7">
        <f t="shared" ref="S7:T7" si="2">SUM(S2*S5)</f>
        <v>750</v>
      </c>
      <c r="T7">
        <f t="shared" si="2"/>
        <v>650</v>
      </c>
      <c r="U7">
        <f>SUM(R7:T7)</f>
        <v>2050</v>
      </c>
      <c r="W7" s="171">
        <f>SUM(W2:W6)</f>
        <v>7174.95</v>
      </c>
      <c r="X7">
        <f>SUM(X2:X6)</f>
        <v>7300</v>
      </c>
    </row>
    <row r="8" spans="1:24" ht="23.25" x14ac:dyDescent="0.25">
      <c r="A8" s="158">
        <v>7</v>
      </c>
      <c r="B8" s="158">
        <v>60.448500000000038</v>
      </c>
      <c r="C8" s="158">
        <v>16</v>
      </c>
      <c r="D8" s="174" t="s">
        <v>407</v>
      </c>
      <c r="E8" s="94">
        <v>1</v>
      </c>
      <c r="F8" s="94">
        <v>1</v>
      </c>
      <c r="Q8">
        <v>7</v>
      </c>
      <c r="R8">
        <f>SUM(R2*R4)</f>
        <v>325</v>
      </c>
      <c r="S8">
        <f t="shared" ref="S8:T8" si="3">SUM(S2*S4)</f>
        <v>375</v>
      </c>
      <c r="T8">
        <f t="shared" si="3"/>
        <v>325</v>
      </c>
      <c r="U8">
        <f>SUM(R8:T8)</f>
        <v>1025</v>
      </c>
    </row>
    <row r="9" spans="1:24" ht="23.25" x14ac:dyDescent="0.25">
      <c r="A9" s="158">
        <v>8</v>
      </c>
      <c r="B9" s="158">
        <v>54.463500000000032</v>
      </c>
      <c r="C9" s="158">
        <v>15</v>
      </c>
      <c r="D9" s="174" t="s">
        <v>394</v>
      </c>
      <c r="E9" s="94">
        <v>1</v>
      </c>
      <c r="F9" s="94">
        <v>3</v>
      </c>
      <c r="Q9">
        <v>8</v>
      </c>
    </row>
    <row r="10" spans="1:24" ht="23.25" x14ac:dyDescent="0.25">
      <c r="A10" s="158">
        <v>9</v>
      </c>
      <c r="B10" s="158">
        <v>49.675500000000028</v>
      </c>
      <c r="C10" s="158">
        <v>14</v>
      </c>
      <c r="D10" s="174" t="s">
        <v>508</v>
      </c>
      <c r="E10" s="94">
        <v>1</v>
      </c>
      <c r="F10" s="94">
        <v>1</v>
      </c>
      <c r="Q10">
        <v>9</v>
      </c>
    </row>
    <row r="11" spans="1:24" ht="23.25" x14ac:dyDescent="0.25">
      <c r="A11" s="158">
        <v>10</v>
      </c>
      <c r="B11" s="158">
        <v>46.084500000000027</v>
      </c>
      <c r="C11" s="158">
        <v>13</v>
      </c>
      <c r="D11" s="174" t="s">
        <v>403</v>
      </c>
      <c r="E11" s="94">
        <v>1</v>
      </c>
      <c r="F11" s="94">
        <v>3</v>
      </c>
      <c r="Q11">
        <v>10</v>
      </c>
    </row>
    <row r="12" spans="1:24" ht="23.25" x14ac:dyDescent="0.25">
      <c r="A12" s="158">
        <v>11</v>
      </c>
      <c r="B12" s="158">
        <v>43.09200000000002</v>
      </c>
      <c r="C12" s="158">
        <v>12</v>
      </c>
      <c r="D12" s="174" t="s">
        <v>406</v>
      </c>
      <c r="E12" s="94">
        <v>1</v>
      </c>
      <c r="Q12">
        <v>11</v>
      </c>
    </row>
    <row r="13" spans="1:24" ht="23.25" x14ac:dyDescent="0.25">
      <c r="A13" s="158">
        <v>12</v>
      </c>
      <c r="B13" s="158">
        <v>40.698000000000022</v>
      </c>
      <c r="C13" s="158">
        <v>11</v>
      </c>
      <c r="D13" s="174" t="s">
        <v>411</v>
      </c>
      <c r="E13" s="94">
        <v>1</v>
      </c>
      <c r="F13" s="94">
        <v>3</v>
      </c>
      <c r="Q13">
        <v>12</v>
      </c>
    </row>
    <row r="14" spans="1:24" ht="23.25" x14ac:dyDescent="0.25">
      <c r="A14" s="158">
        <v>13</v>
      </c>
      <c r="B14" s="158">
        <v>38.304000000000016</v>
      </c>
      <c r="C14" s="158">
        <v>10</v>
      </c>
      <c r="D14" s="174" t="s">
        <v>405</v>
      </c>
      <c r="E14" s="94">
        <v>1</v>
      </c>
      <c r="Q14">
        <v>13</v>
      </c>
    </row>
    <row r="15" spans="1:24" ht="23.25" x14ac:dyDescent="0.25">
      <c r="A15" s="158">
        <v>14</v>
      </c>
      <c r="B15" s="158">
        <v>35.910000000000018</v>
      </c>
      <c r="C15" s="158">
        <v>9</v>
      </c>
      <c r="D15" s="173"/>
    </row>
    <row r="16" spans="1:24" ht="23.25" x14ac:dyDescent="0.25">
      <c r="A16" s="158">
        <v>15</v>
      </c>
      <c r="B16" s="158">
        <v>33.516000000000012</v>
      </c>
      <c r="C16" s="158">
        <v>8</v>
      </c>
    </row>
    <row r="17" spans="1:4" ht="23.25" x14ac:dyDescent="0.25">
      <c r="A17" s="158">
        <v>16</v>
      </c>
      <c r="B17" s="158">
        <v>31.122000000000011</v>
      </c>
      <c r="C17" s="158">
        <v>7</v>
      </c>
      <c r="D17" s="173"/>
    </row>
    <row r="18" spans="1:4" ht="23.25" x14ac:dyDescent="0.25">
      <c r="A18" s="158">
        <v>17</v>
      </c>
      <c r="B18" s="158">
        <v>28.728000000000009</v>
      </c>
      <c r="C18" s="158">
        <v>6</v>
      </c>
    </row>
    <row r="19" spans="1:4" ht="23.25" x14ac:dyDescent="0.25">
      <c r="A19" s="158">
        <v>18</v>
      </c>
      <c r="B19" s="158">
        <v>26.334000000000007</v>
      </c>
      <c r="C19" s="158">
        <v>5</v>
      </c>
    </row>
    <row r="20" spans="1:4" ht="23.25" x14ac:dyDescent="0.25">
      <c r="A20" s="158">
        <v>19</v>
      </c>
      <c r="B20" s="158">
        <v>23.940000000000005</v>
      </c>
      <c r="C20" s="158">
        <v>4</v>
      </c>
      <c r="D20" s="173"/>
    </row>
    <row r="21" spans="1:4" ht="23.25" x14ac:dyDescent="0.25">
      <c r="A21" s="158">
        <v>20</v>
      </c>
      <c r="B21" s="158">
        <v>21.546000000000003</v>
      </c>
      <c r="C21" s="158">
        <v>3</v>
      </c>
      <c r="D21" s="173"/>
    </row>
    <row r="22" spans="1:4" ht="23.25" x14ac:dyDescent="0.25">
      <c r="A22" s="158">
        <v>21</v>
      </c>
      <c r="B22" s="158">
        <v>19.152000000000001</v>
      </c>
      <c r="C22" s="158">
        <v>2</v>
      </c>
    </row>
    <row r="23" spans="1:4" ht="23.25" x14ac:dyDescent="0.25">
      <c r="A23" s="158">
        <v>22</v>
      </c>
      <c r="B23" s="158">
        <v>16.757999999999999</v>
      </c>
      <c r="C23" s="158">
        <v>1</v>
      </c>
      <c r="D23" s="173"/>
    </row>
    <row r="24" spans="1:4" ht="23.25" x14ac:dyDescent="0.25">
      <c r="A24" s="158">
        <v>23</v>
      </c>
      <c r="B24" s="158">
        <v>14.364000000000001</v>
      </c>
      <c r="C24" s="158"/>
    </row>
    <row r="25" spans="1:4" ht="23.25" x14ac:dyDescent="0.25">
      <c r="A25" s="158">
        <v>24</v>
      </c>
      <c r="B25" s="158">
        <v>11.97</v>
      </c>
      <c r="C25" s="158"/>
    </row>
    <row r="26" spans="1:4" ht="23.25" x14ac:dyDescent="0.25">
      <c r="A26" s="158">
        <v>25</v>
      </c>
      <c r="B26" s="158">
        <v>9.5760000000000005</v>
      </c>
      <c r="C26" s="158"/>
    </row>
    <row r="27" spans="1:4" ht="23.25" x14ac:dyDescent="0.25">
      <c r="A27" s="158">
        <v>26</v>
      </c>
      <c r="B27" s="158">
        <v>7.1820000000000004</v>
      </c>
      <c r="C27" s="158"/>
    </row>
    <row r="28" spans="1:4" ht="23.25" x14ac:dyDescent="0.25">
      <c r="A28" s="158">
        <v>27</v>
      </c>
      <c r="B28" s="158">
        <v>4.7880000000000003</v>
      </c>
      <c r="C28" s="158"/>
    </row>
    <row r="29" spans="1:4" ht="23.25" x14ac:dyDescent="0.25">
      <c r="A29" s="158">
        <v>28</v>
      </c>
      <c r="B29" s="158">
        <v>2.3940000000000001</v>
      </c>
      <c r="C29" s="158"/>
    </row>
  </sheetData>
  <autoFilter ref="D1:Q1" xr:uid="{00000000-0009-0000-0000-00001B000000}">
    <sortState xmlns:xlrd2="http://schemas.microsoft.com/office/spreadsheetml/2017/richdata2" ref="D2:Q29">
      <sortCondition ref="Q1"/>
    </sortState>
  </autoFilter>
  <pageMargins left="0.7" right="0.7" top="0.75" bottom="0.75" header="0.3" footer="0.3"/>
  <pageSetup paperSize="9" orientation="portrait" horizontalDpi="203" verticalDpi="203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X29"/>
  <sheetViews>
    <sheetView topLeftCell="A4" zoomScale="180" zoomScaleNormal="180" workbookViewId="0">
      <selection activeCell="C23" sqref="C23"/>
    </sheetView>
  </sheetViews>
  <sheetFormatPr baseColWidth="10" defaultRowHeight="15" x14ac:dyDescent="0.25"/>
  <cols>
    <col min="3" max="3" width="5.5" customWidth="1"/>
    <col min="4" max="4" width="19.25" customWidth="1"/>
    <col min="5" max="5" width="4.75" style="94" bestFit="1" customWidth="1"/>
    <col min="6" max="6" width="4.5" style="94" bestFit="1" customWidth="1"/>
    <col min="7" max="7" width="5.5" style="94" bestFit="1" customWidth="1"/>
    <col min="8" max="8" width="5.125" style="94" bestFit="1" customWidth="1"/>
    <col min="9" max="9" width="7.75" style="94" bestFit="1" customWidth="1"/>
    <col min="10" max="10" width="5.75" style="94" bestFit="1" customWidth="1"/>
    <col min="11" max="11" width="5" style="94" bestFit="1" customWidth="1"/>
    <col min="12" max="12" width="5.75" style="94" bestFit="1" customWidth="1"/>
    <col min="13" max="13" width="6.25" style="94" bestFit="1" customWidth="1"/>
    <col min="14" max="14" width="7.5" style="94" bestFit="1" customWidth="1"/>
    <col min="15" max="15" width="3.625" style="94" bestFit="1" customWidth="1"/>
    <col min="16" max="16" width="6.375" style="94" bestFit="1" customWidth="1"/>
    <col min="17" max="21" width="7.125" customWidth="1"/>
    <col min="22" max="22" width="2.75" customWidth="1"/>
    <col min="23" max="23" width="0.375" customWidth="1"/>
    <col min="24" max="24" width="7.625" bestFit="1" customWidth="1"/>
  </cols>
  <sheetData>
    <row r="1" spans="1:24" x14ac:dyDescent="0.25">
      <c r="B1" t="s">
        <v>417</v>
      </c>
      <c r="C1" t="s">
        <v>414</v>
      </c>
      <c r="D1" t="s">
        <v>382</v>
      </c>
      <c r="E1" s="94" t="s">
        <v>383</v>
      </c>
      <c r="F1" s="94" t="s">
        <v>384</v>
      </c>
      <c r="G1" s="94" t="s">
        <v>316</v>
      </c>
      <c r="H1" s="94" t="s">
        <v>385</v>
      </c>
      <c r="I1" s="94" t="s">
        <v>386</v>
      </c>
      <c r="J1" s="94" t="s">
        <v>387</v>
      </c>
      <c r="K1" s="94" t="s">
        <v>388</v>
      </c>
      <c r="L1" s="94" t="s">
        <v>389</v>
      </c>
      <c r="M1" s="94" t="s">
        <v>390</v>
      </c>
      <c r="N1" s="94" t="s">
        <v>391</v>
      </c>
      <c r="O1" s="94" t="s">
        <v>392</v>
      </c>
      <c r="P1" s="94" t="s">
        <v>393</v>
      </c>
      <c r="Q1" s="94" t="s">
        <v>414</v>
      </c>
      <c r="R1" s="94" t="s">
        <v>507</v>
      </c>
      <c r="S1" s="94" t="s">
        <v>384</v>
      </c>
      <c r="T1" s="94" t="s">
        <v>383</v>
      </c>
    </row>
    <row r="2" spans="1:24" ht="23.25" x14ac:dyDescent="0.25">
      <c r="A2" s="158">
        <v>1</v>
      </c>
      <c r="B2" s="158">
        <v>133.46550000000005</v>
      </c>
      <c r="C2" s="158">
        <v>1</v>
      </c>
      <c r="D2" s="174"/>
      <c r="Q2">
        <v>1</v>
      </c>
      <c r="R2">
        <v>14</v>
      </c>
      <c r="S2">
        <v>8</v>
      </c>
      <c r="T2">
        <v>14</v>
      </c>
      <c r="V2">
        <v>37</v>
      </c>
      <c r="W2" s="171">
        <f>ROUNDDOWN(SUM($U$6/100*V2),1)</f>
        <v>2331</v>
      </c>
      <c r="X2">
        <f>CEILING(W2,50)</f>
        <v>2350</v>
      </c>
    </row>
    <row r="3" spans="1:24" ht="23.25" x14ac:dyDescent="0.25">
      <c r="A3" s="158">
        <v>2</v>
      </c>
      <c r="B3" s="158">
        <v>114.91200000000005</v>
      </c>
      <c r="C3" s="158">
        <v>2</v>
      </c>
      <c r="D3" s="174"/>
      <c r="Q3">
        <v>2</v>
      </c>
      <c r="R3">
        <v>175</v>
      </c>
      <c r="S3">
        <v>175</v>
      </c>
      <c r="T3">
        <v>175</v>
      </c>
      <c r="V3">
        <v>25</v>
      </c>
      <c r="W3" s="171">
        <f>SUM($U$6/100*V3)</f>
        <v>1575</v>
      </c>
      <c r="X3">
        <f>CEILING(W3,50)</f>
        <v>1600</v>
      </c>
    </row>
    <row r="4" spans="1:24" ht="23.25" x14ac:dyDescent="0.25">
      <c r="A4" s="158">
        <v>3</v>
      </c>
      <c r="B4" s="158">
        <v>98.752500000000055</v>
      </c>
      <c r="C4" s="158">
        <v>3</v>
      </c>
      <c r="D4" s="174"/>
      <c r="Q4">
        <v>3</v>
      </c>
      <c r="R4">
        <v>25</v>
      </c>
      <c r="S4">
        <v>25</v>
      </c>
      <c r="T4">
        <v>25</v>
      </c>
      <c r="V4">
        <v>15</v>
      </c>
      <c r="W4" s="171">
        <f>SUM($U$6/100*V4)</f>
        <v>945</v>
      </c>
      <c r="X4">
        <f t="shared" ref="X4:X6" si="0">CEILING(W4,50)</f>
        <v>950</v>
      </c>
    </row>
    <row r="5" spans="1:24" ht="23.25" x14ac:dyDescent="0.25">
      <c r="A5" s="158">
        <v>4</v>
      </c>
      <c r="B5" s="158">
        <v>86.184000000000054</v>
      </c>
      <c r="C5" s="158">
        <v>4</v>
      </c>
      <c r="D5" s="174"/>
      <c r="Q5">
        <v>4</v>
      </c>
      <c r="R5">
        <v>50</v>
      </c>
      <c r="S5">
        <v>50</v>
      </c>
      <c r="T5">
        <v>50</v>
      </c>
      <c r="V5">
        <v>12</v>
      </c>
      <c r="W5" s="171">
        <f>SUM($U$6/100*V5)</f>
        <v>756</v>
      </c>
      <c r="X5">
        <f t="shared" si="0"/>
        <v>800</v>
      </c>
    </row>
    <row r="6" spans="1:24" ht="23.25" x14ac:dyDescent="0.25">
      <c r="A6" s="158">
        <v>5</v>
      </c>
      <c r="B6" s="158">
        <v>76.009500000000045</v>
      </c>
      <c r="C6" s="158">
        <v>5</v>
      </c>
      <c r="D6" s="174"/>
      <c r="Q6">
        <v>5</v>
      </c>
      <c r="R6">
        <f>SUM(R2*R3)</f>
        <v>2450</v>
      </c>
      <c r="S6">
        <f t="shared" ref="S6:T6" si="1">SUM(S2*S3)</f>
        <v>1400</v>
      </c>
      <c r="T6">
        <f t="shared" si="1"/>
        <v>2450</v>
      </c>
      <c r="U6">
        <f>SUM(R6:T6)</f>
        <v>6300</v>
      </c>
      <c r="V6">
        <v>11</v>
      </c>
      <c r="W6" s="171">
        <f>SUM($U$6/100*V6)</f>
        <v>693</v>
      </c>
      <c r="X6">
        <f t="shared" si="0"/>
        <v>700</v>
      </c>
    </row>
    <row r="7" spans="1:24" ht="23.25" x14ac:dyDescent="0.25">
      <c r="A7" s="158">
        <v>6</v>
      </c>
      <c r="B7" s="158">
        <v>67.63050000000004</v>
      </c>
      <c r="C7" s="158">
        <v>6</v>
      </c>
      <c r="D7" s="174"/>
      <c r="Q7">
        <v>6</v>
      </c>
      <c r="R7">
        <f>SUM(R2*R5)</f>
        <v>700</v>
      </c>
      <c r="S7">
        <f t="shared" ref="S7:T7" si="2">SUM(S2*S5)</f>
        <v>400</v>
      </c>
      <c r="T7">
        <f t="shared" si="2"/>
        <v>700</v>
      </c>
      <c r="U7">
        <f>SUM(R7:T7)</f>
        <v>1800</v>
      </c>
      <c r="W7" s="171">
        <f>SUM(W2:W6)</f>
        <v>6300</v>
      </c>
      <c r="X7">
        <f>SUM(X2:X6)</f>
        <v>6400</v>
      </c>
    </row>
    <row r="8" spans="1:24" ht="23.25" x14ac:dyDescent="0.25">
      <c r="A8" s="158">
        <v>7</v>
      </c>
      <c r="B8" s="158">
        <v>60.448500000000038</v>
      </c>
      <c r="C8" s="158">
        <v>7</v>
      </c>
      <c r="D8" s="174"/>
      <c r="Q8">
        <v>7</v>
      </c>
      <c r="R8">
        <f>SUM(R2*R4)</f>
        <v>350</v>
      </c>
      <c r="S8">
        <f t="shared" ref="S8:T8" si="3">SUM(S2*S4)</f>
        <v>200</v>
      </c>
      <c r="T8">
        <f t="shared" si="3"/>
        <v>350</v>
      </c>
      <c r="U8">
        <f>SUM(R8:T8)</f>
        <v>900</v>
      </c>
    </row>
    <row r="9" spans="1:24" ht="23.25" x14ac:dyDescent="0.25">
      <c r="A9" s="158">
        <v>8</v>
      </c>
      <c r="B9" s="158">
        <v>54.463500000000032</v>
      </c>
      <c r="C9" s="158">
        <v>8</v>
      </c>
      <c r="D9" s="174"/>
      <c r="Q9">
        <v>8</v>
      </c>
    </row>
    <row r="10" spans="1:24" ht="23.25" x14ac:dyDescent="0.25">
      <c r="A10" s="158">
        <v>9</v>
      </c>
      <c r="B10" s="158">
        <v>49.675500000000028</v>
      </c>
      <c r="C10" s="158">
        <v>9</v>
      </c>
      <c r="D10" s="174"/>
      <c r="Q10">
        <v>9</v>
      </c>
    </row>
    <row r="11" spans="1:24" ht="23.25" x14ac:dyDescent="0.25">
      <c r="A11" s="158">
        <v>10</v>
      </c>
      <c r="B11" s="158">
        <v>46.084500000000027</v>
      </c>
      <c r="C11" s="158">
        <v>10</v>
      </c>
      <c r="D11" s="174"/>
      <c r="Q11">
        <v>10</v>
      </c>
    </row>
    <row r="12" spans="1:24" ht="23.25" x14ac:dyDescent="0.25">
      <c r="A12" s="158">
        <v>11</v>
      </c>
      <c r="B12" s="158">
        <v>43.09200000000002</v>
      </c>
      <c r="C12" s="158">
        <v>11</v>
      </c>
      <c r="D12" s="174"/>
      <c r="Q12">
        <v>11</v>
      </c>
    </row>
    <row r="13" spans="1:24" ht="23.25" x14ac:dyDescent="0.25">
      <c r="A13" s="158">
        <v>12</v>
      </c>
      <c r="B13" s="158">
        <v>40.698000000000022</v>
      </c>
      <c r="C13" s="158">
        <v>12</v>
      </c>
      <c r="D13" s="174"/>
      <c r="Q13">
        <v>12</v>
      </c>
    </row>
    <row r="14" spans="1:24" ht="23.25" x14ac:dyDescent="0.25">
      <c r="A14" s="158">
        <v>13</v>
      </c>
      <c r="B14" s="158">
        <v>38.304000000000016</v>
      </c>
      <c r="C14" s="158">
        <v>13</v>
      </c>
      <c r="D14" s="174"/>
      <c r="Q14">
        <v>13</v>
      </c>
    </row>
    <row r="15" spans="1:24" ht="23.25" x14ac:dyDescent="0.25">
      <c r="A15" s="158">
        <v>14</v>
      </c>
      <c r="B15" s="158">
        <v>35.910000000000018</v>
      </c>
      <c r="C15" s="158">
        <v>14</v>
      </c>
      <c r="D15" s="173"/>
    </row>
    <row r="16" spans="1:24" ht="23.25" x14ac:dyDescent="0.25">
      <c r="A16" s="158">
        <v>15</v>
      </c>
      <c r="B16" s="158">
        <v>33.516000000000012</v>
      </c>
      <c r="C16" s="158">
        <v>15</v>
      </c>
    </row>
    <row r="17" spans="1:4" ht="23.25" x14ac:dyDescent="0.25">
      <c r="A17" s="158">
        <v>16</v>
      </c>
      <c r="B17" s="158">
        <v>31.122000000000011</v>
      </c>
      <c r="C17" s="158">
        <v>16</v>
      </c>
      <c r="D17" s="173"/>
    </row>
    <row r="18" spans="1:4" ht="23.25" x14ac:dyDescent="0.25">
      <c r="A18" s="158">
        <v>17</v>
      </c>
      <c r="B18" s="158">
        <v>28.728000000000009</v>
      </c>
      <c r="C18" s="158">
        <v>17</v>
      </c>
    </row>
    <row r="19" spans="1:4" ht="23.25" x14ac:dyDescent="0.25">
      <c r="A19" s="158">
        <v>18</v>
      </c>
      <c r="B19" s="158">
        <v>26.334000000000007</v>
      </c>
      <c r="C19" s="158">
        <v>18</v>
      </c>
    </row>
    <row r="20" spans="1:4" ht="23.25" x14ac:dyDescent="0.25">
      <c r="A20" s="158">
        <v>19</v>
      </c>
      <c r="B20" s="158">
        <v>23.940000000000005</v>
      </c>
      <c r="C20" s="158">
        <v>19</v>
      </c>
      <c r="D20" s="173"/>
    </row>
    <row r="21" spans="1:4" ht="23.25" x14ac:dyDescent="0.25">
      <c r="A21" s="158">
        <v>20</v>
      </c>
      <c r="B21" s="158">
        <v>21.546000000000003</v>
      </c>
      <c r="C21" s="158">
        <v>20</v>
      </c>
      <c r="D21" s="173"/>
    </row>
    <row r="22" spans="1:4" ht="23.25" x14ac:dyDescent="0.25">
      <c r="A22" s="158">
        <v>21</v>
      </c>
      <c r="B22" s="158">
        <v>19.152000000000001</v>
      </c>
      <c r="C22" s="158">
        <v>21</v>
      </c>
    </row>
    <row r="23" spans="1:4" ht="23.25" x14ac:dyDescent="0.25">
      <c r="A23" s="158">
        <v>22</v>
      </c>
      <c r="B23" s="158">
        <v>16.757999999999999</v>
      </c>
      <c r="C23" s="158">
        <v>22</v>
      </c>
      <c r="D23" s="173"/>
    </row>
    <row r="24" spans="1:4" ht="23.25" x14ac:dyDescent="0.25">
      <c r="A24" s="158">
        <v>23</v>
      </c>
      <c r="B24" s="158">
        <v>14.364000000000001</v>
      </c>
      <c r="C24" s="158"/>
      <c r="D24" t="s">
        <v>519</v>
      </c>
    </row>
    <row r="25" spans="1:4" ht="23.25" x14ac:dyDescent="0.25">
      <c r="A25" s="158">
        <v>24</v>
      </c>
      <c r="B25" s="158">
        <v>11.97</v>
      </c>
      <c r="C25" s="158"/>
    </row>
    <row r="26" spans="1:4" ht="23.25" x14ac:dyDescent="0.25">
      <c r="A26" s="158">
        <v>25</v>
      </c>
      <c r="B26" s="158">
        <v>9.5760000000000005</v>
      </c>
      <c r="C26" s="158"/>
    </row>
    <row r="27" spans="1:4" ht="23.25" x14ac:dyDescent="0.25">
      <c r="A27" s="158">
        <v>26</v>
      </c>
      <c r="B27" s="158">
        <v>7.1820000000000004</v>
      </c>
      <c r="C27" s="158"/>
    </row>
    <row r="28" spans="1:4" ht="23.25" x14ac:dyDescent="0.25">
      <c r="A28" s="158">
        <v>27</v>
      </c>
      <c r="B28" s="158">
        <v>4.7880000000000003</v>
      </c>
      <c r="C28" s="158"/>
    </row>
    <row r="29" spans="1:4" ht="23.25" x14ac:dyDescent="0.25">
      <c r="A29" s="158">
        <v>28</v>
      </c>
      <c r="B29" s="158">
        <v>2.3940000000000001</v>
      </c>
      <c r="C29" s="158"/>
    </row>
  </sheetData>
  <autoFilter ref="D1:Q1" xr:uid="{00000000-0009-0000-0000-00001C000000}">
    <sortState xmlns:xlrd2="http://schemas.microsoft.com/office/spreadsheetml/2017/richdata2" ref="D2:Q29">
      <sortCondition ref="Q1"/>
    </sortState>
  </autoFilter>
  <sortState xmlns:xlrd2="http://schemas.microsoft.com/office/spreadsheetml/2017/richdata2" ref="C2:C23">
    <sortCondition ref="C2"/>
  </sortState>
  <pageMargins left="0.7" right="0.7" top="0.75" bottom="0.75" header="0.3" footer="0.3"/>
  <pageSetup paperSize="9" orientation="portrait" horizontalDpi="203" verticalDpi="20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 tint="0.59999389629810485"/>
    <pageSetUpPr fitToPage="1"/>
  </sheetPr>
  <dimension ref="B1:BO32"/>
  <sheetViews>
    <sheetView showGridLines="0" zoomScale="150" zoomScaleNormal="150" zoomScaleSheetLayoutView="80" workbookViewId="0">
      <selection activeCell="B15" sqref="B15"/>
    </sheetView>
  </sheetViews>
  <sheetFormatPr baseColWidth="10" defaultColWidth="2.75" defaultRowHeight="30" customHeight="1" x14ac:dyDescent="0.3"/>
  <cols>
    <col min="1" max="1" width="2.625" customWidth="1"/>
    <col min="2" max="2" width="29.75" style="2" customWidth="1"/>
    <col min="3" max="6" width="11.625" style="1" customWidth="1"/>
    <col min="7" max="7" width="15.625" style="4" customWidth="1"/>
    <col min="8" max="27" width="2.75" style="1"/>
  </cols>
  <sheetData>
    <row r="1" spans="2:67" ht="60" customHeight="1" thickBot="1" x14ac:dyDescent="0.3">
      <c r="B1" s="224" t="s">
        <v>22</v>
      </c>
      <c r="C1" s="224"/>
      <c r="D1" s="224"/>
      <c r="E1" s="224"/>
      <c r="F1" s="224"/>
      <c r="G1" s="224"/>
      <c r="H1" s="224"/>
      <c r="I1" s="224"/>
      <c r="J1" s="224"/>
      <c r="K1" s="224"/>
      <c r="L1" s="224"/>
      <c r="M1" s="224"/>
      <c r="N1" s="224"/>
      <c r="O1" s="224"/>
      <c r="P1" s="224"/>
      <c r="Q1" s="224"/>
      <c r="R1" s="224"/>
      <c r="S1" s="224"/>
      <c r="T1" s="224"/>
      <c r="U1" s="224"/>
      <c r="V1" s="224"/>
      <c r="W1" s="224"/>
      <c r="X1" s="224"/>
    </row>
    <row r="2" spans="2:67" ht="21" customHeight="1" thickTop="1" thickBot="1" x14ac:dyDescent="0.3">
      <c r="B2" s="206" t="s">
        <v>13</v>
      </c>
      <c r="C2" s="206"/>
      <c r="D2" s="206"/>
      <c r="E2" s="206"/>
      <c r="F2" s="206"/>
      <c r="G2" s="5" t="s">
        <v>5</v>
      </c>
      <c r="H2" s="14">
        <v>1</v>
      </c>
      <c r="J2" s="15"/>
      <c r="K2" s="212" t="s">
        <v>12</v>
      </c>
      <c r="L2" s="213"/>
      <c r="M2" s="213"/>
      <c r="N2" s="213"/>
      <c r="O2" s="214"/>
      <c r="P2" s="16"/>
      <c r="Q2" s="212" t="s">
        <v>11</v>
      </c>
      <c r="R2" s="215"/>
      <c r="S2" s="215"/>
      <c r="T2" s="214"/>
      <c r="U2" s="17"/>
      <c r="V2" s="204" t="s">
        <v>2</v>
      </c>
      <c r="W2" s="205"/>
      <c r="X2" s="205"/>
      <c r="Y2" s="216"/>
      <c r="Z2" s="18"/>
      <c r="AA2" s="217" t="s">
        <v>3</v>
      </c>
      <c r="AB2" s="218"/>
      <c r="AC2" s="218"/>
      <c r="AD2" s="218"/>
      <c r="AE2" s="218"/>
      <c r="AF2" s="218"/>
      <c r="AG2" s="219"/>
      <c r="AH2" s="19"/>
      <c r="AI2" s="204" t="s">
        <v>4</v>
      </c>
      <c r="AJ2" s="205"/>
      <c r="AK2" s="205"/>
      <c r="AL2" s="205"/>
      <c r="AM2" s="205"/>
      <c r="AN2" s="205"/>
      <c r="AO2" s="205"/>
      <c r="AP2" s="205"/>
    </row>
    <row r="3" spans="2:67" s="11" customFormat="1" ht="39.950000000000003" customHeight="1" thickTop="1" x14ac:dyDescent="0.25">
      <c r="B3" s="207" t="s">
        <v>1</v>
      </c>
      <c r="C3" s="209" t="s">
        <v>40</v>
      </c>
      <c r="D3" s="209" t="s">
        <v>7</v>
      </c>
      <c r="E3" s="209" t="s">
        <v>41</v>
      </c>
      <c r="F3" s="209" t="s">
        <v>42</v>
      </c>
      <c r="G3" s="211" t="s">
        <v>10</v>
      </c>
      <c r="H3" s="20" t="s">
        <v>0</v>
      </c>
      <c r="I3" s="9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</row>
    <row r="4" spans="2:67" ht="15.75" customHeight="1" x14ac:dyDescent="0.25">
      <c r="B4" s="220"/>
      <c r="C4" s="221"/>
      <c r="D4" s="221"/>
      <c r="E4" s="221"/>
      <c r="F4" s="221"/>
      <c r="G4" s="221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6" customHeight="1" x14ac:dyDescent="0.25">
      <c r="B5" s="29" t="s">
        <v>19</v>
      </c>
      <c r="C5" s="30">
        <v>1</v>
      </c>
      <c r="D5" s="30">
        <f>SUM(D6:D32)</f>
        <v>0</v>
      </c>
      <c r="E5" s="30">
        <v>0</v>
      </c>
      <c r="F5" s="30">
        <f>SUM(F6:F32)</f>
        <v>0</v>
      </c>
      <c r="G5" s="31">
        <f>SUM($G$6:$G$32)/COUNT($C$6:$C$32)</f>
        <v>0</v>
      </c>
    </row>
    <row r="6" spans="2:67" ht="36" customHeight="1" x14ac:dyDescent="0.25">
      <c r="B6" s="32" t="s">
        <v>23</v>
      </c>
      <c r="C6" s="21">
        <v>1</v>
      </c>
      <c r="D6" s="21">
        <v>0</v>
      </c>
      <c r="E6" s="21">
        <v>0</v>
      </c>
      <c r="F6" s="21">
        <v>0</v>
      </c>
      <c r="G6" s="22">
        <v>0</v>
      </c>
    </row>
    <row r="7" spans="2:67" ht="36" customHeight="1" x14ac:dyDescent="0.25">
      <c r="B7" s="24" t="s">
        <v>39</v>
      </c>
      <c r="C7" s="21"/>
      <c r="D7" s="21">
        <v>0</v>
      </c>
      <c r="E7" s="21">
        <v>0</v>
      </c>
      <c r="F7" s="21">
        <v>0</v>
      </c>
      <c r="G7" s="22">
        <v>0</v>
      </c>
    </row>
    <row r="8" spans="2:67" ht="36" customHeight="1" x14ac:dyDescent="0.25">
      <c r="B8" s="24" t="s">
        <v>24</v>
      </c>
      <c r="C8" s="21"/>
      <c r="D8" s="21">
        <v>0</v>
      </c>
      <c r="E8" s="21">
        <v>0</v>
      </c>
      <c r="F8" s="21">
        <v>0</v>
      </c>
      <c r="G8" s="22">
        <v>0</v>
      </c>
    </row>
    <row r="9" spans="2:67" ht="36" customHeight="1" x14ac:dyDescent="0.25">
      <c r="B9" s="24" t="s">
        <v>205</v>
      </c>
      <c r="C9" s="21"/>
      <c r="D9" s="21">
        <v>0</v>
      </c>
      <c r="E9" s="21">
        <v>0</v>
      </c>
      <c r="F9" s="21">
        <v>0</v>
      </c>
      <c r="G9" s="22">
        <v>0</v>
      </c>
    </row>
    <row r="10" spans="2:67" ht="36" customHeight="1" x14ac:dyDescent="0.25">
      <c r="B10" s="24" t="s">
        <v>206</v>
      </c>
      <c r="C10" s="21"/>
      <c r="D10" s="21">
        <v>0</v>
      </c>
      <c r="E10" s="21">
        <v>0</v>
      </c>
      <c r="F10" s="21">
        <v>0</v>
      </c>
      <c r="G10" s="22">
        <v>0</v>
      </c>
    </row>
    <row r="11" spans="2:67" ht="36" customHeight="1" x14ac:dyDescent="0.25">
      <c r="B11" s="24" t="s">
        <v>208</v>
      </c>
      <c r="C11" s="21"/>
      <c r="D11" s="21">
        <v>0</v>
      </c>
      <c r="E11" s="21">
        <v>0</v>
      </c>
      <c r="F11" s="21">
        <v>0</v>
      </c>
      <c r="G11" s="22">
        <v>0</v>
      </c>
    </row>
    <row r="12" spans="2:67" ht="36" customHeight="1" x14ac:dyDescent="0.25">
      <c r="B12" s="24" t="s">
        <v>209</v>
      </c>
      <c r="C12" s="21"/>
      <c r="D12" s="21">
        <v>0</v>
      </c>
      <c r="E12" s="21">
        <v>0</v>
      </c>
      <c r="F12" s="21">
        <v>0</v>
      </c>
      <c r="G12" s="22">
        <v>0</v>
      </c>
    </row>
    <row r="13" spans="2:67" ht="36" customHeight="1" x14ac:dyDescent="0.25">
      <c r="B13" s="24" t="s">
        <v>207</v>
      </c>
      <c r="C13" s="21"/>
      <c r="D13" s="21">
        <v>0</v>
      </c>
      <c r="E13" s="21">
        <v>0</v>
      </c>
      <c r="F13" s="21">
        <v>0</v>
      </c>
      <c r="G13" s="22">
        <v>0</v>
      </c>
    </row>
    <row r="14" spans="2:67" ht="36" customHeight="1" x14ac:dyDescent="0.25">
      <c r="B14" s="24" t="s">
        <v>210</v>
      </c>
      <c r="C14" s="21"/>
      <c r="D14" s="21">
        <v>0</v>
      </c>
      <c r="E14" s="21">
        <v>0</v>
      </c>
      <c r="F14" s="21">
        <v>0</v>
      </c>
      <c r="G14" s="22">
        <v>0</v>
      </c>
    </row>
    <row r="15" spans="2:67" ht="36" customHeight="1" x14ac:dyDescent="0.25">
      <c r="B15" s="24" t="s">
        <v>25</v>
      </c>
      <c r="C15" s="21"/>
      <c r="D15" s="21">
        <v>0</v>
      </c>
      <c r="E15" s="21">
        <v>0</v>
      </c>
      <c r="F15" s="21">
        <v>0</v>
      </c>
      <c r="G15" s="22">
        <v>0</v>
      </c>
    </row>
    <row r="16" spans="2:67" ht="36" customHeight="1" x14ac:dyDescent="0.25">
      <c r="B16" s="24" t="s">
        <v>26</v>
      </c>
      <c r="C16" s="21"/>
      <c r="D16" s="21">
        <v>0</v>
      </c>
      <c r="E16" s="21">
        <v>0</v>
      </c>
      <c r="F16" s="21">
        <v>0</v>
      </c>
      <c r="G16" s="22">
        <v>0</v>
      </c>
    </row>
    <row r="17" spans="2:67" ht="36" customHeight="1" x14ac:dyDescent="0.25">
      <c r="B17" s="32" t="s">
        <v>27</v>
      </c>
      <c r="C17" s="23"/>
      <c r="D17" s="21">
        <v>0</v>
      </c>
      <c r="E17" s="21">
        <v>0</v>
      </c>
      <c r="F17" s="21">
        <v>0</v>
      </c>
      <c r="G17" s="22">
        <v>0</v>
      </c>
    </row>
    <row r="18" spans="2:67" ht="36" customHeight="1" x14ac:dyDescent="0.25">
      <c r="B18" s="26" t="s">
        <v>29</v>
      </c>
      <c r="C18" s="7"/>
      <c r="D18" s="7">
        <v>0</v>
      </c>
      <c r="E18" s="7">
        <v>0</v>
      </c>
      <c r="F18" s="7">
        <v>0</v>
      </c>
      <c r="G18" s="8">
        <v>0</v>
      </c>
    </row>
    <row r="19" spans="2:67" s="1" customFormat="1" ht="36" customHeight="1" x14ac:dyDescent="0.25">
      <c r="B19" s="26" t="s">
        <v>28</v>
      </c>
      <c r="C19" s="7"/>
      <c r="D19" s="7">
        <v>0</v>
      </c>
      <c r="E19" s="7">
        <v>0</v>
      </c>
      <c r="F19" s="7">
        <v>0</v>
      </c>
      <c r="G19" s="8">
        <v>0</v>
      </c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</row>
    <row r="20" spans="2:67" s="1" customFormat="1" ht="36" customHeight="1" x14ac:dyDescent="0.25">
      <c r="B20" s="26" t="s">
        <v>30</v>
      </c>
      <c r="C20" s="7"/>
      <c r="D20" s="7">
        <v>0</v>
      </c>
      <c r="E20" s="7">
        <v>0</v>
      </c>
      <c r="F20" s="7">
        <v>0</v>
      </c>
      <c r="G20" s="8">
        <v>0</v>
      </c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</row>
    <row r="21" spans="2:67" s="1" customFormat="1" ht="36" customHeight="1" x14ac:dyDescent="0.25">
      <c r="B21" s="32" t="s">
        <v>31</v>
      </c>
      <c r="C21" s="7"/>
      <c r="D21" s="7">
        <v>0</v>
      </c>
      <c r="E21" s="7">
        <v>0</v>
      </c>
      <c r="F21" s="7">
        <v>0</v>
      </c>
      <c r="G21" s="8">
        <v>0</v>
      </c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</row>
    <row r="22" spans="2:67" s="1" customFormat="1" ht="36" customHeight="1" x14ac:dyDescent="0.25">
      <c r="B22" s="26" t="s">
        <v>32</v>
      </c>
      <c r="C22" s="7"/>
      <c r="D22" s="7">
        <v>0</v>
      </c>
      <c r="E22" s="7">
        <v>0</v>
      </c>
      <c r="F22" s="7">
        <v>0</v>
      </c>
      <c r="G22" s="8">
        <v>0</v>
      </c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</row>
    <row r="23" spans="2:67" s="1" customFormat="1" ht="36" customHeight="1" x14ac:dyDescent="0.25">
      <c r="B23" s="26" t="s">
        <v>33</v>
      </c>
      <c r="C23" s="7"/>
      <c r="D23" s="7">
        <v>0</v>
      </c>
      <c r="E23" s="7">
        <v>0</v>
      </c>
      <c r="F23" s="7">
        <v>0</v>
      </c>
      <c r="G23" s="8">
        <v>0</v>
      </c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</row>
    <row r="24" spans="2:67" s="1" customFormat="1" ht="36" customHeight="1" x14ac:dyDescent="0.25">
      <c r="B24" s="26" t="s">
        <v>34</v>
      </c>
      <c r="C24" s="7"/>
      <c r="D24" s="7">
        <v>0</v>
      </c>
      <c r="E24" s="7">
        <v>0</v>
      </c>
      <c r="F24" s="7">
        <v>0</v>
      </c>
      <c r="G24" s="8">
        <v>0</v>
      </c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</row>
    <row r="25" spans="2:67" s="1" customFormat="1" ht="36" customHeight="1" x14ac:dyDescent="0.25">
      <c r="B25" s="26" t="s">
        <v>35</v>
      </c>
      <c r="C25" s="7"/>
      <c r="D25" s="7">
        <v>0</v>
      </c>
      <c r="E25" s="7">
        <v>0</v>
      </c>
      <c r="F25" s="7">
        <v>0</v>
      </c>
      <c r="G25" s="8">
        <v>0</v>
      </c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</row>
    <row r="26" spans="2:67" s="1" customFormat="1" ht="36" customHeight="1" x14ac:dyDescent="0.25">
      <c r="B26" s="26" t="s">
        <v>36</v>
      </c>
      <c r="C26" s="7"/>
      <c r="D26" s="7">
        <v>0</v>
      </c>
      <c r="E26" s="7">
        <v>0</v>
      </c>
      <c r="F26" s="7">
        <v>0</v>
      </c>
      <c r="G26" s="8">
        <v>0</v>
      </c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</row>
    <row r="27" spans="2:67" s="1" customFormat="1" ht="36" customHeight="1" x14ac:dyDescent="0.25">
      <c r="B27" s="26" t="s">
        <v>37</v>
      </c>
      <c r="C27" s="7"/>
      <c r="D27" s="7">
        <v>0</v>
      </c>
      <c r="E27" s="7">
        <v>0</v>
      </c>
      <c r="F27" s="7">
        <v>0</v>
      </c>
      <c r="G27" s="8">
        <v>0</v>
      </c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</row>
    <row r="28" spans="2:67" s="1" customFormat="1" ht="36" customHeight="1" x14ac:dyDescent="0.25">
      <c r="B28" s="26" t="s">
        <v>38</v>
      </c>
      <c r="C28" s="7"/>
      <c r="D28" s="7">
        <v>0</v>
      </c>
      <c r="E28" s="7">
        <v>0</v>
      </c>
      <c r="F28" s="7">
        <v>0</v>
      </c>
      <c r="G28" s="8">
        <v>0</v>
      </c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</row>
    <row r="29" spans="2:67" s="1" customFormat="1" ht="36" customHeight="1" x14ac:dyDescent="0.25">
      <c r="B29" s="26"/>
      <c r="C29" s="7"/>
      <c r="D29" s="7">
        <v>0</v>
      </c>
      <c r="E29" s="7">
        <v>0</v>
      </c>
      <c r="F29" s="7">
        <v>0</v>
      </c>
      <c r="G29" s="8">
        <v>0</v>
      </c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</row>
    <row r="30" spans="2:67" s="1" customFormat="1" ht="36" customHeight="1" x14ac:dyDescent="0.25">
      <c r="B30" s="26"/>
      <c r="C30" s="7"/>
      <c r="D30" s="7">
        <v>0</v>
      </c>
      <c r="E30" s="7">
        <v>0</v>
      </c>
      <c r="F30" s="7">
        <v>0</v>
      </c>
      <c r="G30" s="8">
        <v>0</v>
      </c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</row>
    <row r="31" spans="2:67" s="1" customFormat="1" ht="36" customHeight="1" x14ac:dyDescent="0.25">
      <c r="B31" s="26"/>
      <c r="C31" s="7"/>
      <c r="D31" s="7">
        <v>0</v>
      </c>
      <c r="E31" s="7">
        <v>0</v>
      </c>
      <c r="F31" s="7">
        <v>0</v>
      </c>
      <c r="G31" s="8">
        <v>0</v>
      </c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</row>
    <row r="32" spans="2:67" s="1" customFormat="1" ht="36" customHeight="1" x14ac:dyDescent="0.25">
      <c r="B32" s="26"/>
      <c r="C32" s="7"/>
      <c r="D32" s="7">
        <v>0</v>
      </c>
      <c r="E32" s="7">
        <v>0</v>
      </c>
      <c r="F32" s="7">
        <v>0</v>
      </c>
      <c r="G32" s="8">
        <v>0</v>
      </c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</row>
  </sheetData>
  <mergeCells count="13">
    <mergeCell ref="B1:X1"/>
    <mergeCell ref="B2:F2"/>
    <mergeCell ref="K2:O2"/>
    <mergeCell ref="Q2:T2"/>
    <mergeCell ref="V2:Y2"/>
    <mergeCell ref="AI2:AP2"/>
    <mergeCell ref="B3:B4"/>
    <mergeCell ref="C3:C4"/>
    <mergeCell ref="D3:D4"/>
    <mergeCell ref="E3:E4"/>
    <mergeCell ref="F3:F4"/>
    <mergeCell ref="G3:G4"/>
    <mergeCell ref="AA2:AG2"/>
  </mergeCells>
  <conditionalFormatting sqref="H5:BO32">
    <cfRule type="expression" dxfId="157" priority="3">
      <formula>PercentComplete</formula>
    </cfRule>
    <cfRule type="expression" dxfId="156" priority="4">
      <formula>PercentCompleteBeyond</formula>
    </cfRule>
    <cfRule type="expression" dxfId="155" priority="5">
      <formula>Actual</formula>
    </cfRule>
    <cfRule type="expression" dxfId="154" priority="6">
      <formula>ActualBeyond</formula>
    </cfRule>
    <cfRule type="expression" dxfId="153" priority="7">
      <formula>Plan</formula>
    </cfRule>
    <cfRule type="expression" dxfId="152" priority="8">
      <formula>H$4=period_selected</formula>
    </cfRule>
    <cfRule type="expression" dxfId="151" priority="9">
      <formula>MOD(COLUMN(),2)</formula>
    </cfRule>
    <cfRule type="expression" dxfId="150" priority="10">
      <formula>MOD(COLUMN(),2)=0</formula>
    </cfRule>
  </conditionalFormatting>
  <conditionalFormatting sqref="B33:BO33">
    <cfRule type="expression" dxfId="149" priority="2">
      <formula>TRUE</formula>
    </cfRule>
  </conditionalFormatting>
  <conditionalFormatting sqref="H4:BO4">
    <cfRule type="expression" dxfId="148" priority="1">
      <formula>H$4=period_selected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2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2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200-000002000000}"/>
    <dataValidation allowBlank="1" showInputMessage="1" showErrorMessage="1" prompt="This legend cell indicates actual duration" sqref="P2" xr:uid="{00000000-0002-0000-0200-000003000000}"/>
    <dataValidation allowBlank="1" showInputMessage="1" showErrorMessage="1" prompt="This legend cell indicates the percentage of project completed" sqref="U2" xr:uid="{00000000-0002-0000-0200-000004000000}"/>
    <dataValidation allowBlank="1" showInputMessage="1" showErrorMessage="1" prompt="This legend cell indicates actual duration beyond plan" sqref="Z2" xr:uid="{00000000-0002-0000-0200-000005000000}"/>
    <dataValidation allowBlank="1" showInputMessage="1" showErrorMessage="1" prompt="This legend cell indicates the percentage of project completed beyond plan" sqref="AH2" xr:uid="{00000000-0002-0000-0200-000006000000}"/>
    <dataValidation allowBlank="1" showInputMessage="1" showErrorMessage="1" prompt="Periods are charted from 1 to 60 starting from cell H4 to cell BO4 " sqref="H3" xr:uid="{00000000-0002-0000-0200-000007000000}"/>
    <dataValidation allowBlank="1" showInputMessage="1" showErrorMessage="1" prompt="Enter activity in column B, starting with cell B5_x000a_" sqref="B3:B4" xr:uid="{00000000-0002-0000-0200-000008000000}"/>
    <dataValidation allowBlank="1" showInputMessage="1" showErrorMessage="1" prompt="Enter plan start period in column C, starting with cell C5" sqref="C3:C4" xr:uid="{00000000-0002-0000-0200-000009000000}"/>
    <dataValidation allowBlank="1" showInputMessage="1" showErrorMessage="1" prompt="Enter plan duration period in column D, starting with cell D5" sqref="D3:D4" xr:uid="{00000000-0002-0000-0200-00000A000000}"/>
    <dataValidation allowBlank="1" showInputMessage="1" showErrorMessage="1" prompt="Enter actual start period in column E, starting with cell E5" sqref="E3:E4" xr:uid="{00000000-0002-0000-0200-00000B000000}"/>
    <dataValidation allowBlank="1" showInputMessage="1" showErrorMessage="1" prompt="Enter actual duration period in column F, starting with cell F5" sqref="F3:F4" xr:uid="{00000000-0002-0000-0200-00000C000000}"/>
    <dataValidation allowBlank="1" showInputMessage="1" showErrorMessage="1" prompt="Enter the percentage of project completed in column G, starting with cell G5" sqref="G3:G4" xr:uid="{00000000-0002-0000-0200-00000D000000}"/>
    <dataValidation allowBlank="1" showInputMessage="1" showErrorMessage="1" prompt="Title of the project. Enter a new title in this cell. Highlight a period in H2. Chart legend is in J2 to AI2" sqref="B1" xr:uid="{00000000-0002-0000-0200-00000E000000}"/>
    <dataValidation allowBlank="1" showInputMessage="1" showErrorMessage="1" prompt="Select a period to highlight in H2. A Chart legend is in J2 to AI2" sqref="B2:F2" xr:uid="{00000000-0002-0000-02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X29"/>
  <sheetViews>
    <sheetView zoomScale="112" zoomScaleNormal="112" workbookViewId="0">
      <selection activeCell="R1" sqref="R1:Y1048576"/>
    </sheetView>
  </sheetViews>
  <sheetFormatPr baseColWidth="10" defaultRowHeight="46.5" x14ac:dyDescent="0.25"/>
  <cols>
    <col min="1" max="1" width="4.5" customWidth="1"/>
    <col min="2" max="2" width="5.875" customWidth="1"/>
    <col min="3" max="3" width="4.75" customWidth="1"/>
    <col min="4" max="4" width="12.375" customWidth="1"/>
    <col min="5" max="5" width="8.75" style="94" customWidth="1"/>
    <col min="6" max="6" width="8.5" style="94" customWidth="1"/>
    <col min="7" max="7" width="9.5" style="94" customWidth="1"/>
    <col min="8" max="8" width="9.125" style="94" customWidth="1"/>
    <col min="9" max="9" width="11.75" style="94" customWidth="1"/>
    <col min="10" max="10" width="9.75" style="94" customWidth="1"/>
    <col min="11" max="11" width="9" style="94" customWidth="1"/>
    <col min="12" max="12" width="9.75" style="94" customWidth="1"/>
    <col min="13" max="13" width="10.25" style="94" customWidth="1"/>
    <col min="14" max="14" width="11.5" style="94" customWidth="1"/>
    <col min="15" max="15" width="7.625" style="94" customWidth="1"/>
    <col min="16" max="16" width="10.375" style="94" customWidth="1"/>
    <col min="17" max="17" width="7.625" customWidth="1"/>
    <col min="18" max="18" width="6.25" customWidth="1"/>
    <col min="19" max="19" width="5.875" customWidth="1"/>
    <col min="20" max="20" width="4.875" customWidth="1"/>
    <col min="21" max="21" width="5.875" customWidth="1"/>
    <col min="22" max="22" width="2.875" customWidth="1"/>
    <col min="23" max="23" width="9.875" customWidth="1"/>
    <col min="24" max="24" width="17.875" style="188" bestFit="1" customWidth="1"/>
  </cols>
  <sheetData>
    <row r="1" spans="1:24" x14ac:dyDescent="0.25">
      <c r="B1" t="s">
        <v>417</v>
      </c>
      <c r="C1" t="s">
        <v>414</v>
      </c>
      <c r="D1" t="s">
        <v>382</v>
      </c>
      <c r="E1" s="94" t="s">
        <v>383</v>
      </c>
      <c r="F1" s="94" t="s">
        <v>384</v>
      </c>
      <c r="G1" s="94" t="s">
        <v>316</v>
      </c>
      <c r="H1" s="94" t="s">
        <v>385</v>
      </c>
      <c r="I1" s="94" t="s">
        <v>386</v>
      </c>
      <c r="J1" s="94" t="s">
        <v>387</v>
      </c>
      <c r="K1" s="94" t="s">
        <v>388</v>
      </c>
      <c r="L1" s="94" t="s">
        <v>389</v>
      </c>
      <c r="M1" s="94" t="s">
        <v>390</v>
      </c>
      <c r="N1" s="94" t="s">
        <v>391</v>
      </c>
      <c r="O1" s="94" t="s">
        <v>392</v>
      </c>
      <c r="P1" s="94" t="s">
        <v>393</v>
      </c>
      <c r="Q1" s="94" t="s">
        <v>414</v>
      </c>
      <c r="R1" s="94" t="s">
        <v>507</v>
      </c>
      <c r="S1" s="94" t="s">
        <v>384</v>
      </c>
      <c r="T1" s="94" t="s">
        <v>383</v>
      </c>
    </row>
    <row r="2" spans="1:24" x14ac:dyDescent="0.25">
      <c r="A2" s="158">
        <v>1</v>
      </c>
      <c r="B2" s="158">
        <v>133.46550000000005</v>
      </c>
      <c r="C2" s="158">
        <v>1</v>
      </c>
      <c r="D2" s="174"/>
      <c r="Q2">
        <v>1</v>
      </c>
      <c r="R2">
        <v>15</v>
      </c>
      <c r="S2">
        <v>8</v>
      </c>
      <c r="T2">
        <v>15</v>
      </c>
      <c r="V2">
        <v>37</v>
      </c>
      <c r="W2" s="171">
        <f>ROUNDDOWN(SUM($U$6/100*V2),1)</f>
        <v>7350</v>
      </c>
      <c r="X2" s="188">
        <v>8500</v>
      </c>
    </row>
    <row r="3" spans="1:24" x14ac:dyDescent="0.25">
      <c r="A3" s="158">
        <v>2</v>
      </c>
      <c r="B3" s="158">
        <v>114.91200000000005</v>
      </c>
      <c r="C3" s="158">
        <v>2</v>
      </c>
      <c r="D3" s="174"/>
      <c r="Q3">
        <v>2</v>
      </c>
      <c r="R3">
        <v>175</v>
      </c>
      <c r="S3">
        <v>175</v>
      </c>
      <c r="T3">
        <v>175</v>
      </c>
      <c r="V3">
        <v>25</v>
      </c>
      <c r="W3" s="171">
        <f>SUM($U$6/100*V3)</f>
        <v>4966.25</v>
      </c>
      <c r="X3" s="188">
        <v>4500</v>
      </c>
    </row>
    <row r="4" spans="1:24" x14ac:dyDescent="0.25">
      <c r="A4" s="158">
        <v>3</v>
      </c>
      <c r="B4" s="158">
        <v>98.752500000000055</v>
      </c>
      <c r="C4" s="158">
        <v>3</v>
      </c>
      <c r="D4" s="174"/>
      <c r="Q4">
        <v>3</v>
      </c>
      <c r="R4">
        <v>25</v>
      </c>
      <c r="S4">
        <v>25</v>
      </c>
      <c r="T4">
        <v>25</v>
      </c>
      <c r="V4">
        <v>15</v>
      </c>
      <c r="W4" s="171">
        <f>SUM($U$6/100*V4)</f>
        <v>2979.75</v>
      </c>
      <c r="X4" s="188">
        <v>2800</v>
      </c>
    </row>
    <row r="5" spans="1:24" x14ac:dyDescent="0.25">
      <c r="A5" s="158">
        <v>4</v>
      </c>
      <c r="B5" s="158">
        <v>86.184000000000054</v>
      </c>
      <c r="C5" s="158">
        <v>4</v>
      </c>
      <c r="D5" s="174"/>
      <c r="Q5">
        <v>4</v>
      </c>
      <c r="R5">
        <v>50</v>
      </c>
      <c r="S5">
        <v>50</v>
      </c>
      <c r="T5">
        <v>50</v>
      </c>
      <c r="V5">
        <v>12</v>
      </c>
      <c r="W5" s="171">
        <f>SUM($U$6/100*V5)</f>
        <v>2383.8000000000002</v>
      </c>
      <c r="X5" s="188">
        <v>2200</v>
      </c>
    </row>
    <row r="6" spans="1:24" x14ac:dyDescent="0.25">
      <c r="A6" s="158">
        <v>5</v>
      </c>
      <c r="B6" s="158">
        <v>76.009500000000045</v>
      </c>
      <c r="C6" s="158">
        <v>5</v>
      </c>
      <c r="D6" s="174"/>
      <c r="Q6">
        <v>5</v>
      </c>
      <c r="R6">
        <f>SUM(R2*R3)</f>
        <v>2625</v>
      </c>
      <c r="S6">
        <f t="shared" ref="S6:T6" si="0">SUM(S2*S3)</f>
        <v>1400</v>
      </c>
      <c r="T6">
        <f t="shared" si="0"/>
        <v>2625</v>
      </c>
      <c r="U6">
        <f>SUM(U9)</f>
        <v>19865</v>
      </c>
      <c r="V6">
        <v>11</v>
      </c>
      <c r="W6" s="171">
        <f>SUM($U$6/100*V6)</f>
        <v>2185.15</v>
      </c>
      <c r="X6" s="188">
        <v>1800</v>
      </c>
    </row>
    <row r="7" spans="1:24" x14ac:dyDescent="0.25">
      <c r="A7" s="158">
        <v>6</v>
      </c>
      <c r="B7" s="158">
        <v>67.63050000000004</v>
      </c>
      <c r="C7" s="158">
        <v>6</v>
      </c>
      <c r="D7" s="174"/>
      <c r="Q7">
        <v>6</v>
      </c>
      <c r="R7">
        <f>SUM(R2*R5)</f>
        <v>750</v>
      </c>
      <c r="S7">
        <f t="shared" ref="S7:T7" si="1">SUM(S2*S5)</f>
        <v>400</v>
      </c>
      <c r="T7">
        <f t="shared" si="1"/>
        <v>750</v>
      </c>
      <c r="U7">
        <f>SUM(R7:T7)</f>
        <v>1900</v>
      </c>
      <c r="W7" s="171">
        <f>SUM(W2:W6)</f>
        <v>19864.95</v>
      </c>
      <c r="X7" s="188">
        <f>SUM(X2:X6)</f>
        <v>19800</v>
      </c>
    </row>
    <row r="8" spans="1:24" x14ac:dyDescent="0.25">
      <c r="A8" s="158">
        <v>7</v>
      </c>
      <c r="B8" s="158">
        <v>60.448500000000038</v>
      </c>
      <c r="C8" s="158">
        <v>7</v>
      </c>
      <c r="D8" s="174"/>
      <c r="Q8">
        <v>7</v>
      </c>
      <c r="R8">
        <f>SUM(R2*R4)</f>
        <v>375</v>
      </c>
      <c r="S8">
        <f t="shared" ref="S8:T8" si="2">SUM(S2*S4)</f>
        <v>200</v>
      </c>
      <c r="T8">
        <f t="shared" si="2"/>
        <v>375</v>
      </c>
      <c r="U8">
        <f>SUM(R8:T8)</f>
        <v>950</v>
      </c>
    </row>
    <row r="9" spans="1:24" x14ac:dyDescent="0.25">
      <c r="A9" s="158">
        <v>8</v>
      </c>
      <c r="B9" s="158">
        <v>54.463500000000032</v>
      </c>
      <c r="C9" s="158">
        <v>8</v>
      </c>
      <c r="D9" s="174"/>
      <c r="Q9">
        <v>8</v>
      </c>
      <c r="U9">
        <f>20900-1035</f>
        <v>19865</v>
      </c>
    </row>
    <row r="10" spans="1:24" x14ac:dyDescent="0.25">
      <c r="A10" s="158">
        <v>9</v>
      </c>
      <c r="B10" s="158">
        <v>49.675500000000028</v>
      </c>
      <c r="C10" s="158">
        <v>9</v>
      </c>
      <c r="D10" s="174"/>
      <c r="Q10">
        <v>9</v>
      </c>
      <c r="S10">
        <v>12000</v>
      </c>
    </row>
    <row r="11" spans="1:24" x14ac:dyDescent="0.25">
      <c r="A11" s="158">
        <v>10</v>
      </c>
      <c r="B11" s="158">
        <v>46.084500000000027</v>
      </c>
      <c r="C11" s="158">
        <v>10</v>
      </c>
      <c r="D11" s="174"/>
      <c r="Q11">
        <v>10</v>
      </c>
    </row>
    <row r="12" spans="1:24" x14ac:dyDescent="0.25">
      <c r="A12" s="158">
        <v>11</v>
      </c>
      <c r="B12" s="158">
        <v>43.09200000000002</v>
      </c>
      <c r="C12" s="158">
        <v>11</v>
      </c>
      <c r="D12" s="174"/>
      <c r="Q12">
        <v>11</v>
      </c>
    </row>
    <row r="13" spans="1:24" x14ac:dyDescent="0.25">
      <c r="A13" s="158">
        <v>12</v>
      </c>
      <c r="B13" s="158">
        <v>40.698000000000022</v>
      </c>
      <c r="C13" s="158">
        <v>12</v>
      </c>
      <c r="D13" s="174"/>
      <c r="Q13">
        <v>12</v>
      </c>
    </row>
    <row r="14" spans="1:24" x14ac:dyDescent="0.25">
      <c r="A14" s="158">
        <v>13</v>
      </c>
      <c r="B14" s="158">
        <v>38.304000000000016</v>
      </c>
      <c r="C14" s="158">
        <v>13</v>
      </c>
      <c r="D14" s="174"/>
      <c r="Q14">
        <v>13</v>
      </c>
    </row>
    <row r="15" spans="1:24" x14ac:dyDescent="0.25">
      <c r="A15" s="158">
        <v>14</v>
      </c>
      <c r="B15" s="158">
        <v>35.910000000000018</v>
      </c>
      <c r="C15" s="158">
        <v>14</v>
      </c>
      <c r="D15" s="173"/>
    </row>
    <row r="16" spans="1:24" x14ac:dyDescent="0.25">
      <c r="A16" s="158">
        <v>15</v>
      </c>
      <c r="B16" s="158">
        <v>33.516000000000012</v>
      </c>
      <c r="C16" s="158">
        <v>15</v>
      </c>
    </row>
    <row r="17" spans="1:4" x14ac:dyDescent="0.25">
      <c r="A17" s="158">
        <v>16</v>
      </c>
      <c r="B17" s="158">
        <v>31.122000000000011</v>
      </c>
      <c r="C17" s="158">
        <v>16</v>
      </c>
      <c r="D17" s="173"/>
    </row>
    <row r="18" spans="1:4" x14ac:dyDescent="0.25">
      <c r="A18" s="158">
        <v>17</v>
      </c>
      <c r="B18" s="158">
        <v>28.728000000000009</v>
      </c>
      <c r="C18" s="158">
        <v>17</v>
      </c>
    </row>
    <row r="19" spans="1:4" x14ac:dyDescent="0.25">
      <c r="A19" s="158">
        <v>18</v>
      </c>
      <c r="B19" s="158">
        <v>26.334000000000007</v>
      </c>
      <c r="C19" s="158">
        <v>18</v>
      </c>
    </row>
    <row r="20" spans="1:4" x14ac:dyDescent="0.25">
      <c r="A20" s="158">
        <v>19</v>
      </c>
      <c r="B20" s="158">
        <v>23.940000000000005</v>
      </c>
      <c r="C20" s="158">
        <v>19</v>
      </c>
      <c r="D20" s="173"/>
    </row>
    <row r="21" spans="1:4" x14ac:dyDescent="0.25">
      <c r="A21" s="158">
        <v>20</v>
      </c>
      <c r="B21" s="158">
        <v>21.546000000000003</v>
      </c>
      <c r="C21" s="158">
        <v>20</v>
      </c>
      <c r="D21" s="173"/>
    </row>
    <row r="22" spans="1:4" x14ac:dyDescent="0.25">
      <c r="A22" s="158">
        <v>21</v>
      </c>
      <c r="B22" s="158">
        <v>19.152000000000001</v>
      </c>
      <c r="C22" s="158">
        <v>21</v>
      </c>
    </row>
    <row r="23" spans="1:4" x14ac:dyDescent="0.25">
      <c r="A23" s="158">
        <v>22</v>
      </c>
      <c r="B23" s="158">
        <v>16.757999999999999</v>
      </c>
      <c r="C23" s="158">
        <v>22</v>
      </c>
      <c r="D23" s="173"/>
    </row>
    <row r="24" spans="1:4" x14ac:dyDescent="0.25">
      <c r="A24" s="158">
        <v>23</v>
      </c>
      <c r="B24" s="158">
        <v>14.364000000000001</v>
      </c>
      <c r="C24" s="158"/>
      <c r="D24" t="s">
        <v>519</v>
      </c>
    </row>
    <row r="25" spans="1:4" x14ac:dyDescent="0.25">
      <c r="A25" s="158">
        <v>24</v>
      </c>
      <c r="B25" s="158">
        <v>11.97</v>
      </c>
      <c r="C25" s="158"/>
    </row>
    <row r="26" spans="1:4" x14ac:dyDescent="0.25">
      <c r="A26" s="158">
        <v>25</v>
      </c>
      <c r="B26" s="158">
        <v>9.5760000000000005</v>
      </c>
      <c r="C26" s="158"/>
    </row>
    <row r="27" spans="1:4" x14ac:dyDescent="0.25">
      <c r="A27" s="158">
        <v>26</v>
      </c>
      <c r="B27" s="158">
        <v>7.1820000000000004</v>
      </c>
      <c r="C27" s="158"/>
    </row>
    <row r="28" spans="1:4" x14ac:dyDescent="0.25">
      <c r="A28" s="158">
        <v>27</v>
      </c>
      <c r="B28" s="158">
        <v>4.7880000000000003</v>
      </c>
      <c r="C28" s="158"/>
    </row>
    <row r="29" spans="1:4" x14ac:dyDescent="0.25">
      <c r="A29" s="158">
        <v>28</v>
      </c>
      <c r="B29" s="158">
        <v>2.3940000000000001</v>
      </c>
      <c r="C29" s="158"/>
    </row>
  </sheetData>
  <autoFilter ref="D1:Q1" xr:uid="{00000000-0009-0000-0000-00001D000000}">
    <sortState xmlns:xlrd2="http://schemas.microsoft.com/office/spreadsheetml/2017/richdata2" ref="D2:Q29">
      <sortCondition ref="Q1"/>
    </sortState>
  </autoFilter>
  <pageMargins left="0.7" right="0.7" top="0.75" bottom="0.75" header="0.3" footer="0.3"/>
  <pageSetup paperSize="9" orientation="portrait" horizontalDpi="203" verticalDpi="203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Q27"/>
  <sheetViews>
    <sheetView zoomScale="140" zoomScaleNormal="140" workbookViewId="0">
      <selection activeCell="M4" sqref="M4"/>
    </sheetView>
  </sheetViews>
  <sheetFormatPr baseColWidth="10" defaultRowHeight="15" x14ac:dyDescent="0.25"/>
  <cols>
    <col min="1" max="1" width="15.625" bestFit="1" customWidth="1"/>
    <col min="2" max="2" width="0" hidden="1" customWidth="1"/>
    <col min="3" max="4" width="10.625" hidden="1" customWidth="1"/>
    <col min="5" max="5" width="18.125" bestFit="1" customWidth="1"/>
  </cols>
  <sheetData>
    <row r="1" spans="1:17" x14ac:dyDescent="0.25">
      <c r="A1" t="s">
        <v>509</v>
      </c>
      <c r="B1" t="s">
        <v>510</v>
      </c>
      <c r="C1" t="s">
        <v>511</v>
      </c>
      <c r="D1" t="s">
        <v>512</v>
      </c>
      <c r="E1" t="s">
        <v>513</v>
      </c>
    </row>
    <row r="2" spans="1:17" ht="23.25" x14ac:dyDescent="0.25">
      <c r="A2" s="173" t="s">
        <v>394</v>
      </c>
      <c r="B2" s="158">
        <v>54.463500000000032</v>
      </c>
      <c r="C2" s="158">
        <v>148.18350000000007</v>
      </c>
      <c r="D2" s="158">
        <v>119.52000000000005</v>
      </c>
      <c r="E2" s="152">
        <f t="shared" ref="E2:E27" si="0">SUM(B2:D2)</f>
        <v>322.16700000000014</v>
      </c>
      <c r="I2" s="173" t="s">
        <v>394</v>
      </c>
      <c r="J2" s="152">
        <v>322.16700000000014</v>
      </c>
    </row>
    <row r="3" spans="1:17" ht="23.25" x14ac:dyDescent="0.25">
      <c r="A3" s="173" t="s">
        <v>395</v>
      </c>
      <c r="B3" s="158">
        <v>133.46550000000005</v>
      </c>
      <c r="C3" s="158">
        <v>89.640000000000057</v>
      </c>
      <c r="D3" s="158">
        <v>42.52800000000002</v>
      </c>
      <c r="E3" s="152">
        <f t="shared" si="0"/>
        <v>265.63350000000014</v>
      </c>
      <c r="I3" s="173" t="s">
        <v>395</v>
      </c>
      <c r="J3" s="152">
        <v>265.63350000000014</v>
      </c>
    </row>
    <row r="4" spans="1:17" ht="23.25" x14ac:dyDescent="0.25">
      <c r="A4" s="173" t="s">
        <v>399</v>
      </c>
      <c r="B4" s="158">
        <v>67.63050000000004</v>
      </c>
      <c r="C4" s="158">
        <v>70.342500000000044</v>
      </c>
      <c r="D4" s="158">
        <v>75.088500000000053</v>
      </c>
      <c r="E4" s="152">
        <f t="shared" si="0"/>
        <v>213.06150000000014</v>
      </c>
      <c r="I4" s="173" t="s">
        <v>399</v>
      </c>
      <c r="J4" s="152">
        <v>213.06150000000014</v>
      </c>
      <c r="M4" s="187" t="s">
        <v>597</v>
      </c>
      <c r="N4" s="187" t="s">
        <v>598</v>
      </c>
      <c r="O4" s="187" t="s">
        <v>599</v>
      </c>
      <c r="P4" s="187" t="s">
        <v>600</v>
      </c>
      <c r="Q4" s="187" t="s">
        <v>601</v>
      </c>
    </row>
    <row r="5" spans="1:17" ht="23.25" x14ac:dyDescent="0.25">
      <c r="A5" s="173" t="s">
        <v>407</v>
      </c>
      <c r="B5" s="158">
        <v>60.448500000000038</v>
      </c>
      <c r="C5" s="158">
        <v>95.688000000000073</v>
      </c>
      <c r="D5" s="158">
        <v>51.667500000000025</v>
      </c>
      <c r="E5" s="152">
        <f t="shared" si="0"/>
        <v>207.80400000000014</v>
      </c>
      <c r="I5" s="173" t="s">
        <v>407</v>
      </c>
      <c r="J5" s="152">
        <v>207.80400000000014</v>
      </c>
      <c r="M5" s="187" t="s">
        <v>602</v>
      </c>
      <c r="N5" s="187" t="s">
        <v>603</v>
      </c>
      <c r="O5" s="187" t="s">
        <v>604</v>
      </c>
      <c r="P5" s="187" t="s">
        <v>605</v>
      </c>
      <c r="Q5" s="187" t="s">
        <v>606</v>
      </c>
    </row>
    <row r="6" spans="1:17" ht="23.25" x14ac:dyDescent="0.25">
      <c r="A6" s="159" t="s">
        <v>404</v>
      </c>
      <c r="B6" s="158">
        <v>138.81750000000005</v>
      </c>
      <c r="C6" s="158">
        <v>67.114500000000035</v>
      </c>
      <c r="E6" s="152">
        <f t="shared" si="0"/>
        <v>205.93200000000007</v>
      </c>
      <c r="I6" s="159" t="s">
        <v>404</v>
      </c>
      <c r="J6" s="152">
        <v>205.93200000000007</v>
      </c>
    </row>
    <row r="7" spans="1:17" ht="23.25" x14ac:dyDescent="0.25">
      <c r="A7" s="173" t="s">
        <v>401</v>
      </c>
      <c r="B7" s="158">
        <v>98.752500000000055</v>
      </c>
      <c r="C7" s="158">
        <v>62.872500000000038</v>
      </c>
      <c r="D7" s="158">
        <v>39.870000000000019</v>
      </c>
      <c r="E7" s="152">
        <f t="shared" si="0"/>
        <v>201.49500000000012</v>
      </c>
      <c r="I7" s="173" t="s">
        <v>401</v>
      </c>
      <c r="J7" s="152">
        <v>201.49500000000012</v>
      </c>
      <c r="M7" s="187" t="s">
        <v>597</v>
      </c>
      <c r="N7" t="s">
        <v>611</v>
      </c>
      <c r="O7" t="s">
        <v>608</v>
      </c>
    </row>
    <row r="8" spans="1:17" ht="23.25" x14ac:dyDescent="0.25">
      <c r="A8" s="173" t="s">
        <v>406</v>
      </c>
      <c r="B8" s="158">
        <v>43.09200000000002</v>
      </c>
      <c r="C8" s="158">
        <v>109.64250000000006</v>
      </c>
      <c r="D8" s="158">
        <v>37.350000000000016</v>
      </c>
      <c r="E8" s="152">
        <f t="shared" si="0"/>
        <v>190.08450000000011</v>
      </c>
      <c r="I8" s="173" t="s">
        <v>406</v>
      </c>
      <c r="J8" s="152">
        <v>190.08450000000011</v>
      </c>
      <c r="N8" t="s">
        <v>607</v>
      </c>
      <c r="O8" t="s">
        <v>608</v>
      </c>
    </row>
    <row r="9" spans="1:17" ht="23.25" x14ac:dyDescent="0.25">
      <c r="A9" s="173" t="s">
        <v>403</v>
      </c>
      <c r="B9" s="158">
        <v>46.084500000000027</v>
      </c>
      <c r="C9" s="158">
        <v>127.58400000000006</v>
      </c>
      <c r="E9" s="152">
        <f t="shared" si="0"/>
        <v>173.66850000000008</v>
      </c>
      <c r="I9" s="173" t="s">
        <v>403</v>
      </c>
      <c r="J9" s="152">
        <v>173.66850000000008</v>
      </c>
      <c r="O9" t="s">
        <v>609</v>
      </c>
    </row>
    <row r="10" spans="1:17" ht="23.25" x14ac:dyDescent="0.25">
      <c r="A10" s="159" t="s">
        <v>410</v>
      </c>
      <c r="B10" s="158">
        <v>102.71250000000006</v>
      </c>
      <c r="C10" s="158">
        <v>60.469500000000032</v>
      </c>
      <c r="E10" s="152">
        <f t="shared" si="0"/>
        <v>163.1820000000001</v>
      </c>
      <c r="I10" s="159" t="s">
        <v>410</v>
      </c>
      <c r="J10" s="152">
        <v>163.1820000000001</v>
      </c>
      <c r="O10" t="s">
        <v>610</v>
      </c>
    </row>
    <row r="11" spans="1:17" ht="23.25" x14ac:dyDescent="0.25">
      <c r="A11" s="173" t="s">
        <v>495</v>
      </c>
      <c r="B11" s="158">
        <v>114.91200000000005</v>
      </c>
      <c r="C11" s="158">
        <v>44.820000000000022</v>
      </c>
      <c r="E11" s="152">
        <f t="shared" si="0"/>
        <v>159.73200000000008</v>
      </c>
      <c r="I11" s="173" t="s">
        <v>495</v>
      </c>
      <c r="J11" s="152">
        <v>159.73200000000008</v>
      </c>
    </row>
    <row r="12" spans="1:17" ht="23.25" x14ac:dyDescent="0.25">
      <c r="A12" s="173" t="s">
        <v>408</v>
      </c>
      <c r="B12" s="158">
        <v>86.184000000000054</v>
      </c>
      <c r="C12" s="158">
        <v>29.238000000000007</v>
      </c>
      <c r="D12" s="158">
        <v>39.840000000000018</v>
      </c>
      <c r="E12" s="152">
        <f t="shared" si="0"/>
        <v>155.26200000000006</v>
      </c>
      <c r="I12" s="173" t="s">
        <v>408</v>
      </c>
      <c r="J12" s="152">
        <v>155.26200000000006</v>
      </c>
    </row>
    <row r="13" spans="1:17" ht="23.25" x14ac:dyDescent="0.25">
      <c r="A13" s="173" t="s">
        <v>496</v>
      </c>
      <c r="B13" s="158">
        <v>76.009500000000045</v>
      </c>
      <c r="C13" s="158">
        <v>56.647500000000036</v>
      </c>
      <c r="E13" s="152">
        <f t="shared" si="0"/>
        <v>132.6570000000001</v>
      </c>
      <c r="I13" s="173" t="s">
        <v>496</v>
      </c>
      <c r="J13" s="152">
        <v>132.6570000000001</v>
      </c>
    </row>
    <row r="14" spans="1:17" ht="23.25" x14ac:dyDescent="0.25">
      <c r="A14" s="159" t="s">
        <v>402</v>
      </c>
      <c r="B14" s="158">
        <v>79.057500000000047</v>
      </c>
      <c r="C14" s="158">
        <v>23.922000000000004</v>
      </c>
      <c r="E14" s="152">
        <f t="shared" si="0"/>
        <v>102.97950000000006</v>
      </c>
      <c r="I14" s="159" t="s">
        <v>402</v>
      </c>
      <c r="J14" s="152">
        <v>102.97950000000006</v>
      </c>
    </row>
    <row r="15" spans="1:17" ht="23.25" x14ac:dyDescent="0.25">
      <c r="A15" s="173" t="s">
        <v>405</v>
      </c>
      <c r="B15" s="158">
        <v>38.304000000000016</v>
      </c>
      <c r="C15" s="158">
        <v>32.370000000000012</v>
      </c>
      <c r="D15" s="158">
        <v>26.580000000000005</v>
      </c>
      <c r="E15" s="152">
        <f t="shared" si="0"/>
        <v>97.254000000000048</v>
      </c>
      <c r="I15" s="173" t="s">
        <v>405</v>
      </c>
      <c r="J15" s="152">
        <v>97.254000000000048</v>
      </c>
    </row>
    <row r="16" spans="1:17" ht="23.25" x14ac:dyDescent="0.25">
      <c r="A16" s="173" t="s">
        <v>411</v>
      </c>
      <c r="B16" s="158">
        <v>40.698000000000022</v>
      </c>
      <c r="C16" s="158">
        <v>55.15350000000003</v>
      </c>
      <c r="E16" s="152">
        <f t="shared" si="0"/>
        <v>95.851500000000044</v>
      </c>
      <c r="I16" s="173" t="s">
        <v>411</v>
      </c>
      <c r="J16" s="152">
        <v>95.851500000000044</v>
      </c>
    </row>
    <row r="17" spans="1:10" ht="23.25" x14ac:dyDescent="0.25">
      <c r="A17" s="173" t="s">
        <v>508</v>
      </c>
      <c r="B17" s="158">
        <v>49.675500000000028</v>
      </c>
      <c r="C17" s="158">
        <v>45.186000000000021</v>
      </c>
      <c r="E17" s="152">
        <f t="shared" si="0"/>
        <v>94.861500000000049</v>
      </c>
      <c r="I17" s="173" t="s">
        <v>508</v>
      </c>
      <c r="J17" s="152">
        <v>94.861500000000049</v>
      </c>
    </row>
    <row r="18" spans="1:10" ht="23.25" x14ac:dyDescent="0.25">
      <c r="A18" s="159" t="s">
        <v>400</v>
      </c>
      <c r="B18" s="158">
        <v>84.39150000000005</v>
      </c>
      <c r="E18" s="152">
        <f t="shared" si="0"/>
        <v>84.39150000000005</v>
      </c>
      <c r="I18" s="159" t="s">
        <v>400</v>
      </c>
      <c r="J18" s="152">
        <v>84.39150000000005</v>
      </c>
    </row>
    <row r="19" spans="1:10" ht="23.25" x14ac:dyDescent="0.25">
      <c r="A19" s="159" t="s">
        <v>412</v>
      </c>
      <c r="B19" s="158">
        <v>47.932500000000026</v>
      </c>
      <c r="C19" s="158">
        <v>21.263999999999999</v>
      </c>
      <c r="E19" s="152">
        <f t="shared" si="0"/>
        <v>69.196500000000029</v>
      </c>
      <c r="I19" s="159" t="s">
        <v>412</v>
      </c>
      <c r="J19" s="152">
        <v>69.196500000000029</v>
      </c>
    </row>
    <row r="20" spans="1:10" ht="23.25" x14ac:dyDescent="0.25">
      <c r="A20" s="159" t="s">
        <v>409</v>
      </c>
      <c r="B20" s="158">
        <v>51.166500000000028</v>
      </c>
      <c r="E20" s="152">
        <f t="shared" si="0"/>
        <v>51.166500000000028</v>
      </c>
      <c r="I20" s="159" t="s">
        <v>409</v>
      </c>
      <c r="J20" s="152">
        <v>51.166500000000028</v>
      </c>
    </row>
    <row r="21" spans="1:10" ht="23.25" x14ac:dyDescent="0.25">
      <c r="A21" s="159" t="s">
        <v>415</v>
      </c>
      <c r="B21" s="158">
        <v>47.844000000000023</v>
      </c>
      <c r="E21" s="152">
        <f t="shared" si="0"/>
        <v>47.844000000000023</v>
      </c>
      <c r="I21" s="159" t="s">
        <v>415</v>
      </c>
      <c r="J21" s="152">
        <v>47.844000000000023</v>
      </c>
    </row>
    <row r="22" spans="1:10" ht="23.25" x14ac:dyDescent="0.25">
      <c r="A22" s="159" t="s">
        <v>494</v>
      </c>
      <c r="B22" s="158">
        <v>42.33000000000002</v>
      </c>
      <c r="E22" s="152">
        <f t="shared" si="0"/>
        <v>42.33000000000002</v>
      </c>
      <c r="I22" s="159" t="s">
        <v>494</v>
      </c>
      <c r="J22" s="152">
        <v>42.33000000000002</v>
      </c>
    </row>
    <row r="23" spans="1:10" ht="23.25" x14ac:dyDescent="0.25">
      <c r="A23" s="159" t="s">
        <v>397</v>
      </c>
      <c r="B23" s="158">
        <v>37.212000000000018</v>
      </c>
      <c r="E23" s="152">
        <f t="shared" si="0"/>
        <v>37.212000000000018</v>
      </c>
      <c r="I23" s="159" t="s">
        <v>397</v>
      </c>
      <c r="J23" s="152">
        <v>37.212000000000018</v>
      </c>
    </row>
    <row r="24" spans="1:10" ht="23.25" x14ac:dyDescent="0.25">
      <c r="A24" s="159" t="s">
        <v>493</v>
      </c>
      <c r="B24" s="158">
        <v>34.860000000000014</v>
      </c>
      <c r="E24" s="152">
        <f t="shared" si="0"/>
        <v>34.860000000000014</v>
      </c>
      <c r="I24" s="159" t="s">
        <v>493</v>
      </c>
      <c r="J24" s="152">
        <v>34.860000000000014</v>
      </c>
    </row>
    <row r="25" spans="1:10" ht="23.25" x14ac:dyDescent="0.25">
      <c r="A25" s="159" t="s">
        <v>396</v>
      </c>
      <c r="B25" s="158">
        <v>34.554000000000009</v>
      </c>
      <c r="E25" s="152">
        <f t="shared" si="0"/>
        <v>34.554000000000009</v>
      </c>
      <c r="I25" s="159" t="s">
        <v>396</v>
      </c>
      <c r="J25" s="152">
        <v>34.554000000000009</v>
      </c>
    </row>
    <row r="26" spans="1:10" ht="23.25" x14ac:dyDescent="0.25">
      <c r="A26" s="159" t="s">
        <v>413</v>
      </c>
      <c r="B26" s="158">
        <v>31.896000000000011</v>
      </c>
      <c r="E26" s="152">
        <f t="shared" si="0"/>
        <v>31.896000000000011</v>
      </c>
      <c r="I26" s="159" t="s">
        <v>413</v>
      </c>
      <c r="J26" s="152">
        <v>31.896000000000011</v>
      </c>
    </row>
    <row r="27" spans="1:10" ht="23.25" x14ac:dyDescent="0.25">
      <c r="A27" s="159" t="s">
        <v>416</v>
      </c>
      <c r="B27" s="158">
        <v>18.606000000000002</v>
      </c>
      <c r="E27" s="152">
        <f t="shared" si="0"/>
        <v>18.606000000000002</v>
      </c>
      <c r="I27" s="159" t="s">
        <v>416</v>
      </c>
      <c r="J27" s="152">
        <v>18.606000000000002</v>
      </c>
    </row>
  </sheetData>
  <autoFilter ref="A1:E1" xr:uid="{00000000-0009-0000-0000-00001E000000}">
    <sortState xmlns:xlrd2="http://schemas.microsoft.com/office/spreadsheetml/2017/richdata2" ref="A2:E27">
      <sortCondition descending="1" ref="E1"/>
    </sortState>
  </autoFilter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6D734-3EE6-4360-A802-C6411090F6D1}">
  <dimension ref="A1:AS13"/>
  <sheetViews>
    <sheetView zoomScale="110" zoomScaleNormal="110" workbookViewId="0">
      <selection activeCell="A7" sqref="A5:A7"/>
    </sheetView>
  </sheetViews>
  <sheetFormatPr baseColWidth="10" defaultColWidth="19.375" defaultRowHeight="18.75" x14ac:dyDescent="0.25"/>
  <cols>
    <col min="1" max="1" width="19.375" style="189"/>
    <col min="2" max="2" width="14.375" style="189" bestFit="1" customWidth="1"/>
    <col min="3" max="3" width="25.375" style="189" bestFit="1" customWidth="1"/>
    <col min="4" max="4" width="14.375" style="189" bestFit="1" customWidth="1"/>
    <col min="5" max="5" width="6.5" style="189" bestFit="1" customWidth="1"/>
    <col min="6" max="6" width="5.75" style="189" bestFit="1" customWidth="1"/>
    <col min="7" max="7" width="17.25" style="189" bestFit="1" customWidth="1"/>
    <col min="8" max="8" width="7.125" style="189" bestFit="1" customWidth="1"/>
    <col min="9" max="12" width="6.5" style="189" bestFit="1" customWidth="1"/>
    <col min="13" max="13" width="6" style="189" bestFit="1" customWidth="1"/>
    <col min="14" max="14" width="6.375" style="189" bestFit="1" customWidth="1"/>
    <col min="15" max="15" width="6" style="189" bestFit="1" customWidth="1"/>
    <col min="16" max="16" width="6.5" style="189" bestFit="1" customWidth="1"/>
    <col min="17" max="17" width="6.375" style="189" bestFit="1" customWidth="1"/>
    <col min="18" max="18" width="7" style="189" bestFit="1" customWidth="1"/>
    <col min="19" max="19" width="6.5" style="189" bestFit="1" customWidth="1"/>
    <col min="20" max="20" width="7.125" style="189" bestFit="1" customWidth="1"/>
    <col min="21" max="21" width="6.25" style="189" bestFit="1" customWidth="1"/>
    <col min="22" max="23" width="17.25" style="189" bestFit="1" customWidth="1"/>
    <col min="24" max="25" width="6.5" style="189" bestFit="1" customWidth="1"/>
    <col min="26" max="26" width="6.625" style="189" bestFit="1" customWidth="1"/>
    <col min="27" max="27" width="6.5" style="189" bestFit="1" customWidth="1"/>
    <col min="28" max="28" width="19.375" style="189"/>
    <col min="29" max="30" width="17.25" style="189" bestFit="1" customWidth="1"/>
    <col min="31" max="32" width="2.5" style="189" bestFit="1" customWidth="1"/>
    <col min="33" max="33" width="6.625" style="189" bestFit="1" customWidth="1"/>
    <col min="34" max="35" width="19.375" style="189"/>
    <col min="36" max="37" width="17.25" style="189" bestFit="1" customWidth="1"/>
    <col min="38" max="39" width="2.5" style="189" bestFit="1" customWidth="1"/>
    <col min="40" max="40" width="6.625" style="189" bestFit="1" customWidth="1"/>
    <col min="41" max="16384" width="19.375" style="189"/>
  </cols>
  <sheetData>
    <row r="1" spans="1:45" x14ac:dyDescent="0.25">
      <c r="B1" s="189" t="s">
        <v>661</v>
      </c>
      <c r="C1" s="189" t="s">
        <v>662</v>
      </c>
      <c r="D1" s="189" t="s">
        <v>384</v>
      </c>
      <c r="E1" s="189" t="s">
        <v>383</v>
      </c>
      <c r="F1" s="189" t="s">
        <v>317</v>
      </c>
      <c r="G1" s="189" t="s">
        <v>663</v>
      </c>
      <c r="H1" s="189" t="s">
        <v>664</v>
      </c>
      <c r="I1" s="189" t="s">
        <v>665</v>
      </c>
      <c r="J1" s="189" t="s">
        <v>666</v>
      </c>
      <c r="K1" s="189" t="s">
        <v>667</v>
      </c>
      <c r="L1" s="189" t="s">
        <v>668</v>
      </c>
      <c r="M1" s="189" t="s">
        <v>669</v>
      </c>
      <c r="N1" s="189" t="s">
        <v>670</v>
      </c>
      <c r="O1" s="189" t="s">
        <v>671</v>
      </c>
      <c r="P1" s="189" t="s">
        <v>672</v>
      </c>
      <c r="Q1" s="189" t="s">
        <v>673</v>
      </c>
      <c r="R1" s="189" t="s">
        <v>674</v>
      </c>
      <c r="S1" s="189" t="s">
        <v>675</v>
      </c>
      <c r="T1" s="189" t="s">
        <v>676</v>
      </c>
      <c r="U1" s="189" t="s">
        <v>677</v>
      </c>
      <c r="V1" s="189">
        <v>1</v>
      </c>
      <c r="W1" s="189">
        <v>2</v>
      </c>
      <c r="X1" s="189">
        <v>3</v>
      </c>
      <c r="Y1" s="189">
        <v>4</v>
      </c>
      <c r="Z1" s="189">
        <v>5</v>
      </c>
      <c r="AA1" s="189">
        <v>6</v>
      </c>
    </row>
    <row r="2" spans="1:45" s="192" customFormat="1" x14ac:dyDescent="0.25">
      <c r="A2" s="190" t="s">
        <v>627</v>
      </c>
      <c r="B2" s="190" t="s">
        <v>628</v>
      </c>
      <c r="C2" s="190" t="s">
        <v>615</v>
      </c>
      <c r="D2" s="190">
        <v>0</v>
      </c>
      <c r="E2" s="190">
        <v>1</v>
      </c>
      <c r="F2" s="190">
        <v>1</v>
      </c>
      <c r="G2" s="191">
        <v>131.68150000000006</v>
      </c>
      <c r="H2" s="190">
        <v>0</v>
      </c>
      <c r="I2" s="190">
        <v>0</v>
      </c>
      <c r="J2" s="190">
        <v>1</v>
      </c>
      <c r="K2" s="190">
        <v>0</v>
      </c>
      <c r="L2" s="190">
        <v>0</v>
      </c>
      <c r="M2" s="190">
        <v>1</v>
      </c>
      <c r="N2" s="190">
        <v>1</v>
      </c>
      <c r="O2" s="190">
        <v>0</v>
      </c>
      <c r="P2" s="190"/>
      <c r="Q2" s="190"/>
      <c r="R2" s="190"/>
      <c r="S2" s="190"/>
      <c r="T2" s="190"/>
      <c r="U2" s="190"/>
      <c r="V2" s="190"/>
      <c r="W2" s="190"/>
      <c r="X2" s="190"/>
      <c r="Y2" s="190"/>
      <c r="Z2" s="190"/>
      <c r="AA2" s="190"/>
      <c r="AB2" s="190"/>
      <c r="AC2" s="190"/>
      <c r="AD2" s="190"/>
      <c r="AE2" s="190"/>
      <c r="AF2" s="190"/>
      <c r="AG2" s="190"/>
      <c r="AH2" s="190"/>
      <c r="AI2" s="190"/>
      <c r="AJ2" s="190"/>
      <c r="AK2" s="190"/>
      <c r="AL2" s="190"/>
      <c r="AM2" s="190"/>
      <c r="AN2" s="190"/>
      <c r="AO2" s="190"/>
      <c r="AP2" s="190"/>
      <c r="AQ2" s="190"/>
      <c r="AR2" s="190"/>
      <c r="AS2" s="190"/>
    </row>
    <row r="3" spans="1:45" s="190" customFormat="1" x14ac:dyDescent="0.25">
      <c r="A3" s="190" t="s">
        <v>637</v>
      </c>
      <c r="B3" s="190" t="s">
        <v>638</v>
      </c>
      <c r="C3" s="190" t="s">
        <v>617</v>
      </c>
      <c r="D3" s="190">
        <v>1</v>
      </c>
      <c r="E3" s="190">
        <v>1</v>
      </c>
      <c r="F3" s="190">
        <v>2</v>
      </c>
      <c r="G3" s="191">
        <v>113.37600000000005</v>
      </c>
      <c r="H3" s="190">
        <v>0</v>
      </c>
      <c r="I3" s="190">
        <v>0</v>
      </c>
      <c r="J3" s="190">
        <v>0</v>
      </c>
      <c r="K3" s="190">
        <v>0</v>
      </c>
      <c r="L3" s="190">
        <v>0</v>
      </c>
      <c r="M3" s="190">
        <v>0</v>
      </c>
      <c r="N3" s="190">
        <v>2</v>
      </c>
      <c r="O3" s="190">
        <v>0</v>
      </c>
    </row>
    <row r="4" spans="1:45" s="192" customFormat="1" x14ac:dyDescent="0.25">
      <c r="A4" s="190" t="s">
        <v>643</v>
      </c>
      <c r="B4" s="190" t="s">
        <v>644</v>
      </c>
      <c r="C4" s="190" t="s">
        <v>619</v>
      </c>
      <c r="D4" s="190">
        <v>1</v>
      </c>
      <c r="E4" s="190">
        <v>1</v>
      </c>
      <c r="F4" s="190">
        <v>3</v>
      </c>
      <c r="G4" s="191">
        <v>97.432500000000047</v>
      </c>
      <c r="H4" s="190">
        <v>0</v>
      </c>
      <c r="I4" s="190">
        <v>0</v>
      </c>
      <c r="J4" s="190">
        <v>0</v>
      </c>
      <c r="K4" s="190">
        <v>0</v>
      </c>
      <c r="L4" s="190">
        <v>0</v>
      </c>
      <c r="M4" s="190">
        <v>2</v>
      </c>
      <c r="N4" s="190">
        <v>1</v>
      </c>
      <c r="O4" s="190">
        <v>1</v>
      </c>
      <c r="P4" s="190"/>
      <c r="Q4" s="190"/>
      <c r="R4" s="190"/>
      <c r="S4" s="190"/>
      <c r="T4" s="190"/>
      <c r="U4" s="190"/>
      <c r="V4" s="190"/>
      <c r="W4" s="190"/>
      <c r="X4" s="190"/>
      <c r="Y4" s="190"/>
      <c r="Z4" s="190"/>
      <c r="AA4" s="190"/>
      <c r="AB4" s="190"/>
      <c r="AC4" s="190"/>
      <c r="AD4" s="190"/>
      <c r="AE4" s="190"/>
      <c r="AF4" s="190"/>
      <c r="AG4" s="190"/>
      <c r="AH4" s="190"/>
      <c r="AI4" s="190"/>
      <c r="AJ4" s="190"/>
      <c r="AK4" s="190"/>
      <c r="AL4" s="190"/>
      <c r="AM4" s="190"/>
      <c r="AN4" s="190"/>
      <c r="AO4" s="190"/>
      <c r="AP4" s="190"/>
      <c r="AQ4" s="190"/>
      <c r="AR4" s="190"/>
      <c r="AS4" s="190"/>
    </row>
    <row r="5" spans="1:45" s="190" customFormat="1" x14ac:dyDescent="0.25">
      <c r="A5" s="192" t="s">
        <v>629</v>
      </c>
      <c r="B5" s="192" t="s">
        <v>630</v>
      </c>
      <c r="C5" s="192" t="s">
        <v>616</v>
      </c>
      <c r="D5" s="192">
        <v>1</v>
      </c>
      <c r="E5" s="192">
        <v>1</v>
      </c>
      <c r="F5" s="192">
        <v>4</v>
      </c>
      <c r="G5" s="193">
        <v>85.032000000000053</v>
      </c>
      <c r="H5" s="192">
        <v>0</v>
      </c>
      <c r="I5" s="192">
        <v>0</v>
      </c>
      <c r="J5" s="192">
        <v>0</v>
      </c>
      <c r="K5" s="192">
        <v>0</v>
      </c>
      <c r="L5" s="192">
        <v>0</v>
      </c>
      <c r="M5" s="192">
        <v>0</v>
      </c>
      <c r="N5" s="192">
        <v>3</v>
      </c>
      <c r="O5" s="192">
        <v>0</v>
      </c>
      <c r="P5" s="192"/>
      <c r="Q5" s="192"/>
      <c r="R5" s="192"/>
      <c r="S5" s="192"/>
      <c r="T5" s="192"/>
      <c r="U5" s="192"/>
      <c r="V5" s="192"/>
      <c r="W5" s="192"/>
      <c r="X5" s="192"/>
      <c r="Y5" s="192"/>
      <c r="Z5" s="192"/>
      <c r="AA5" s="192"/>
      <c r="AB5" s="192"/>
      <c r="AC5" s="192"/>
      <c r="AD5" s="192"/>
      <c r="AE5" s="192"/>
      <c r="AF5" s="192"/>
      <c r="AG5" s="192"/>
      <c r="AH5" s="192"/>
      <c r="AI5" s="192"/>
      <c r="AJ5" s="192"/>
      <c r="AK5" s="192"/>
      <c r="AL5" s="192"/>
      <c r="AM5" s="192"/>
      <c r="AN5" s="192"/>
      <c r="AO5" s="192"/>
      <c r="AP5" s="192"/>
      <c r="AQ5" s="192"/>
      <c r="AR5" s="192"/>
      <c r="AS5" s="192"/>
    </row>
    <row r="6" spans="1:45" s="192" customFormat="1" x14ac:dyDescent="0.25">
      <c r="A6" s="192" t="s">
        <v>624</v>
      </c>
      <c r="B6" s="192" t="s">
        <v>625</v>
      </c>
      <c r="C6" s="192" t="s">
        <v>612</v>
      </c>
      <c r="D6" s="192">
        <v>1</v>
      </c>
      <c r="E6" s="192">
        <v>1</v>
      </c>
      <c r="F6" s="192">
        <v>5</v>
      </c>
      <c r="G6" s="193">
        <v>74.993500000000054</v>
      </c>
      <c r="H6" s="192">
        <v>0</v>
      </c>
      <c r="I6" s="192">
        <v>0</v>
      </c>
      <c r="J6" s="192">
        <v>0</v>
      </c>
      <c r="K6" s="192">
        <v>0</v>
      </c>
      <c r="L6" s="192">
        <v>0</v>
      </c>
      <c r="M6" s="192">
        <v>1</v>
      </c>
      <c r="N6" s="192">
        <v>1</v>
      </c>
      <c r="O6" s="192">
        <v>0</v>
      </c>
    </row>
    <row r="7" spans="1:45" s="190" customFormat="1" x14ac:dyDescent="0.25">
      <c r="A7" s="192" t="s">
        <v>650</v>
      </c>
      <c r="B7" s="192" t="s">
        <v>646</v>
      </c>
      <c r="C7" s="192" t="s">
        <v>620</v>
      </c>
      <c r="D7" s="192">
        <v>0</v>
      </c>
      <c r="E7" s="192">
        <v>1</v>
      </c>
      <c r="F7" s="192">
        <v>6</v>
      </c>
      <c r="G7" s="193">
        <v>66.726500000000044</v>
      </c>
      <c r="H7" s="192">
        <v>1</v>
      </c>
      <c r="I7" s="192">
        <v>0</v>
      </c>
      <c r="J7" s="192">
        <v>0</v>
      </c>
      <c r="K7" s="192">
        <v>0</v>
      </c>
      <c r="L7" s="192">
        <v>0</v>
      </c>
      <c r="M7" s="192">
        <v>0</v>
      </c>
      <c r="N7" s="192">
        <v>0</v>
      </c>
      <c r="O7" s="192">
        <v>0</v>
      </c>
      <c r="P7" s="192"/>
      <c r="Q7" s="192"/>
      <c r="R7" s="192"/>
      <c r="S7" s="192"/>
      <c r="T7" s="192"/>
      <c r="U7" s="192"/>
      <c r="V7" s="192"/>
      <c r="W7" s="192"/>
      <c r="X7" s="192"/>
      <c r="Y7" s="192"/>
      <c r="Z7" s="192"/>
      <c r="AA7" s="192"/>
      <c r="AB7" s="192"/>
      <c r="AC7" s="192"/>
      <c r="AD7" s="192"/>
      <c r="AE7" s="192"/>
      <c r="AF7" s="192"/>
      <c r="AG7" s="192"/>
      <c r="AH7" s="192"/>
      <c r="AI7" s="192"/>
      <c r="AJ7" s="192"/>
      <c r="AK7" s="192"/>
      <c r="AL7" s="192"/>
      <c r="AM7" s="192"/>
      <c r="AN7" s="192"/>
      <c r="AO7" s="192"/>
      <c r="AP7" s="192"/>
      <c r="AQ7" s="192"/>
      <c r="AR7" s="192"/>
      <c r="AS7" s="192"/>
    </row>
    <row r="8" spans="1:45" s="192" customFormat="1" x14ac:dyDescent="0.25">
      <c r="A8" s="192" t="s">
        <v>643</v>
      </c>
      <c r="B8" s="192" t="s">
        <v>645</v>
      </c>
      <c r="C8" s="192" t="s">
        <v>614</v>
      </c>
      <c r="D8" s="192">
        <v>3</v>
      </c>
      <c r="E8" s="192">
        <v>1</v>
      </c>
      <c r="F8" s="192">
        <v>7</v>
      </c>
      <c r="G8" s="193">
        <v>59.640500000000038</v>
      </c>
      <c r="H8" s="192">
        <v>0</v>
      </c>
      <c r="I8" s="192">
        <v>0</v>
      </c>
      <c r="J8" s="192">
        <v>0</v>
      </c>
      <c r="K8" s="192">
        <v>0</v>
      </c>
      <c r="L8" s="192">
        <v>0</v>
      </c>
      <c r="M8" s="192">
        <v>2</v>
      </c>
      <c r="N8" s="192">
        <v>1</v>
      </c>
      <c r="O8" s="192">
        <v>0</v>
      </c>
    </row>
    <row r="9" spans="1:45" s="190" customFormat="1" x14ac:dyDescent="0.25">
      <c r="A9" s="190" t="s">
        <v>639</v>
      </c>
      <c r="B9" s="190" t="s">
        <v>640</v>
      </c>
      <c r="C9" s="190" t="s">
        <v>623</v>
      </c>
      <c r="D9" s="190">
        <v>0</v>
      </c>
      <c r="E9" s="190">
        <v>1</v>
      </c>
      <c r="F9" s="190">
        <v>8</v>
      </c>
      <c r="G9" s="191">
        <v>53.73550000000003</v>
      </c>
      <c r="H9" s="190">
        <v>0</v>
      </c>
      <c r="I9" s="190">
        <v>0</v>
      </c>
      <c r="J9" s="190">
        <v>0</v>
      </c>
      <c r="K9" s="190">
        <v>0</v>
      </c>
      <c r="L9" s="190">
        <v>0</v>
      </c>
      <c r="M9" s="190">
        <v>0</v>
      </c>
      <c r="N9" s="190">
        <v>2</v>
      </c>
      <c r="O9" s="190">
        <v>0</v>
      </c>
    </row>
    <row r="10" spans="1:45" s="192" customFormat="1" x14ac:dyDescent="0.25">
      <c r="A10" s="192" t="s">
        <v>653</v>
      </c>
      <c r="B10" s="192" t="s">
        <v>654</v>
      </c>
      <c r="C10" s="192" t="s">
        <v>621</v>
      </c>
      <c r="D10" s="192">
        <v>0</v>
      </c>
      <c r="E10" s="192">
        <v>1</v>
      </c>
      <c r="F10" s="192">
        <v>9</v>
      </c>
      <c r="G10" s="193">
        <v>49.011500000000026</v>
      </c>
      <c r="H10" s="192">
        <v>0</v>
      </c>
      <c r="I10" s="192">
        <v>0</v>
      </c>
      <c r="J10" s="192">
        <v>0</v>
      </c>
      <c r="K10" s="192">
        <v>1</v>
      </c>
      <c r="L10" s="192">
        <v>0</v>
      </c>
      <c r="M10" s="192">
        <v>0</v>
      </c>
      <c r="N10" s="192">
        <v>0</v>
      </c>
      <c r="O10" s="192">
        <v>0</v>
      </c>
    </row>
    <row r="11" spans="1:45" s="190" customFormat="1" x14ac:dyDescent="0.25">
      <c r="A11" s="190" t="s">
        <v>626</v>
      </c>
      <c r="B11" s="190" t="s">
        <v>625</v>
      </c>
      <c r="C11" s="190" t="s">
        <v>613</v>
      </c>
      <c r="D11" s="190">
        <v>2</v>
      </c>
      <c r="E11" s="190">
        <v>1</v>
      </c>
      <c r="F11" s="190">
        <v>10</v>
      </c>
      <c r="G11" s="191">
        <v>46</v>
      </c>
      <c r="H11" s="190">
        <v>0</v>
      </c>
      <c r="I11" s="190">
        <v>0</v>
      </c>
      <c r="J11" s="190">
        <v>0</v>
      </c>
      <c r="K11" s="190">
        <v>0</v>
      </c>
      <c r="L11" s="190">
        <v>0</v>
      </c>
      <c r="M11" s="190">
        <v>2</v>
      </c>
      <c r="N11" s="190">
        <v>0</v>
      </c>
      <c r="O11" s="190">
        <v>1</v>
      </c>
    </row>
    <row r="12" spans="1:45" s="192" customFormat="1" x14ac:dyDescent="0.25">
      <c r="A12" s="190" t="s">
        <v>641</v>
      </c>
      <c r="B12" s="190" t="s">
        <v>642</v>
      </c>
      <c r="C12" s="190" t="s">
        <v>618</v>
      </c>
      <c r="D12" s="190">
        <v>1</v>
      </c>
      <c r="E12" s="190">
        <v>1</v>
      </c>
      <c r="F12" s="190">
        <v>11</v>
      </c>
      <c r="G12" s="191">
        <v>42.51600000000002</v>
      </c>
      <c r="H12" s="190">
        <v>0</v>
      </c>
      <c r="I12" s="190">
        <v>0</v>
      </c>
      <c r="J12" s="190">
        <v>0</v>
      </c>
      <c r="K12" s="190">
        <v>0</v>
      </c>
      <c r="L12" s="190">
        <v>0</v>
      </c>
      <c r="M12" s="190">
        <v>0</v>
      </c>
      <c r="N12" s="190">
        <v>0</v>
      </c>
      <c r="O12" s="190">
        <v>0</v>
      </c>
      <c r="P12" s="190"/>
      <c r="Q12" s="190"/>
      <c r="R12" s="190"/>
      <c r="S12" s="190"/>
      <c r="T12" s="190"/>
      <c r="U12" s="190"/>
      <c r="V12" s="190"/>
      <c r="W12" s="190"/>
      <c r="X12" s="190"/>
      <c r="Y12" s="190"/>
      <c r="Z12" s="190"/>
      <c r="AA12" s="190"/>
      <c r="AB12" s="190"/>
      <c r="AC12" s="190"/>
      <c r="AD12" s="190"/>
      <c r="AE12" s="190"/>
      <c r="AF12" s="190"/>
      <c r="AG12" s="190"/>
      <c r="AH12" s="190"/>
      <c r="AI12" s="190"/>
      <c r="AJ12" s="190"/>
      <c r="AK12" s="190"/>
      <c r="AL12" s="190"/>
      <c r="AM12" s="190"/>
      <c r="AN12" s="190"/>
      <c r="AO12" s="190"/>
      <c r="AP12" s="190"/>
      <c r="AQ12" s="190"/>
      <c r="AR12" s="190"/>
      <c r="AS12" s="190"/>
    </row>
    <row r="13" spans="1:45" s="190" customFormat="1" x14ac:dyDescent="0.25">
      <c r="A13" s="192" t="s">
        <v>655</v>
      </c>
      <c r="B13" s="192" t="s">
        <v>656</v>
      </c>
      <c r="C13" s="192" t="s">
        <v>622</v>
      </c>
      <c r="D13" s="192">
        <v>0</v>
      </c>
      <c r="E13" s="192">
        <v>1</v>
      </c>
      <c r="F13" s="192">
        <v>12</v>
      </c>
      <c r="G13" s="193">
        <v>40.154000000000018</v>
      </c>
      <c r="H13" s="192">
        <v>0</v>
      </c>
      <c r="I13" s="192">
        <v>0</v>
      </c>
      <c r="J13" s="192">
        <v>0</v>
      </c>
      <c r="K13" s="192">
        <v>1</v>
      </c>
      <c r="L13" s="192">
        <v>0</v>
      </c>
      <c r="M13" s="192">
        <v>1</v>
      </c>
      <c r="N13" s="192">
        <v>0</v>
      </c>
      <c r="O13" s="192">
        <v>0</v>
      </c>
      <c r="P13" s="192"/>
      <c r="Q13" s="192"/>
      <c r="R13" s="192"/>
      <c r="S13" s="192"/>
      <c r="T13" s="192"/>
      <c r="U13" s="192"/>
      <c r="V13" s="192"/>
      <c r="W13" s="192"/>
      <c r="X13" s="192"/>
      <c r="Y13" s="192"/>
      <c r="Z13" s="192"/>
      <c r="AA13" s="192"/>
      <c r="AB13" s="192"/>
      <c r="AC13" s="192"/>
      <c r="AD13" s="192"/>
      <c r="AE13" s="192"/>
      <c r="AF13" s="192"/>
      <c r="AG13" s="192"/>
      <c r="AH13" s="192"/>
      <c r="AI13" s="192"/>
      <c r="AJ13" s="192"/>
      <c r="AK13" s="192"/>
      <c r="AL13" s="192"/>
      <c r="AM13" s="192"/>
      <c r="AN13" s="192"/>
      <c r="AO13" s="192"/>
      <c r="AP13" s="192"/>
      <c r="AQ13" s="192"/>
      <c r="AR13" s="192"/>
      <c r="AS13" s="192"/>
    </row>
  </sheetData>
  <pageMargins left="0.7" right="0.7" top="0.75" bottom="0.75" header="0.3" footer="0.3"/>
  <pageSetup orientation="portrait" horizontalDpi="0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D6CDB-2BD9-487D-906E-774D4CF34A26}">
  <dimension ref="A1:AU21"/>
  <sheetViews>
    <sheetView zoomScale="110" zoomScaleNormal="110" workbookViewId="0">
      <selection activeCell="C16" sqref="C16"/>
    </sheetView>
  </sheetViews>
  <sheetFormatPr baseColWidth="10" defaultColWidth="19.375" defaultRowHeight="18.75" x14ac:dyDescent="0.25"/>
  <cols>
    <col min="1" max="1" width="19.375" style="189"/>
    <col min="2" max="2" width="14.375" style="189" bestFit="1" customWidth="1"/>
    <col min="3" max="3" width="25.375" style="189" bestFit="1" customWidth="1"/>
    <col min="4" max="4" width="14.5" style="189" bestFit="1" customWidth="1"/>
    <col min="5" max="5" width="6.625" style="189" bestFit="1" customWidth="1"/>
    <col min="6" max="6" width="5.875" style="189" bestFit="1" customWidth="1"/>
    <col min="7" max="7" width="17.375" style="197" bestFit="1" customWidth="1"/>
    <col min="8" max="8" width="7.25" style="189" bestFit="1" customWidth="1"/>
    <col min="9" max="12" width="6.625" style="189" bestFit="1" customWidth="1"/>
    <col min="13" max="13" width="6.125" style="189" bestFit="1" customWidth="1"/>
    <col min="14" max="14" width="6.5" style="189" bestFit="1" customWidth="1"/>
    <col min="15" max="15" width="6.125" style="189" bestFit="1" customWidth="1"/>
    <col min="16" max="16" width="6.5" style="189" bestFit="1" customWidth="1"/>
    <col min="17" max="17" width="6.375" style="189" bestFit="1" customWidth="1"/>
    <col min="18" max="19" width="15.875" style="189" bestFit="1" customWidth="1"/>
    <col min="20" max="20" width="7.25" style="189" bestFit="1" customWidth="1"/>
    <col min="21" max="21" width="6.375" style="189" bestFit="1" customWidth="1"/>
    <col min="22" max="23" width="17.375" style="189" bestFit="1" customWidth="1"/>
    <col min="24" max="24" width="6.625" style="189" bestFit="1" customWidth="1"/>
    <col min="25" max="26" width="15.875" style="189" bestFit="1" customWidth="1"/>
    <col min="27" max="27" width="6.625" style="189" bestFit="1" customWidth="1"/>
    <col min="28" max="28" width="19.5" style="189" bestFit="1" customWidth="1"/>
    <col min="29" max="29" width="17.375" style="189" bestFit="1" customWidth="1"/>
    <col min="30" max="30" width="17.25" style="189" bestFit="1" customWidth="1"/>
    <col min="31" max="31" width="2.5" style="189" bestFit="1" customWidth="1"/>
    <col min="32" max="33" width="15.875" style="189" bestFit="1" customWidth="1"/>
    <col min="34" max="35" width="19.5" style="189" bestFit="1" customWidth="1"/>
    <col min="36" max="36" width="17.375" style="189" bestFit="1" customWidth="1"/>
    <col min="37" max="37" width="17.25" style="189" bestFit="1" customWidth="1"/>
    <col min="38" max="39" width="2.5" style="189" bestFit="1" customWidth="1"/>
    <col min="40" max="40" width="6.625" style="189" bestFit="1" customWidth="1"/>
    <col min="41" max="16384" width="19.375" style="189"/>
  </cols>
  <sheetData>
    <row r="1" spans="1:47" x14ac:dyDescent="0.25">
      <c r="B1" s="189" t="s">
        <v>661</v>
      </c>
      <c r="C1" s="189" t="s">
        <v>662</v>
      </c>
      <c r="D1" s="189" t="s">
        <v>384</v>
      </c>
      <c r="E1" s="189" t="s">
        <v>383</v>
      </c>
      <c r="F1" s="189" t="s">
        <v>317</v>
      </c>
      <c r="G1" s="197" t="s">
        <v>663</v>
      </c>
      <c r="H1" s="189" t="s">
        <v>664</v>
      </c>
      <c r="I1" s="189" t="s">
        <v>665</v>
      </c>
      <c r="J1" s="189" t="s">
        <v>666</v>
      </c>
      <c r="K1" s="189" t="s">
        <v>667</v>
      </c>
      <c r="L1" s="189" t="s">
        <v>668</v>
      </c>
      <c r="M1" s="189" t="s">
        <v>669</v>
      </c>
      <c r="N1" s="189" t="s">
        <v>670</v>
      </c>
      <c r="O1" s="189" t="s">
        <v>671</v>
      </c>
      <c r="P1" s="189" t="s">
        <v>672</v>
      </c>
      <c r="Q1" s="189" t="s">
        <v>673</v>
      </c>
      <c r="R1" s="189" t="s">
        <v>674</v>
      </c>
      <c r="S1" s="189" t="s">
        <v>675</v>
      </c>
      <c r="T1" s="189" t="s">
        <v>676</v>
      </c>
      <c r="U1" s="189" t="s">
        <v>677</v>
      </c>
      <c r="V1" s="189">
        <v>1</v>
      </c>
      <c r="W1" s="189">
        <v>2</v>
      </c>
      <c r="X1" s="189">
        <v>3</v>
      </c>
      <c r="Y1" s="189">
        <v>4</v>
      </c>
      <c r="Z1" s="189">
        <v>5</v>
      </c>
      <c r="AA1" s="189">
        <v>6</v>
      </c>
    </row>
    <row r="2" spans="1:47" s="195" customFormat="1" x14ac:dyDescent="0.25">
      <c r="A2" s="196" t="s">
        <v>643</v>
      </c>
      <c r="B2" s="196" t="s">
        <v>645</v>
      </c>
      <c r="C2" s="196" t="s">
        <v>614</v>
      </c>
      <c r="D2" s="196">
        <v>0</v>
      </c>
      <c r="E2" s="196">
        <v>0</v>
      </c>
      <c r="F2" s="196">
        <v>1</v>
      </c>
      <c r="G2" s="198">
        <v>137.03350000000006</v>
      </c>
      <c r="H2" s="196">
        <v>0</v>
      </c>
      <c r="I2" s="196">
        <v>1</v>
      </c>
      <c r="J2" s="196">
        <v>0</v>
      </c>
      <c r="K2" s="196">
        <v>0</v>
      </c>
      <c r="L2" s="196">
        <v>0</v>
      </c>
      <c r="M2" s="196">
        <v>0</v>
      </c>
      <c r="N2" s="196">
        <v>3</v>
      </c>
      <c r="O2" s="196">
        <v>0</v>
      </c>
    </row>
    <row r="3" spans="1:47" x14ac:dyDescent="0.25">
      <c r="A3" s="194" t="s">
        <v>648</v>
      </c>
      <c r="B3" s="194" t="s">
        <v>649</v>
      </c>
      <c r="C3" s="194" t="s">
        <v>647</v>
      </c>
      <c r="D3" s="194">
        <v>1</v>
      </c>
      <c r="E3" s="194">
        <v>0</v>
      </c>
      <c r="F3" s="194">
        <v>2</v>
      </c>
      <c r="G3" s="199">
        <v>117.98400000000005</v>
      </c>
      <c r="H3" s="194">
        <v>0</v>
      </c>
      <c r="I3" s="194">
        <v>1</v>
      </c>
      <c r="J3" s="194">
        <v>0</v>
      </c>
      <c r="K3" s="194">
        <v>0</v>
      </c>
      <c r="L3" s="194">
        <v>0</v>
      </c>
      <c r="M3" s="194">
        <v>0</v>
      </c>
      <c r="N3" s="194">
        <v>3</v>
      </c>
      <c r="O3" s="194">
        <v>0</v>
      </c>
    </row>
    <row r="4" spans="1:47" s="195" customFormat="1" x14ac:dyDescent="0.25">
      <c r="A4" s="196" t="s">
        <v>653</v>
      </c>
      <c r="B4" s="196" t="s">
        <v>654</v>
      </c>
      <c r="C4" s="196" t="s">
        <v>621</v>
      </c>
      <c r="D4" s="196">
        <v>0</v>
      </c>
      <c r="E4" s="196">
        <v>0</v>
      </c>
      <c r="F4" s="196">
        <v>3</v>
      </c>
      <c r="G4" s="198">
        <v>101.39250000000006</v>
      </c>
      <c r="H4" s="196">
        <v>0</v>
      </c>
      <c r="I4" s="196">
        <v>1</v>
      </c>
      <c r="J4" s="196">
        <v>0</v>
      </c>
      <c r="K4" s="196">
        <v>0</v>
      </c>
      <c r="L4" s="196">
        <v>0</v>
      </c>
      <c r="M4" s="196">
        <v>0</v>
      </c>
      <c r="N4" s="196">
        <v>2</v>
      </c>
      <c r="O4" s="196">
        <v>0</v>
      </c>
    </row>
    <row r="5" spans="1:47" x14ac:dyDescent="0.25">
      <c r="A5" s="194" t="s">
        <v>629</v>
      </c>
      <c r="B5" s="194" t="s">
        <v>630</v>
      </c>
      <c r="C5" s="194" t="s">
        <v>616</v>
      </c>
      <c r="D5" s="194">
        <v>2</v>
      </c>
      <c r="E5" s="194">
        <v>0</v>
      </c>
      <c r="F5" s="194">
        <v>4</v>
      </c>
      <c r="G5" s="199">
        <v>88.488000000000056</v>
      </c>
      <c r="H5" s="194">
        <v>0</v>
      </c>
      <c r="I5" s="194">
        <v>1</v>
      </c>
      <c r="J5" s="194">
        <v>0</v>
      </c>
      <c r="K5" s="194">
        <v>0</v>
      </c>
      <c r="L5" s="194">
        <v>0</v>
      </c>
      <c r="M5" s="194">
        <v>1</v>
      </c>
      <c r="N5" s="194">
        <v>1</v>
      </c>
      <c r="O5" s="194">
        <v>1</v>
      </c>
    </row>
    <row r="6" spans="1:47" s="195" customFormat="1" x14ac:dyDescent="0.25">
      <c r="A6" s="194" t="s">
        <v>626</v>
      </c>
      <c r="B6" s="194" t="s">
        <v>625</v>
      </c>
      <c r="C6" s="194" t="s">
        <v>613</v>
      </c>
      <c r="D6" s="194">
        <v>1</v>
      </c>
      <c r="E6" s="194">
        <v>0</v>
      </c>
      <c r="F6" s="194">
        <v>5</v>
      </c>
      <c r="G6" s="199">
        <v>78.041500000000056</v>
      </c>
      <c r="H6" s="194">
        <v>0</v>
      </c>
      <c r="I6" s="194">
        <v>1</v>
      </c>
      <c r="J6" s="194">
        <v>0</v>
      </c>
      <c r="K6" s="194">
        <v>0</v>
      </c>
      <c r="L6" s="194">
        <v>0</v>
      </c>
      <c r="M6" s="194">
        <v>0</v>
      </c>
      <c r="N6" s="194">
        <v>0</v>
      </c>
      <c r="O6" s="194">
        <v>0</v>
      </c>
      <c r="P6" s="189"/>
      <c r="Q6" s="189"/>
      <c r="R6" s="189"/>
      <c r="S6" s="189"/>
      <c r="T6" s="189"/>
      <c r="U6" s="189"/>
      <c r="V6" s="189"/>
      <c r="W6" s="189"/>
      <c r="X6" s="189"/>
      <c r="Y6" s="189"/>
      <c r="Z6" s="189"/>
      <c r="AA6" s="189"/>
      <c r="AB6" s="189"/>
      <c r="AC6" s="189"/>
      <c r="AD6" s="189"/>
      <c r="AE6" s="189"/>
      <c r="AF6" s="189"/>
      <c r="AG6" s="189"/>
      <c r="AH6" s="189"/>
      <c r="AI6" s="189"/>
      <c r="AJ6" s="189"/>
      <c r="AK6" s="189"/>
      <c r="AL6" s="189"/>
      <c r="AM6" s="189"/>
      <c r="AN6" s="189"/>
      <c r="AO6" s="189"/>
      <c r="AP6" s="189"/>
      <c r="AQ6" s="189"/>
      <c r="AR6" s="189"/>
      <c r="AS6" s="189"/>
      <c r="AT6" s="189"/>
      <c r="AU6" s="189"/>
    </row>
    <row r="7" spans="1:47" x14ac:dyDescent="0.25">
      <c r="A7" s="196" t="s">
        <v>624</v>
      </c>
      <c r="B7" s="196" t="s">
        <v>625</v>
      </c>
      <c r="C7" s="196" t="s">
        <v>612</v>
      </c>
      <c r="D7" s="196">
        <v>2</v>
      </c>
      <c r="E7" s="196">
        <v>0</v>
      </c>
      <c r="F7" s="196">
        <v>6</v>
      </c>
      <c r="G7" s="198">
        <v>69.438500000000047</v>
      </c>
      <c r="H7" s="196">
        <v>0</v>
      </c>
      <c r="I7" s="196">
        <v>0</v>
      </c>
      <c r="J7" s="196">
        <v>1</v>
      </c>
      <c r="K7" s="196">
        <v>0</v>
      </c>
      <c r="L7" s="196">
        <v>0</v>
      </c>
      <c r="M7" s="196">
        <v>0</v>
      </c>
      <c r="N7" s="196">
        <v>2</v>
      </c>
      <c r="O7" s="196">
        <v>0</v>
      </c>
      <c r="P7" s="195"/>
      <c r="Q7" s="195"/>
      <c r="R7" s="195"/>
      <c r="S7" s="195"/>
      <c r="T7" s="195"/>
      <c r="U7" s="195"/>
      <c r="V7" s="195"/>
      <c r="W7" s="195"/>
      <c r="X7" s="195"/>
      <c r="Y7" s="195"/>
      <c r="Z7" s="195"/>
      <c r="AA7" s="195"/>
      <c r="AB7" s="195"/>
      <c r="AC7" s="195"/>
      <c r="AD7" s="195"/>
      <c r="AE7" s="195"/>
      <c r="AF7" s="195"/>
      <c r="AG7" s="195"/>
      <c r="AH7" s="195"/>
      <c r="AI7" s="195"/>
      <c r="AJ7" s="195"/>
      <c r="AK7" s="195"/>
      <c r="AL7" s="195"/>
      <c r="AM7" s="195"/>
      <c r="AN7" s="195"/>
      <c r="AO7" s="195"/>
      <c r="AP7" s="195"/>
      <c r="AQ7" s="195"/>
      <c r="AR7" s="195"/>
      <c r="AS7" s="195"/>
      <c r="AT7" s="195"/>
      <c r="AU7" s="195"/>
    </row>
    <row r="8" spans="1:47" s="195" customFormat="1" x14ac:dyDescent="0.25">
      <c r="A8" s="196" t="s">
        <v>659</v>
      </c>
      <c r="B8" s="196" t="s">
        <v>660</v>
      </c>
      <c r="C8" s="196" t="s">
        <v>658</v>
      </c>
      <c r="D8" s="196">
        <v>0</v>
      </c>
      <c r="E8" s="196">
        <v>0</v>
      </c>
      <c r="F8" s="196">
        <v>7</v>
      </c>
      <c r="G8" s="198">
        <v>62.064500000000038</v>
      </c>
      <c r="H8" s="196">
        <v>0</v>
      </c>
      <c r="I8" s="196">
        <v>0</v>
      </c>
      <c r="J8" s="196">
        <v>0</v>
      </c>
      <c r="K8" s="196">
        <v>0</v>
      </c>
      <c r="L8" s="196">
        <v>0</v>
      </c>
      <c r="M8" s="196">
        <v>0</v>
      </c>
      <c r="N8" s="196">
        <v>0</v>
      </c>
      <c r="O8" s="196">
        <v>0</v>
      </c>
    </row>
    <row r="9" spans="1:47" x14ac:dyDescent="0.25">
      <c r="A9" s="194" t="s">
        <v>639</v>
      </c>
      <c r="B9" s="194" t="s">
        <v>640</v>
      </c>
      <c r="C9" s="194" t="s">
        <v>623</v>
      </c>
      <c r="D9" s="194">
        <v>0</v>
      </c>
      <c r="E9" s="194">
        <v>0</v>
      </c>
      <c r="F9" s="194">
        <v>8</v>
      </c>
      <c r="G9" s="199">
        <v>55.919500000000035</v>
      </c>
      <c r="H9" s="194">
        <v>0</v>
      </c>
      <c r="I9" s="194">
        <v>0</v>
      </c>
      <c r="J9" s="194">
        <v>0</v>
      </c>
      <c r="K9" s="194">
        <v>0</v>
      </c>
      <c r="L9" s="194">
        <v>0</v>
      </c>
      <c r="M9" s="194">
        <v>0</v>
      </c>
      <c r="N9" s="194">
        <v>0</v>
      </c>
      <c r="O9" s="194">
        <v>0</v>
      </c>
    </row>
    <row r="10" spans="1:47" s="195" customFormat="1" x14ac:dyDescent="0.25">
      <c r="A10" s="196" t="s">
        <v>655</v>
      </c>
      <c r="B10" s="196" t="s">
        <v>656</v>
      </c>
      <c r="C10" s="196" t="s">
        <v>622</v>
      </c>
      <c r="D10" s="196">
        <v>0</v>
      </c>
      <c r="E10" s="196">
        <v>0</v>
      </c>
      <c r="F10" s="196">
        <v>9</v>
      </c>
      <c r="G10" s="198">
        <v>51.003500000000031</v>
      </c>
      <c r="H10" s="196">
        <v>1</v>
      </c>
      <c r="I10" s="196">
        <v>0</v>
      </c>
      <c r="J10" s="196">
        <v>0</v>
      </c>
      <c r="K10" s="196">
        <v>0</v>
      </c>
      <c r="L10" s="196">
        <v>0</v>
      </c>
      <c r="M10" s="196">
        <v>1</v>
      </c>
      <c r="N10" s="196">
        <v>1</v>
      </c>
      <c r="O10" s="196">
        <v>0</v>
      </c>
    </row>
    <row r="11" spans="1:47" x14ac:dyDescent="0.25">
      <c r="A11" s="194" t="s">
        <v>641</v>
      </c>
      <c r="B11" s="194" t="s">
        <v>642</v>
      </c>
      <c r="C11" s="194" t="s">
        <v>618</v>
      </c>
      <c r="D11" s="194">
        <v>2</v>
      </c>
      <c r="E11" s="194">
        <v>0</v>
      </c>
      <c r="F11" s="194">
        <v>10</v>
      </c>
      <c r="G11" s="199">
        <v>47.316500000000026</v>
      </c>
      <c r="H11" s="194">
        <v>0</v>
      </c>
      <c r="I11" s="194">
        <v>0</v>
      </c>
      <c r="J11" s="194">
        <v>0</v>
      </c>
      <c r="K11" s="194">
        <v>0</v>
      </c>
      <c r="L11" s="194">
        <v>0</v>
      </c>
      <c r="M11" s="194">
        <v>0</v>
      </c>
      <c r="N11" s="194">
        <v>1</v>
      </c>
      <c r="O11" s="194">
        <v>1</v>
      </c>
    </row>
    <row r="12" spans="1:47" s="195" customFormat="1" x14ac:dyDescent="0.25">
      <c r="A12" s="196" t="s">
        <v>635</v>
      </c>
      <c r="B12" s="196" t="s">
        <v>636</v>
      </c>
      <c r="C12" s="196" t="s">
        <v>634</v>
      </c>
      <c r="D12" s="196">
        <v>0</v>
      </c>
      <c r="E12" s="196">
        <v>0</v>
      </c>
      <c r="F12" s="196">
        <v>11</v>
      </c>
      <c r="G12" s="198">
        <v>44.244000000000021</v>
      </c>
      <c r="H12" s="196">
        <v>0</v>
      </c>
      <c r="I12" s="196">
        <v>0</v>
      </c>
      <c r="J12" s="196">
        <v>0</v>
      </c>
      <c r="K12" s="196">
        <v>0</v>
      </c>
      <c r="L12" s="196">
        <v>0</v>
      </c>
      <c r="M12" s="196">
        <v>0</v>
      </c>
      <c r="N12" s="196">
        <v>1</v>
      </c>
      <c r="O12" s="196">
        <v>0</v>
      </c>
    </row>
    <row r="13" spans="1:47" x14ac:dyDescent="0.25">
      <c r="A13" s="196" t="s">
        <v>627</v>
      </c>
      <c r="B13" s="196" t="s">
        <v>628</v>
      </c>
      <c r="C13" s="196" t="s">
        <v>615</v>
      </c>
      <c r="D13" s="196">
        <v>1</v>
      </c>
      <c r="E13" s="196">
        <v>0</v>
      </c>
      <c r="F13" s="196">
        <v>12</v>
      </c>
      <c r="G13" s="198">
        <v>41.786000000000023</v>
      </c>
      <c r="H13" s="196">
        <v>0</v>
      </c>
      <c r="I13" s="196">
        <v>0</v>
      </c>
      <c r="J13" s="196">
        <v>0</v>
      </c>
      <c r="K13" s="196">
        <v>0</v>
      </c>
      <c r="L13" s="196">
        <v>0</v>
      </c>
      <c r="M13" s="196">
        <v>0</v>
      </c>
      <c r="N13" s="196">
        <v>0</v>
      </c>
      <c r="O13" s="196">
        <v>0</v>
      </c>
      <c r="P13" s="195"/>
      <c r="Q13" s="195"/>
      <c r="R13" s="195"/>
      <c r="S13" s="195"/>
      <c r="T13" s="195"/>
      <c r="U13" s="195"/>
      <c r="V13" s="195"/>
      <c r="W13" s="195"/>
      <c r="X13" s="195"/>
      <c r="Y13" s="195"/>
      <c r="Z13" s="195"/>
      <c r="AA13" s="195"/>
      <c r="AB13" s="195"/>
      <c r="AC13" s="195"/>
      <c r="AD13" s="195"/>
      <c r="AE13" s="195"/>
      <c r="AF13" s="195"/>
      <c r="AG13" s="195"/>
      <c r="AH13" s="195"/>
      <c r="AI13" s="195"/>
      <c r="AJ13" s="195"/>
      <c r="AK13" s="195"/>
      <c r="AL13" s="195"/>
      <c r="AM13" s="195"/>
      <c r="AN13" s="195"/>
      <c r="AO13" s="195"/>
      <c r="AP13" s="195"/>
      <c r="AQ13" s="195"/>
      <c r="AR13" s="195"/>
      <c r="AS13" s="195"/>
      <c r="AT13" s="195"/>
      <c r="AU13" s="195"/>
    </row>
    <row r="14" spans="1:47" s="195" customFormat="1" x14ac:dyDescent="0.25">
      <c r="A14" s="194" t="s">
        <v>632</v>
      </c>
      <c r="B14" s="194" t="s">
        <v>633</v>
      </c>
      <c r="C14" s="194" t="s">
        <v>631</v>
      </c>
      <c r="D14" s="194">
        <v>0</v>
      </c>
      <c r="E14" s="194">
        <v>0</v>
      </c>
      <c r="F14" s="194">
        <v>13</v>
      </c>
      <c r="G14" s="199">
        <v>39.328000000000017</v>
      </c>
      <c r="H14" s="194">
        <v>0</v>
      </c>
      <c r="I14" s="194">
        <v>0</v>
      </c>
      <c r="J14" s="194">
        <v>0</v>
      </c>
      <c r="K14" s="194">
        <v>0</v>
      </c>
      <c r="L14" s="194">
        <v>0</v>
      </c>
      <c r="M14" s="194">
        <v>0</v>
      </c>
      <c r="N14" s="194">
        <v>0</v>
      </c>
      <c r="O14" s="194">
        <v>0</v>
      </c>
      <c r="P14" s="189"/>
      <c r="Q14" s="189"/>
      <c r="R14" s="189"/>
      <c r="S14" s="189"/>
      <c r="T14" s="189"/>
      <c r="U14" s="189"/>
      <c r="V14" s="189"/>
      <c r="W14" s="189"/>
      <c r="X14" s="189"/>
      <c r="Y14" s="189"/>
      <c r="Z14" s="189"/>
      <c r="AA14" s="189"/>
      <c r="AB14" s="189"/>
      <c r="AC14" s="189"/>
      <c r="AD14" s="189"/>
      <c r="AE14" s="189"/>
      <c r="AF14" s="189"/>
      <c r="AG14" s="189"/>
      <c r="AH14" s="189"/>
      <c r="AI14" s="189"/>
      <c r="AJ14" s="189"/>
      <c r="AK14" s="189"/>
      <c r="AL14" s="189"/>
      <c r="AM14" s="189"/>
      <c r="AN14" s="189"/>
      <c r="AO14" s="189"/>
      <c r="AP14" s="189"/>
      <c r="AQ14" s="189"/>
      <c r="AR14" s="189"/>
      <c r="AS14" s="189"/>
      <c r="AT14" s="189"/>
      <c r="AU14" s="189"/>
    </row>
    <row r="15" spans="1:47" x14ac:dyDescent="0.25">
      <c r="A15" s="194" t="s">
        <v>652</v>
      </c>
      <c r="B15" s="194" t="s">
        <v>645</v>
      </c>
      <c r="C15" s="194" t="s">
        <v>651</v>
      </c>
      <c r="D15" s="194">
        <v>1</v>
      </c>
      <c r="E15" s="194">
        <v>0</v>
      </c>
      <c r="F15" s="194">
        <v>14</v>
      </c>
      <c r="G15" s="199">
        <v>36.870000000000019</v>
      </c>
      <c r="H15" s="194">
        <v>0</v>
      </c>
      <c r="I15" s="194">
        <v>0</v>
      </c>
      <c r="J15" s="194">
        <v>0</v>
      </c>
      <c r="K15" s="194">
        <v>0</v>
      </c>
      <c r="L15" s="194">
        <v>0</v>
      </c>
      <c r="M15" s="194">
        <v>0</v>
      </c>
      <c r="N15" s="194">
        <v>0</v>
      </c>
      <c r="O15" s="194">
        <v>0</v>
      </c>
    </row>
    <row r="16" spans="1:47" s="195" customFormat="1" x14ac:dyDescent="0.25">
      <c r="A16" s="195" t="s">
        <v>678</v>
      </c>
      <c r="B16" s="196" t="s">
        <v>679</v>
      </c>
      <c r="C16" s="196" t="s">
        <v>657</v>
      </c>
      <c r="D16" s="196">
        <v>0</v>
      </c>
      <c r="E16" s="196">
        <v>0</v>
      </c>
      <c r="F16" s="196">
        <v>15</v>
      </c>
      <c r="G16" s="198">
        <v>34.412000000000013</v>
      </c>
      <c r="H16" s="196">
        <v>0</v>
      </c>
      <c r="I16" s="196">
        <v>0</v>
      </c>
      <c r="J16" s="196">
        <v>0</v>
      </c>
      <c r="K16" s="196">
        <v>1</v>
      </c>
      <c r="L16" s="196">
        <v>0</v>
      </c>
      <c r="M16" s="196">
        <v>0</v>
      </c>
      <c r="N16" s="196">
        <v>0</v>
      </c>
      <c r="O16" s="196">
        <v>0</v>
      </c>
    </row>
    <row r="19" spans="4:4" x14ac:dyDescent="0.25">
      <c r="D19" s="189">
        <v>15</v>
      </c>
    </row>
    <row r="20" spans="4:4" x14ac:dyDescent="0.25">
      <c r="D20" s="189">
        <v>175</v>
      </c>
    </row>
    <row r="21" spans="4:4" x14ac:dyDescent="0.25">
      <c r="D21" s="189">
        <f>SUM(D20*D19)</f>
        <v>2625</v>
      </c>
    </row>
  </sheetData>
  <autoFilter ref="A1:AU1" xr:uid="{ED40A4B0-0BBE-44A9-AE87-7C81964E822D}">
    <sortState xmlns:xlrd2="http://schemas.microsoft.com/office/spreadsheetml/2017/richdata2" ref="A2:AU16">
      <sortCondition ref="F1"/>
    </sortState>
  </autoFilter>
  <pageMargins left="0.7" right="0.7" top="0.75" bottom="0.75" header="0.3" footer="0.3"/>
  <pageSetup orientation="portrait" horizontalDpi="0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8F05D-31CE-40D6-94C2-54A3D62D436D}">
  <dimension ref="A1:L10"/>
  <sheetViews>
    <sheetView zoomScale="244" zoomScaleNormal="244" workbookViewId="0">
      <selection activeCell="C3" sqref="C3"/>
    </sheetView>
  </sheetViews>
  <sheetFormatPr baseColWidth="10" defaultRowHeight="21" x14ac:dyDescent="0.25"/>
  <cols>
    <col min="1" max="1" width="11.375" style="200" bestFit="1" customWidth="1"/>
    <col min="2" max="2" width="8" style="200" bestFit="1" customWidth="1"/>
    <col min="3" max="3" width="8.25" style="200" bestFit="1" customWidth="1"/>
    <col min="4" max="4" width="8" style="200" bestFit="1" customWidth="1"/>
    <col min="5" max="5" width="3.875" style="200" bestFit="1" customWidth="1"/>
    <col min="6" max="6" width="12.5" style="200" bestFit="1" customWidth="1"/>
    <col min="7" max="7" width="8" style="200" bestFit="1" customWidth="1"/>
    <col min="8" max="8" width="3.875" style="200" bestFit="1" customWidth="1"/>
    <col min="9" max="9" width="8.875" style="200" bestFit="1" customWidth="1"/>
    <col min="10" max="10" width="11" style="200"/>
    <col min="11" max="11" width="3.875" style="200" bestFit="1" customWidth="1"/>
    <col min="12" max="12" width="8.75" style="200" bestFit="1" customWidth="1"/>
    <col min="13" max="16384" width="11" style="200"/>
  </cols>
  <sheetData>
    <row r="1" spans="1:12" x14ac:dyDescent="0.25">
      <c r="A1" s="200" t="s">
        <v>507</v>
      </c>
      <c r="B1" s="200" t="s">
        <v>384</v>
      </c>
      <c r="C1" s="200" t="s">
        <v>383</v>
      </c>
      <c r="F1" s="200">
        <f>SUM(A6:C6)</f>
        <v>6825</v>
      </c>
      <c r="I1" s="200">
        <f>SUM(F1)</f>
        <v>6825</v>
      </c>
      <c r="L1" s="200">
        <f>SUM(I1)</f>
        <v>6825</v>
      </c>
    </row>
    <row r="2" spans="1:12" x14ac:dyDescent="0.25">
      <c r="A2" s="200">
        <v>17</v>
      </c>
      <c r="B2" s="200">
        <v>6</v>
      </c>
      <c r="C2" s="200">
        <v>16</v>
      </c>
      <c r="E2" s="200">
        <v>46</v>
      </c>
      <c r="F2" s="202">
        <f>ROUND(SUM($F$1/100*E2),-2)</f>
        <v>3100</v>
      </c>
      <c r="H2" s="200">
        <v>46</v>
      </c>
      <c r="I2" s="202">
        <f>ROUND(SUM($I$1/100*H2),-2)</f>
        <v>3100</v>
      </c>
      <c r="K2" s="200">
        <v>50</v>
      </c>
      <c r="L2" s="202">
        <f>ROUND(SUM($L$1/100*K2),-2)</f>
        <v>3400</v>
      </c>
    </row>
    <row r="3" spans="1:12" x14ac:dyDescent="0.25">
      <c r="A3" s="200">
        <v>175</v>
      </c>
      <c r="B3" s="200">
        <v>175</v>
      </c>
      <c r="C3" s="200">
        <v>175</v>
      </c>
      <c r="E3" s="200">
        <v>26</v>
      </c>
      <c r="F3" s="202">
        <f t="shared" ref="F3:F6" si="0">ROUND(SUM($F$1/100*E3),-2)</f>
        <v>1800</v>
      </c>
      <c r="H3" s="200">
        <v>26</v>
      </c>
      <c r="I3" s="202">
        <f t="shared" ref="I3:I5" si="1">ROUND(SUM($I$1/100*H3),-2)</f>
        <v>1800</v>
      </c>
      <c r="K3" s="200">
        <v>30</v>
      </c>
      <c r="L3" s="202">
        <f t="shared" ref="L3:L4" si="2">ROUND(SUM($L$1/100*K3),-2)</f>
        <v>2000</v>
      </c>
    </row>
    <row r="4" spans="1:12" x14ac:dyDescent="0.25">
      <c r="A4" s="200">
        <v>25</v>
      </c>
      <c r="B4" s="200">
        <v>25</v>
      </c>
      <c r="C4" s="200">
        <v>25</v>
      </c>
      <c r="E4" s="200">
        <v>16</v>
      </c>
      <c r="F4" s="202">
        <f t="shared" si="0"/>
        <v>1100</v>
      </c>
      <c r="H4" s="200">
        <v>16</v>
      </c>
      <c r="I4" s="202">
        <f t="shared" si="1"/>
        <v>1100</v>
      </c>
      <c r="K4" s="200">
        <v>20</v>
      </c>
      <c r="L4" s="202">
        <f t="shared" si="2"/>
        <v>1400</v>
      </c>
    </row>
    <row r="5" spans="1:12" x14ac:dyDescent="0.25">
      <c r="A5" s="200">
        <v>50</v>
      </c>
      <c r="B5" s="200">
        <v>50</v>
      </c>
      <c r="C5" s="200">
        <v>50</v>
      </c>
      <c r="E5" s="200">
        <v>12</v>
      </c>
      <c r="F5" s="202">
        <f t="shared" si="0"/>
        <v>800</v>
      </c>
      <c r="H5" s="200">
        <v>12</v>
      </c>
      <c r="I5" s="202">
        <f t="shared" si="1"/>
        <v>800</v>
      </c>
      <c r="L5" s="201"/>
    </row>
    <row r="6" spans="1:12" x14ac:dyDescent="0.25">
      <c r="A6" s="200">
        <f>SUM(A2*A3)</f>
        <v>2975</v>
      </c>
      <c r="B6" s="200">
        <f t="shared" ref="B6:C6" si="3">SUM(B2*B3)</f>
        <v>1050</v>
      </c>
      <c r="C6" s="200">
        <f t="shared" si="3"/>
        <v>2800</v>
      </c>
      <c r="F6" s="202">
        <f t="shared" si="0"/>
        <v>0</v>
      </c>
      <c r="I6" s="201"/>
      <c r="L6" s="201"/>
    </row>
    <row r="7" spans="1:12" x14ac:dyDescent="0.25">
      <c r="A7" s="200">
        <f>SUM(A2*A5)</f>
        <v>850</v>
      </c>
      <c r="B7" s="200">
        <f t="shared" ref="B7:C7" si="4">SUM(B2*B5)</f>
        <v>300</v>
      </c>
      <c r="C7" s="200">
        <f t="shared" si="4"/>
        <v>800</v>
      </c>
      <c r="D7" s="200">
        <f>SUM(A7:C7)</f>
        <v>1950</v>
      </c>
      <c r="F7" s="202">
        <f>SUM(F2:F6)</f>
        <v>6800</v>
      </c>
      <c r="I7" s="202">
        <f>SUM(I2:I6)</f>
        <v>6800</v>
      </c>
      <c r="L7" s="202">
        <f>SUM(L2:L6)</f>
        <v>6800</v>
      </c>
    </row>
    <row r="8" spans="1:12" x14ac:dyDescent="0.25">
      <c r="A8" s="200">
        <f>SUM(A2*A4)</f>
        <v>425</v>
      </c>
      <c r="B8" s="200">
        <f t="shared" ref="B8:C8" si="5">SUM(B2*B4)</f>
        <v>150</v>
      </c>
      <c r="C8" s="200">
        <f t="shared" si="5"/>
        <v>400</v>
      </c>
      <c r="F8" s="203"/>
    </row>
    <row r="9" spans="1:12" x14ac:dyDescent="0.25">
      <c r="F9" s="203"/>
    </row>
    <row r="10" spans="1:12" x14ac:dyDescent="0.25">
      <c r="F10" s="203"/>
    </row>
  </sheetData>
  <pageMargins left="0.7" right="0.7" top="0.75" bottom="0.75" header="0.3" footer="0.3"/>
  <pageSetup orientation="portrait" horizontalDpi="0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ECF4F-2602-4E88-AF36-7A9431145F0F}">
  <dimension ref="A2:G9"/>
  <sheetViews>
    <sheetView tabSelected="1" zoomScale="244" zoomScaleNormal="244" workbookViewId="0">
      <selection activeCell="D2" sqref="D2:G9"/>
    </sheetView>
  </sheetViews>
  <sheetFormatPr baseColWidth="10" defaultRowHeight="15" x14ac:dyDescent="0.25"/>
  <cols>
    <col min="7" max="7" width="12.125" bestFit="1" customWidth="1"/>
  </cols>
  <sheetData>
    <row r="2" spans="1:7" x14ac:dyDescent="0.25">
      <c r="A2" t="s">
        <v>681</v>
      </c>
      <c r="D2" t="s">
        <v>680</v>
      </c>
      <c r="G2" t="s">
        <v>682</v>
      </c>
    </row>
    <row r="4" spans="1:7" x14ac:dyDescent="0.25">
      <c r="A4" t="s">
        <v>684</v>
      </c>
      <c r="D4" t="s">
        <v>685</v>
      </c>
      <c r="G4" t="s">
        <v>497</v>
      </c>
    </row>
    <row r="5" spans="1:7" x14ac:dyDescent="0.25">
      <c r="A5" t="s">
        <v>683</v>
      </c>
      <c r="D5" t="s">
        <v>686</v>
      </c>
      <c r="G5" t="s">
        <v>687</v>
      </c>
    </row>
    <row r="6" spans="1:7" x14ac:dyDescent="0.25">
      <c r="D6" t="s">
        <v>442</v>
      </c>
      <c r="G6" t="s">
        <v>688</v>
      </c>
    </row>
    <row r="7" spans="1:7" x14ac:dyDescent="0.25">
      <c r="D7" t="s">
        <v>553</v>
      </c>
      <c r="G7" t="s">
        <v>590</v>
      </c>
    </row>
    <row r="8" spans="1:7" x14ac:dyDescent="0.25">
      <c r="D8" t="s">
        <v>556</v>
      </c>
      <c r="G8" t="s">
        <v>689</v>
      </c>
    </row>
    <row r="9" spans="1:7" x14ac:dyDescent="0.25">
      <c r="D9" t="s">
        <v>323</v>
      </c>
      <c r="G9" t="s">
        <v>441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4" tint="0.39997558519241921"/>
  </sheetPr>
  <dimension ref="A1:AG19"/>
  <sheetViews>
    <sheetView zoomScale="230" zoomScaleNormal="230" workbookViewId="0">
      <selection activeCell="AB6" sqref="AB6:AG8"/>
    </sheetView>
  </sheetViews>
  <sheetFormatPr baseColWidth="10" defaultColWidth="3.375" defaultRowHeight="15" x14ac:dyDescent="0.25"/>
  <cols>
    <col min="7" max="7" width="3.75" bestFit="1" customWidth="1"/>
    <col min="27" max="27" width="1.75" customWidth="1"/>
    <col min="28" max="45" width="2.625" customWidth="1"/>
  </cols>
  <sheetData>
    <row r="1" spans="1:33" ht="15.75" thickBot="1" x14ac:dyDescent="0.3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  <c r="Z1">
        <v>26</v>
      </c>
    </row>
    <row r="2" spans="1:33" ht="17.45" customHeight="1" thickBot="1" x14ac:dyDescent="0.3">
      <c r="A2">
        <v>2</v>
      </c>
      <c r="B2" s="81"/>
      <c r="C2" s="78" t="s">
        <v>281</v>
      </c>
      <c r="D2" s="78"/>
      <c r="E2" s="78"/>
      <c r="F2" s="78"/>
      <c r="G2" s="78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  <c r="U2" s="82"/>
      <c r="V2" s="82"/>
      <c r="W2" s="82"/>
      <c r="X2" s="82"/>
      <c r="Y2" s="82"/>
      <c r="Z2" s="83"/>
      <c r="AB2" s="90" t="s">
        <v>282</v>
      </c>
    </row>
    <row r="3" spans="1:33" ht="17.25" x14ac:dyDescent="0.25">
      <c r="A3">
        <v>3</v>
      </c>
      <c r="B3" s="84"/>
      <c r="C3" s="77"/>
      <c r="D3" s="78" t="s">
        <v>284</v>
      </c>
      <c r="E3" s="77"/>
      <c r="F3" s="77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  <c r="T3" s="78"/>
      <c r="U3" s="78"/>
      <c r="V3" s="78"/>
      <c r="W3" s="78"/>
      <c r="X3" s="78"/>
      <c r="Y3" s="78"/>
      <c r="Z3" s="85"/>
      <c r="AB3" s="228" t="s">
        <v>283</v>
      </c>
      <c r="AC3" s="229"/>
      <c r="AD3" s="229"/>
      <c r="AE3" s="229"/>
      <c r="AF3" s="229"/>
      <c r="AG3" s="230"/>
    </row>
    <row r="4" spans="1:33" ht="18" thickBot="1" x14ac:dyDescent="0.3">
      <c r="A4">
        <v>4</v>
      </c>
      <c r="B4" s="84"/>
      <c r="C4" s="77"/>
      <c r="D4" s="78"/>
      <c r="E4" s="78" t="s">
        <v>295</v>
      </c>
      <c r="F4" s="77"/>
      <c r="G4" s="78"/>
      <c r="H4" s="78"/>
      <c r="I4" s="78"/>
      <c r="J4" s="78"/>
      <c r="K4" s="78"/>
      <c r="L4" s="78"/>
      <c r="M4" s="78"/>
      <c r="N4" s="78"/>
      <c r="O4" s="77"/>
      <c r="P4" s="77"/>
      <c r="Q4" s="77"/>
      <c r="R4" s="77"/>
      <c r="S4" s="78"/>
      <c r="T4" s="78"/>
      <c r="U4" s="78"/>
      <c r="V4" s="78"/>
      <c r="W4" s="78"/>
      <c r="X4" s="78"/>
      <c r="Y4" s="78"/>
      <c r="Z4" s="85"/>
      <c r="AB4" s="225">
        <v>0</v>
      </c>
      <c r="AC4" s="226"/>
      <c r="AD4" s="226"/>
      <c r="AE4" s="226"/>
      <c r="AF4" s="226"/>
      <c r="AG4" s="227"/>
    </row>
    <row r="5" spans="1:33" ht="17.25" x14ac:dyDescent="0.25">
      <c r="A5">
        <v>5</v>
      </c>
      <c r="B5" s="84"/>
      <c r="C5" s="78"/>
      <c r="D5" s="78"/>
      <c r="E5" s="78" t="s">
        <v>288</v>
      </c>
      <c r="F5" s="78"/>
      <c r="G5" s="78"/>
      <c r="H5" s="78"/>
      <c r="I5" s="78"/>
      <c r="J5" s="78"/>
      <c r="K5" s="78"/>
      <c r="L5" s="78"/>
      <c r="M5" s="78"/>
      <c r="N5" s="78"/>
      <c r="O5" s="78"/>
      <c r="P5" s="78"/>
      <c r="Q5" s="78"/>
      <c r="R5" s="78"/>
      <c r="S5" s="78"/>
      <c r="T5" s="79"/>
      <c r="U5" s="78"/>
      <c r="V5" s="78"/>
      <c r="W5" s="78"/>
      <c r="X5" s="78"/>
      <c r="Y5" s="78"/>
      <c r="Z5" s="85"/>
      <c r="AB5" s="91"/>
    </row>
    <row r="6" spans="1:33" ht="18" thickBot="1" x14ac:dyDescent="0.3">
      <c r="A6">
        <v>6</v>
      </c>
      <c r="B6" s="84"/>
      <c r="C6" s="78"/>
      <c r="D6" s="78"/>
      <c r="E6" s="78" t="s">
        <v>285</v>
      </c>
      <c r="F6" s="78"/>
      <c r="G6" s="78"/>
      <c r="H6" s="78"/>
      <c r="I6" s="78"/>
      <c r="J6" s="78"/>
      <c r="K6" s="78"/>
      <c r="L6" s="78"/>
      <c r="M6" s="78"/>
      <c r="N6" s="78"/>
      <c r="O6" s="78"/>
      <c r="P6" s="78"/>
      <c r="Q6" s="78"/>
      <c r="R6" s="78"/>
      <c r="S6" s="78"/>
      <c r="T6" s="78"/>
      <c r="U6" s="78"/>
      <c r="V6" s="78"/>
      <c r="W6" s="78"/>
      <c r="X6" s="78"/>
      <c r="Y6" s="78"/>
      <c r="Z6" s="85"/>
      <c r="AB6" s="90" t="s">
        <v>279</v>
      </c>
    </row>
    <row r="7" spans="1:33" ht="17.25" x14ac:dyDescent="0.25">
      <c r="A7">
        <v>7</v>
      </c>
      <c r="B7" s="84"/>
      <c r="C7" s="78"/>
      <c r="D7" s="78"/>
      <c r="E7" s="78" t="s">
        <v>286</v>
      </c>
      <c r="F7" s="78"/>
      <c r="G7" s="78"/>
      <c r="H7" s="78"/>
      <c r="I7" s="78"/>
      <c r="J7" s="78"/>
      <c r="K7" s="78"/>
      <c r="L7" s="78"/>
      <c r="M7" s="78"/>
      <c r="N7" s="78"/>
      <c r="O7" s="78"/>
      <c r="P7" s="78"/>
      <c r="Q7" s="78"/>
      <c r="R7" s="78"/>
      <c r="S7" s="78"/>
      <c r="T7" s="79"/>
      <c r="U7" s="78"/>
      <c r="V7" s="78"/>
      <c r="W7" s="78"/>
      <c r="X7" s="78"/>
      <c r="Y7" s="78"/>
      <c r="Z7" s="85"/>
      <c r="AB7" s="228"/>
      <c r="AC7" s="229"/>
      <c r="AD7" s="229"/>
      <c r="AE7" s="229"/>
      <c r="AF7" s="229"/>
      <c r="AG7" s="230"/>
    </row>
    <row r="8" spans="1:33" ht="18" thickBot="1" x14ac:dyDescent="0.3">
      <c r="A8">
        <v>8</v>
      </c>
      <c r="B8" s="84"/>
      <c r="C8" s="78"/>
      <c r="D8" s="78"/>
      <c r="E8" s="78" t="s">
        <v>287</v>
      </c>
      <c r="F8" s="78"/>
      <c r="G8" s="78"/>
      <c r="H8" s="78"/>
      <c r="I8" s="78"/>
      <c r="J8" s="78"/>
      <c r="K8" s="78"/>
      <c r="L8" s="78"/>
      <c r="M8" s="78"/>
      <c r="N8" s="78"/>
      <c r="O8" s="78"/>
      <c r="P8" s="78"/>
      <c r="Q8" s="78"/>
      <c r="R8" s="78"/>
      <c r="S8" s="78"/>
      <c r="T8" s="79"/>
      <c r="U8" s="79"/>
      <c r="V8" s="78"/>
      <c r="W8" s="78"/>
      <c r="X8" s="78"/>
      <c r="Y8" s="78"/>
      <c r="Z8" s="85"/>
      <c r="AB8" s="225"/>
      <c r="AC8" s="226"/>
      <c r="AD8" s="226"/>
      <c r="AE8" s="226"/>
      <c r="AF8" s="226"/>
      <c r="AG8" s="227"/>
    </row>
    <row r="9" spans="1:33" x14ac:dyDescent="0.25">
      <c r="A9">
        <v>9</v>
      </c>
      <c r="B9" s="84"/>
      <c r="C9" s="78"/>
      <c r="D9" s="78"/>
      <c r="E9" s="78" t="s">
        <v>289</v>
      </c>
      <c r="F9" s="78"/>
      <c r="G9" s="78"/>
      <c r="H9" s="78"/>
      <c r="I9" s="78"/>
      <c r="J9" s="78"/>
      <c r="K9" s="78"/>
      <c r="L9" s="78"/>
      <c r="M9" s="78"/>
      <c r="N9" s="78"/>
      <c r="O9" s="78"/>
      <c r="P9" s="78"/>
      <c r="Q9" s="78"/>
      <c r="R9" s="78"/>
      <c r="S9" s="78"/>
      <c r="T9" s="79"/>
      <c r="U9" s="79"/>
      <c r="V9" s="78"/>
      <c r="W9" s="78"/>
      <c r="X9" s="78"/>
      <c r="Y9" s="78"/>
      <c r="Z9" s="85"/>
    </row>
    <row r="10" spans="1:33" ht="18" thickBot="1" x14ac:dyDescent="0.3">
      <c r="A10">
        <v>10</v>
      </c>
      <c r="B10" s="84"/>
      <c r="C10" s="78"/>
      <c r="D10" s="78" t="s">
        <v>290</v>
      </c>
      <c r="E10" s="78"/>
      <c r="F10" s="78"/>
      <c r="G10" s="78"/>
      <c r="H10" s="78"/>
      <c r="I10" s="78"/>
      <c r="J10" s="78"/>
      <c r="K10" s="78"/>
      <c r="L10" s="78"/>
      <c r="M10" s="78"/>
      <c r="N10" s="78"/>
      <c r="O10" s="78"/>
      <c r="P10" s="78"/>
      <c r="Q10" s="78"/>
      <c r="R10" s="78"/>
      <c r="S10" s="78"/>
      <c r="T10" s="79"/>
      <c r="U10" s="78"/>
      <c r="V10" s="78"/>
      <c r="W10" s="78"/>
      <c r="X10" s="78"/>
      <c r="Y10" s="78"/>
      <c r="Z10" s="85"/>
      <c r="AB10" s="90" t="s">
        <v>280</v>
      </c>
    </row>
    <row r="11" spans="1:33" ht="17.25" x14ac:dyDescent="0.25">
      <c r="A11">
        <v>11</v>
      </c>
      <c r="B11" s="84"/>
      <c r="C11" s="78"/>
      <c r="D11" s="78"/>
      <c r="E11" s="78" t="s">
        <v>291</v>
      </c>
      <c r="F11" s="78"/>
      <c r="G11" s="78"/>
      <c r="H11" s="78"/>
      <c r="I11" s="78"/>
      <c r="J11" s="78"/>
      <c r="K11" s="78"/>
      <c r="L11" s="78"/>
      <c r="M11" s="78"/>
      <c r="N11" s="78"/>
      <c r="O11" s="78"/>
      <c r="P11" s="78"/>
      <c r="Q11" s="78"/>
      <c r="R11" s="78"/>
      <c r="S11" s="78"/>
      <c r="T11" s="78"/>
      <c r="U11" s="79"/>
      <c r="V11" s="78"/>
      <c r="W11" s="78"/>
      <c r="X11" s="78"/>
      <c r="Y11" s="78"/>
      <c r="Z11" s="85"/>
      <c r="AB11" s="228"/>
      <c r="AC11" s="229"/>
      <c r="AD11" s="229"/>
      <c r="AE11" s="229"/>
      <c r="AF11" s="229"/>
      <c r="AG11" s="230"/>
    </row>
    <row r="12" spans="1:33" ht="18" thickBot="1" x14ac:dyDescent="0.3">
      <c r="A12">
        <v>12</v>
      </c>
      <c r="B12" s="84"/>
      <c r="C12" s="78"/>
      <c r="D12" s="78"/>
      <c r="E12" s="78" t="s">
        <v>292</v>
      </c>
      <c r="F12" s="78"/>
      <c r="G12" s="78"/>
      <c r="H12" s="78"/>
      <c r="I12" s="78"/>
      <c r="J12" s="78"/>
      <c r="K12" s="78"/>
      <c r="L12" s="78"/>
      <c r="M12" s="78"/>
      <c r="N12" s="78"/>
      <c r="O12" s="78"/>
      <c r="P12" s="78"/>
      <c r="Q12" s="78"/>
      <c r="R12" s="78"/>
      <c r="S12" s="78"/>
      <c r="T12" s="78"/>
      <c r="U12" s="78"/>
      <c r="V12" s="78"/>
      <c r="W12" s="78"/>
      <c r="X12" s="78"/>
      <c r="Y12" s="78"/>
      <c r="Z12" s="85"/>
      <c r="AB12" s="225"/>
      <c r="AC12" s="226"/>
      <c r="AD12" s="226"/>
      <c r="AE12" s="226"/>
      <c r="AF12" s="226"/>
      <c r="AG12" s="227"/>
    </row>
    <row r="13" spans="1:33" x14ac:dyDescent="0.25">
      <c r="A13">
        <v>13</v>
      </c>
      <c r="B13" s="84"/>
      <c r="C13" s="77"/>
      <c r="D13" s="77"/>
      <c r="E13" s="78" t="s">
        <v>293</v>
      </c>
      <c r="F13" s="77"/>
      <c r="G13" s="78"/>
      <c r="H13" s="78"/>
      <c r="I13" s="78"/>
      <c r="J13" s="78"/>
      <c r="K13" s="78"/>
      <c r="L13" s="78"/>
      <c r="M13" s="78"/>
      <c r="N13" s="78"/>
      <c r="O13" s="78"/>
      <c r="P13" s="78"/>
      <c r="Q13" s="78"/>
      <c r="R13" s="78"/>
      <c r="S13" s="78"/>
      <c r="T13" s="78"/>
      <c r="U13" s="78"/>
      <c r="V13" s="78"/>
      <c r="W13" s="78"/>
      <c r="X13" s="78"/>
      <c r="Y13" s="78"/>
      <c r="Z13" s="85"/>
    </row>
    <row r="14" spans="1:33" x14ac:dyDescent="0.25">
      <c r="A14">
        <v>14</v>
      </c>
      <c r="B14" s="84"/>
      <c r="C14" s="77"/>
      <c r="D14" s="77"/>
      <c r="E14" s="78" t="s">
        <v>294</v>
      </c>
      <c r="F14" s="77"/>
      <c r="G14" s="78"/>
      <c r="H14" s="78"/>
      <c r="I14" s="78"/>
      <c r="J14" s="78"/>
      <c r="K14" s="78"/>
      <c r="L14" s="78"/>
      <c r="M14" s="78"/>
      <c r="N14" s="78"/>
      <c r="O14" s="78"/>
      <c r="P14" s="78"/>
      <c r="Q14" s="78"/>
      <c r="R14" s="78"/>
      <c r="S14" s="78"/>
      <c r="T14" s="80"/>
      <c r="U14" s="80"/>
      <c r="V14" s="80"/>
      <c r="W14" s="80"/>
      <c r="X14" s="80"/>
      <c r="Y14" s="80"/>
      <c r="Z14" s="85"/>
    </row>
    <row r="15" spans="1:33" ht="15.75" thickBot="1" x14ac:dyDescent="0.3">
      <c r="A15">
        <v>15</v>
      </c>
      <c r="B15" s="86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8"/>
      <c r="U15" s="88"/>
      <c r="V15" s="88"/>
      <c r="W15" s="88"/>
      <c r="X15" s="88"/>
      <c r="Y15" s="88"/>
      <c r="Z15" s="89"/>
    </row>
    <row r="16" spans="1:33" x14ac:dyDescent="0.25">
      <c r="B16" s="92" t="s">
        <v>296</v>
      </c>
    </row>
    <row r="17" spans="2:13" x14ac:dyDescent="0.25">
      <c r="B17" s="92" t="s">
        <v>261</v>
      </c>
      <c r="F17" t="s">
        <v>297</v>
      </c>
      <c r="H17" t="s">
        <v>299</v>
      </c>
      <c r="I17" t="s">
        <v>301</v>
      </c>
      <c r="J17" t="s">
        <v>303</v>
      </c>
      <c r="K17" t="s">
        <v>304</v>
      </c>
      <c r="L17" t="s">
        <v>306</v>
      </c>
      <c r="M17" t="s">
        <v>307</v>
      </c>
    </row>
    <row r="18" spans="2:13" x14ac:dyDescent="0.25">
      <c r="B18" s="93" t="s">
        <v>283</v>
      </c>
      <c r="C18" s="94"/>
      <c r="D18" s="94"/>
      <c r="E18" s="94"/>
      <c r="F18" s="94" t="s">
        <v>298</v>
      </c>
      <c r="G18" s="94"/>
      <c r="H18" s="94" t="s">
        <v>300</v>
      </c>
      <c r="I18" s="94" t="s">
        <v>302</v>
      </c>
      <c r="J18" s="94">
        <v>2</v>
      </c>
      <c r="K18" s="94" t="s">
        <v>305</v>
      </c>
      <c r="L18" s="94">
        <v>12</v>
      </c>
      <c r="M18" s="94" t="s">
        <v>308</v>
      </c>
    </row>
    <row r="19" spans="2:13" x14ac:dyDescent="0.25">
      <c r="B19" s="93" t="s">
        <v>309</v>
      </c>
      <c r="C19" s="94"/>
      <c r="D19" s="94"/>
      <c r="E19" s="94"/>
      <c r="F19" s="94" t="s">
        <v>298</v>
      </c>
      <c r="G19" s="94"/>
      <c r="H19" s="94" t="s">
        <v>310</v>
      </c>
      <c r="I19" s="94" t="s">
        <v>302</v>
      </c>
      <c r="J19" s="94">
        <v>2</v>
      </c>
      <c r="K19" s="94" t="s">
        <v>305</v>
      </c>
      <c r="L19" s="94">
        <v>12</v>
      </c>
      <c r="M19" s="94" t="s">
        <v>308</v>
      </c>
    </row>
  </sheetData>
  <mergeCells count="6">
    <mergeCell ref="AB12:AG12"/>
    <mergeCell ref="AB3:AG3"/>
    <mergeCell ref="AB4:AG4"/>
    <mergeCell ref="AB7:AG7"/>
    <mergeCell ref="AB8:AG8"/>
    <mergeCell ref="AB11:AG11"/>
  </mergeCells>
  <pageMargins left="0.7" right="0.7" top="0.78740157499999996" bottom="0.78740157499999996" header="0.3" footer="0.3"/>
  <pageSetup paperSize="146" orientation="portrait" horizontalDpi="203" verticalDpi="203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8" tint="0.39997558519241921"/>
    <pageSetUpPr fitToPage="1"/>
  </sheetPr>
  <dimension ref="B1:BO28"/>
  <sheetViews>
    <sheetView showGridLines="0" zoomScale="150" zoomScaleNormal="150" zoomScaleSheetLayoutView="80" workbookViewId="0">
      <selection activeCell="B11" sqref="B11"/>
    </sheetView>
  </sheetViews>
  <sheetFormatPr baseColWidth="10" defaultColWidth="2.75" defaultRowHeight="30" customHeight="1" x14ac:dyDescent="0.3"/>
  <cols>
    <col min="1" max="1" width="2.625" customWidth="1"/>
    <col min="2" max="2" width="29.75" style="2" customWidth="1"/>
    <col min="3" max="6" width="11.625" style="1" customWidth="1"/>
    <col min="7" max="7" width="15.625" style="4" customWidth="1"/>
    <col min="8" max="27" width="2.75" style="1"/>
  </cols>
  <sheetData>
    <row r="1" spans="2:67" ht="60" customHeight="1" thickBot="1" x14ac:dyDescent="0.3">
      <c r="B1" s="224" t="s">
        <v>61</v>
      </c>
      <c r="C1" s="224"/>
      <c r="D1" s="224"/>
      <c r="E1" s="224"/>
      <c r="F1" s="224"/>
      <c r="G1" s="224"/>
      <c r="H1" s="224"/>
      <c r="I1" s="224"/>
      <c r="J1" s="224"/>
      <c r="K1" s="224"/>
      <c r="L1" s="224"/>
      <c r="M1" s="224"/>
      <c r="N1" s="224"/>
      <c r="O1" s="224"/>
      <c r="P1" s="224"/>
      <c r="Q1" s="224"/>
      <c r="R1" s="224"/>
      <c r="S1" s="224"/>
      <c r="T1" s="224"/>
      <c r="U1" s="224"/>
      <c r="V1" s="224"/>
      <c r="W1" s="224"/>
      <c r="X1" s="224"/>
    </row>
    <row r="2" spans="2:67" ht="21" customHeight="1" thickTop="1" thickBot="1" x14ac:dyDescent="0.3">
      <c r="B2" s="206" t="s">
        <v>13</v>
      </c>
      <c r="C2" s="206"/>
      <c r="D2" s="206"/>
      <c r="E2" s="206"/>
      <c r="F2" s="206"/>
      <c r="G2" s="5" t="s">
        <v>5</v>
      </c>
      <c r="H2" s="14">
        <v>1</v>
      </c>
      <c r="J2" s="15"/>
      <c r="K2" s="212" t="s">
        <v>12</v>
      </c>
      <c r="L2" s="213"/>
      <c r="M2" s="213"/>
      <c r="N2" s="213"/>
      <c r="O2" s="214"/>
      <c r="P2" s="16"/>
      <c r="Q2" s="212" t="s">
        <v>11</v>
      </c>
      <c r="R2" s="215"/>
      <c r="S2" s="215"/>
      <c r="T2" s="214"/>
      <c r="U2" s="17"/>
      <c r="V2" s="204" t="s">
        <v>2</v>
      </c>
      <c r="W2" s="205"/>
      <c r="X2" s="205"/>
      <c r="Y2" s="216"/>
      <c r="Z2" s="18"/>
      <c r="AA2" s="217" t="s">
        <v>3</v>
      </c>
      <c r="AB2" s="218"/>
      <c r="AC2" s="218"/>
      <c r="AD2" s="218"/>
      <c r="AE2" s="218"/>
      <c r="AF2" s="218"/>
      <c r="AG2" s="219"/>
      <c r="AH2" s="19"/>
      <c r="AI2" s="204" t="s">
        <v>4</v>
      </c>
      <c r="AJ2" s="205"/>
      <c r="AK2" s="205"/>
      <c r="AL2" s="205"/>
      <c r="AM2" s="205"/>
      <c r="AN2" s="205"/>
      <c r="AO2" s="205"/>
      <c r="AP2" s="205"/>
    </row>
    <row r="3" spans="2:67" s="11" customFormat="1" ht="39.950000000000003" customHeight="1" thickTop="1" x14ac:dyDescent="0.25">
      <c r="B3" s="207" t="s">
        <v>1</v>
      </c>
      <c r="C3" s="209" t="s">
        <v>6</v>
      </c>
      <c r="D3" s="209" t="s">
        <v>7</v>
      </c>
      <c r="E3" s="209" t="s">
        <v>8</v>
      </c>
      <c r="F3" s="209" t="s">
        <v>9</v>
      </c>
      <c r="G3" s="211" t="s">
        <v>10</v>
      </c>
      <c r="H3" s="20" t="s">
        <v>0</v>
      </c>
      <c r="I3" s="9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</row>
    <row r="4" spans="2:67" ht="15.75" customHeight="1" x14ac:dyDescent="0.25">
      <c r="B4" s="220"/>
      <c r="C4" s="221"/>
      <c r="D4" s="221"/>
      <c r="E4" s="221"/>
      <c r="F4" s="221"/>
      <c r="G4" s="221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6" customHeight="1" x14ac:dyDescent="0.25">
      <c r="B5" s="29" t="s">
        <v>19</v>
      </c>
      <c r="C5" s="30">
        <v>1</v>
      </c>
      <c r="D5" s="30">
        <f>SUM(D6:D28)</f>
        <v>0</v>
      </c>
      <c r="E5" s="30">
        <v>0</v>
      </c>
      <c r="F5" s="30">
        <f>SUM(F6:F28)</f>
        <v>0</v>
      </c>
      <c r="G5" s="31">
        <f>SUM($G$6:$G$28)/COUNT($C$6:$C$28)</f>
        <v>0</v>
      </c>
    </row>
    <row r="6" spans="2:67" ht="36" customHeight="1" x14ac:dyDescent="0.25">
      <c r="B6" s="24" t="s">
        <v>62</v>
      </c>
      <c r="C6" s="21">
        <v>1</v>
      </c>
      <c r="D6" s="21">
        <v>0</v>
      </c>
      <c r="E6" s="21">
        <v>0</v>
      </c>
      <c r="F6" s="21">
        <v>0</v>
      </c>
      <c r="G6" s="22">
        <v>0</v>
      </c>
    </row>
    <row r="7" spans="2:67" ht="36" customHeight="1" x14ac:dyDescent="0.25">
      <c r="B7" s="27" t="s">
        <v>63</v>
      </c>
      <c r="C7" s="21"/>
      <c r="D7" s="21">
        <v>0</v>
      </c>
      <c r="E7" s="21">
        <v>0</v>
      </c>
      <c r="F7" s="21">
        <v>0</v>
      </c>
      <c r="G7" s="22">
        <v>0</v>
      </c>
    </row>
    <row r="8" spans="2:67" ht="36" customHeight="1" x14ac:dyDescent="0.25">
      <c r="B8" s="24" t="s">
        <v>64</v>
      </c>
      <c r="C8" s="21"/>
      <c r="D8" s="21">
        <v>0</v>
      </c>
      <c r="E8" s="21">
        <v>0</v>
      </c>
      <c r="F8" s="21">
        <v>0</v>
      </c>
      <c r="G8" s="22">
        <v>0</v>
      </c>
    </row>
    <row r="9" spans="2:67" ht="36" customHeight="1" x14ac:dyDescent="0.25">
      <c r="B9" s="24" t="s">
        <v>66</v>
      </c>
      <c r="C9" s="21"/>
      <c r="D9" s="21">
        <v>0</v>
      </c>
      <c r="E9" s="21">
        <v>0</v>
      </c>
      <c r="F9" s="21">
        <v>0</v>
      </c>
      <c r="G9" s="22">
        <v>0</v>
      </c>
    </row>
    <row r="10" spans="2:67" ht="36" customHeight="1" x14ac:dyDescent="0.25">
      <c r="B10" s="32" t="s">
        <v>65</v>
      </c>
      <c r="C10" s="21"/>
      <c r="D10" s="21">
        <v>0</v>
      </c>
      <c r="E10" s="21">
        <v>0</v>
      </c>
      <c r="F10" s="21">
        <v>0</v>
      </c>
      <c r="G10" s="22">
        <v>0</v>
      </c>
    </row>
    <row r="11" spans="2:67" ht="36" customHeight="1" x14ac:dyDescent="0.25">
      <c r="B11" s="25" t="s">
        <v>67</v>
      </c>
      <c r="C11" s="21"/>
      <c r="D11" s="21">
        <v>0</v>
      </c>
      <c r="E11" s="21">
        <v>0</v>
      </c>
      <c r="F11" s="21">
        <v>0</v>
      </c>
      <c r="G11" s="22">
        <v>0</v>
      </c>
    </row>
    <row r="12" spans="2:67" ht="36" customHeight="1" x14ac:dyDescent="0.25">
      <c r="B12" s="27" t="s">
        <v>68</v>
      </c>
      <c r="C12" s="21"/>
      <c r="D12" s="21">
        <v>0</v>
      </c>
      <c r="E12" s="21">
        <v>0</v>
      </c>
      <c r="F12" s="21">
        <v>0</v>
      </c>
      <c r="G12" s="22">
        <v>0</v>
      </c>
    </row>
    <row r="13" spans="2:67" ht="36" customHeight="1" x14ac:dyDescent="0.25">
      <c r="B13" s="25" t="s">
        <v>69</v>
      </c>
      <c r="C13" s="23"/>
      <c r="D13" s="21">
        <v>0</v>
      </c>
      <c r="E13" s="21">
        <v>0</v>
      </c>
      <c r="F13" s="21">
        <v>0</v>
      </c>
      <c r="G13" s="22">
        <v>0</v>
      </c>
    </row>
    <row r="14" spans="2:67" ht="36" customHeight="1" x14ac:dyDescent="0.25">
      <c r="B14" s="26" t="s">
        <v>70</v>
      </c>
      <c r="C14" s="7"/>
      <c r="D14" s="7">
        <v>0</v>
      </c>
      <c r="E14" s="7">
        <v>0</v>
      </c>
      <c r="F14" s="7">
        <v>0</v>
      </c>
      <c r="G14" s="8">
        <v>0</v>
      </c>
    </row>
    <row r="15" spans="2:67" s="1" customFormat="1" ht="36" customHeight="1" x14ac:dyDescent="0.25">
      <c r="B15" s="26" t="s">
        <v>71</v>
      </c>
      <c r="C15" s="7"/>
      <c r="D15" s="7">
        <v>0</v>
      </c>
      <c r="E15" s="7">
        <v>0</v>
      </c>
      <c r="F15" s="7">
        <v>0</v>
      </c>
      <c r="G15" s="8">
        <v>0</v>
      </c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</row>
    <row r="16" spans="2:67" s="1" customFormat="1" ht="36" customHeight="1" x14ac:dyDescent="0.25">
      <c r="B16" s="26" t="s">
        <v>72</v>
      </c>
      <c r="C16" s="7"/>
      <c r="D16" s="7">
        <v>0</v>
      </c>
      <c r="E16" s="7">
        <v>0</v>
      </c>
      <c r="F16" s="7">
        <v>0</v>
      </c>
      <c r="G16" s="8">
        <v>0</v>
      </c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</row>
    <row r="17" spans="2:67" s="1" customFormat="1" ht="36" customHeight="1" x14ac:dyDescent="0.25">
      <c r="B17" s="26" t="s">
        <v>73</v>
      </c>
      <c r="C17" s="7"/>
      <c r="D17" s="7">
        <v>0</v>
      </c>
      <c r="E17" s="7">
        <v>0</v>
      </c>
      <c r="F17" s="7">
        <v>0</v>
      </c>
      <c r="G17" s="8">
        <v>0</v>
      </c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</row>
    <row r="18" spans="2:67" s="1" customFormat="1" ht="36" customHeight="1" x14ac:dyDescent="0.25">
      <c r="B18" s="26" t="s">
        <v>74</v>
      </c>
      <c r="C18" s="7"/>
      <c r="D18" s="7">
        <v>0</v>
      </c>
      <c r="E18" s="7">
        <v>0</v>
      </c>
      <c r="F18" s="7">
        <v>0</v>
      </c>
      <c r="G18" s="8">
        <v>0</v>
      </c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</row>
    <row r="19" spans="2:67" s="1" customFormat="1" ht="36" customHeight="1" x14ac:dyDescent="0.25">
      <c r="B19" s="26" t="s">
        <v>75</v>
      </c>
      <c r="C19" s="7"/>
      <c r="D19" s="7">
        <v>0</v>
      </c>
      <c r="E19" s="7">
        <v>0</v>
      </c>
      <c r="F19" s="7">
        <v>0</v>
      </c>
      <c r="G19" s="8">
        <v>0</v>
      </c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</row>
    <row r="20" spans="2:67" s="1" customFormat="1" ht="36" customHeight="1" x14ac:dyDescent="0.25">
      <c r="B20" s="26" t="s">
        <v>78</v>
      </c>
      <c r="C20" s="7"/>
      <c r="D20" s="7">
        <v>0</v>
      </c>
      <c r="E20" s="7">
        <v>0</v>
      </c>
      <c r="F20" s="7">
        <v>0</v>
      </c>
      <c r="G20" s="8">
        <v>0</v>
      </c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</row>
    <row r="21" spans="2:67" s="1" customFormat="1" ht="36" customHeight="1" x14ac:dyDescent="0.25">
      <c r="B21" s="26" t="s">
        <v>76</v>
      </c>
      <c r="C21" s="7"/>
      <c r="D21" s="7">
        <v>0</v>
      </c>
      <c r="E21" s="7">
        <v>0</v>
      </c>
      <c r="F21" s="7">
        <v>0</v>
      </c>
      <c r="G21" s="8">
        <v>0</v>
      </c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</row>
    <row r="22" spans="2:67" s="1" customFormat="1" ht="36" customHeight="1" x14ac:dyDescent="0.25">
      <c r="B22" s="26" t="s">
        <v>77</v>
      </c>
      <c r="C22" s="7"/>
      <c r="D22" s="7">
        <v>0</v>
      </c>
      <c r="E22" s="7">
        <v>0</v>
      </c>
      <c r="F22" s="7">
        <v>0</v>
      </c>
      <c r="G22" s="8">
        <v>0</v>
      </c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</row>
    <row r="23" spans="2:67" s="1" customFormat="1" ht="36" customHeight="1" x14ac:dyDescent="0.25">
      <c r="B23" s="26" t="s">
        <v>79</v>
      </c>
      <c r="C23" s="7"/>
      <c r="D23" s="7">
        <v>0</v>
      </c>
      <c r="E23" s="7">
        <v>0</v>
      </c>
      <c r="F23" s="7">
        <v>0</v>
      </c>
      <c r="G23" s="8">
        <v>0</v>
      </c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</row>
    <row r="24" spans="2:67" s="1" customFormat="1" ht="36" customHeight="1" x14ac:dyDescent="0.25">
      <c r="B24" s="26" t="s">
        <v>80</v>
      </c>
      <c r="C24" s="7"/>
      <c r="D24" s="7">
        <v>0</v>
      </c>
      <c r="E24" s="7">
        <v>0</v>
      </c>
      <c r="F24" s="7">
        <v>0</v>
      </c>
      <c r="G24" s="8">
        <v>0</v>
      </c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</row>
    <row r="25" spans="2:67" s="1" customFormat="1" ht="36" customHeight="1" x14ac:dyDescent="0.25">
      <c r="B25" s="26" t="s">
        <v>81</v>
      </c>
      <c r="C25" s="7"/>
      <c r="D25" s="7">
        <v>0</v>
      </c>
      <c r="E25" s="7">
        <v>0</v>
      </c>
      <c r="F25" s="7">
        <v>0</v>
      </c>
      <c r="G25" s="8">
        <v>0</v>
      </c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</row>
    <row r="26" spans="2:67" s="1" customFormat="1" ht="36" customHeight="1" x14ac:dyDescent="0.25">
      <c r="B26" s="26" t="s">
        <v>82</v>
      </c>
      <c r="C26" s="7"/>
      <c r="D26" s="7">
        <v>0</v>
      </c>
      <c r="E26" s="7">
        <v>0</v>
      </c>
      <c r="F26" s="7">
        <v>0</v>
      </c>
      <c r="G26" s="8">
        <v>0</v>
      </c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</row>
    <row r="27" spans="2:67" s="1" customFormat="1" ht="36" customHeight="1" x14ac:dyDescent="0.25">
      <c r="B27" s="26" t="s">
        <v>83</v>
      </c>
      <c r="C27" s="7"/>
      <c r="D27" s="7">
        <v>0</v>
      </c>
      <c r="E27" s="7">
        <v>0</v>
      </c>
      <c r="F27" s="7">
        <v>0</v>
      </c>
      <c r="G27" s="8">
        <v>0</v>
      </c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</row>
    <row r="28" spans="2:67" s="1" customFormat="1" ht="36" customHeight="1" x14ac:dyDescent="0.25">
      <c r="B28" s="26" t="s">
        <v>84</v>
      </c>
      <c r="C28" s="7"/>
      <c r="D28" s="7">
        <v>0</v>
      </c>
      <c r="E28" s="7">
        <v>0</v>
      </c>
      <c r="F28" s="7">
        <v>0</v>
      </c>
      <c r="G28" s="8">
        <v>0</v>
      </c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</row>
  </sheetData>
  <mergeCells count="13">
    <mergeCell ref="B1:X1"/>
    <mergeCell ref="B2:F2"/>
    <mergeCell ref="K2:O2"/>
    <mergeCell ref="Q2:T2"/>
    <mergeCell ref="V2:Y2"/>
    <mergeCell ref="AI2:AP2"/>
    <mergeCell ref="B3:B4"/>
    <mergeCell ref="C3:C4"/>
    <mergeCell ref="D3:D4"/>
    <mergeCell ref="E3:E4"/>
    <mergeCell ref="F3:F4"/>
    <mergeCell ref="G3:G4"/>
    <mergeCell ref="AA2:AG2"/>
  </mergeCells>
  <conditionalFormatting sqref="H5:BO28">
    <cfRule type="expression" dxfId="147" priority="3">
      <formula>PercentComplete</formula>
    </cfRule>
    <cfRule type="expression" dxfId="146" priority="4">
      <formula>PercentCompleteBeyond</formula>
    </cfRule>
    <cfRule type="expression" dxfId="145" priority="5">
      <formula>Actual</formula>
    </cfRule>
    <cfRule type="expression" dxfId="144" priority="6">
      <formula>ActualBeyond</formula>
    </cfRule>
    <cfRule type="expression" dxfId="143" priority="7">
      <formula>Plan</formula>
    </cfRule>
    <cfRule type="expression" dxfId="142" priority="8">
      <formula>H$4=period_selected</formula>
    </cfRule>
    <cfRule type="expression" dxfId="141" priority="9">
      <formula>MOD(COLUMN(),2)</formula>
    </cfRule>
    <cfRule type="expression" dxfId="140" priority="10">
      <formula>MOD(COLUMN(),2)=0</formula>
    </cfRule>
  </conditionalFormatting>
  <conditionalFormatting sqref="B29:BO29">
    <cfRule type="expression" dxfId="139" priority="2">
      <formula>TRUE</formula>
    </cfRule>
  </conditionalFormatting>
  <conditionalFormatting sqref="H4:BO4">
    <cfRule type="expression" dxfId="138" priority="1">
      <formula>H$4=period_selected</formula>
    </cfRule>
  </conditionalFormatting>
  <dataValidations disablePrompts="1"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4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4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400-000002000000}"/>
    <dataValidation allowBlank="1" showInputMessage="1" showErrorMessage="1" prompt="This legend cell indicates actual duration" sqref="P2" xr:uid="{00000000-0002-0000-0400-000003000000}"/>
    <dataValidation allowBlank="1" showInputMessage="1" showErrorMessage="1" prompt="This legend cell indicates the percentage of project completed" sqref="U2" xr:uid="{00000000-0002-0000-0400-000004000000}"/>
    <dataValidation allowBlank="1" showInputMessage="1" showErrorMessage="1" prompt="This legend cell indicates actual duration beyond plan" sqref="Z2" xr:uid="{00000000-0002-0000-0400-000005000000}"/>
    <dataValidation allowBlank="1" showInputMessage="1" showErrorMessage="1" prompt="This legend cell indicates the percentage of project completed beyond plan" sqref="AH2" xr:uid="{00000000-0002-0000-0400-000006000000}"/>
    <dataValidation allowBlank="1" showInputMessage="1" showErrorMessage="1" prompt="Periods are charted from 1 to 60 starting from cell H4 to cell BO4 " sqref="H3" xr:uid="{00000000-0002-0000-0400-000007000000}"/>
    <dataValidation allowBlank="1" showInputMessage="1" showErrorMessage="1" prompt="Enter activity in column B, starting with cell B5_x000a_" sqref="B3:B4" xr:uid="{00000000-0002-0000-0400-000008000000}"/>
    <dataValidation allowBlank="1" showInputMessage="1" showErrorMessage="1" prompt="Enter plan start period in column C, starting with cell C5" sqref="C3:C4" xr:uid="{00000000-0002-0000-0400-000009000000}"/>
    <dataValidation allowBlank="1" showInputMessage="1" showErrorMessage="1" prompt="Enter plan duration period in column D, starting with cell D5" sqref="D3:D4" xr:uid="{00000000-0002-0000-0400-00000A000000}"/>
    <dataValidation allowBlank="1" showInputMessage="1" showErrorMessage="1" prompt="Enter actual start period in column E, starting with cell E5" sqref="E3:E4" xr:uid="{00000000-0002-0000-0400-00000B000000}"/>
    <dataValidation allowBlank="1" showInputMessage="1" showErrorMessage="1" prompt="Enter actual duration period in column F, starting with cell F5" sqref="F3:F4" xr:uid="{00000000-0002-0000-0400-00000C000000}"/>
    <dataValidation allowBlank="1" showInputMessage="1" showErrorMessage="1" prompt="Enter the percentage of project completed in column G, starting with cell G5" sqref="G3:G4" xr:uid="{00000000-0002-0000-0400-00000D000000}"/>
    <dataValidation allowBlank="1" showInputMessage="1" showErrorMessage="1" prompt="Title of the project. Enter a new title in this cell. Highlight a period in H2. Chart legend is in J2 to AI2" sqref="B1" xr:uid="{00000000-0002-0000-0400-00000E000000}"/>
    <dataValidation allowBlank="1" showInputMessage="1" showErrorMessage="1" prompt="Select a period to highlight in H2. A Chart legend is in J2 to AI2" sqref="B2:F2" xr:uid="{00000000-0002-0000-04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8" tint="0.39997558519241921"/>
  </sheetPr>
  <dimension ref="A1:AB111"/>
  <sheetViews>
    <sheetView zoomScale="230" zoomScaleNormal="230" workbookViewId="0">
      <selection activeCell="C104" sqref="C104"/>
    </sheetView>
  </sheetViews>
  <sheetFormatPr baseColWidth="10" defaultColWidth="3.375" defaultRowHeight="15" x14ac:dyDescent="0.25"/>
  <cols>
    <col min="7" max="7" width="3.75" bestFit="1" customWidth="1"/>
    <col min="27" max="27" width="1.75" customWidth="1"/>
    <col min="28" max="28" width="42.125" customWidth="1"/>
  </cols>
  <sheetData>
    <row r="1" spans="1:28" ht="15.75" thickBot="1" x14ac:dyDescent="0.3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  <c r="Z1">
        <v>26</v>
      </c>
    </row>
    <row r="2" spans="1:28" ht="18" thickBot="1" x14ac:dyDescent="0.3">
      <c r="A2">
        <v>2</v>
      </c>
      <c r="B2" s="237" t="s">
        <v>213</v>
      </c>
      <c r="C2" s="238"/>
      <c r="D2" s="238"/>
      <c r="E2" s="239"/>
      <c r="F2" s="240" t="s">
        <v>214</v>
      </c>
      <c r="G2" s="241"/>
      <c r="H2" s="241"/>
      <c r="I2" s="242"/>
      <c r="J2" s="240" t="s">
        <v>215</v>
      </c>
      <c r="K2" s="241"/>
      <c r="L2" s="241"/>
      <c r="M2" s="242"/>
      <c r="N2" s="240" t="s">
        <v>216</v>
      </c>
      <c r="O2" s="241"/>
      <c r="P2" s="241"/>
      <c r="Q2" s="242"/>
      <c r="R2" s="240" t="s">
        <v>217</v>
      </c>
      <c r="S2" s="241"/>
      <c r="T2" s="241"/>
      <c r="U2" s="242"/>
      <c r="V2" s="240" t="s">
        <v>270</v>
      </c>
      <c r="W2" s="241"/>
      <c r="X2" s="241"/>
      <c r="Y2" s="242"/>
      <c r="Z2" s="50" t="s">
        <v>229</v>
      </c>
      <c r="AB2" s="24" t="s">
        <v>62</v>
      </c>
    </row>
    <row r="3" spans="1:28" ht="18" thickBot="1" x14ac:dyDescent="0.3">
      <c r="A3">
        <v>3</v>
      </c>
      <c r="B3" s="51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8"/>
      <c r="AB3" s="27" t="s">
        <v>63</v>
      </c>
    </row>
    <row r="4" spans="1:28" ht="17.25" x14ac:dyDescent="0.25">
      <c r="A4">
        <v>4</v>
      </c>
      <c r="B4" s="51"/>
      <c r="C4" s="231" t="s">
        <v>218</v>
      </c>
      <c r="D4" s="232"/>
      <c r="E4" s="232"/>
      <c r="F4" s="233"/>
      <c r="G4" s="47"/>
      <c r="H4" s="246" t="s">
        <v>219</v>
      </c>
      <c r="I4" s="243"/>
      <c r="J4" s="243"/>
      <c r="K4" s="243"/>
      <c r="L4" s="243"/>
      <c r="M4" s="247"/>
      <c r="N4" s="47"/>
      <c r="O4" s="231" t="s">
        <v>223</v>
      </c>
      <c r="P4" s="232"/>
      <c r="Q4" s="232"/>
      <c r="R4" s="233"/>
      <c r="S4" s="47"/>
      <c r="T4" s="249" t="s">
        <v>224</v>
      </c>
      <c r="U4" s="249"/>
      <c r="V4" s="249"/>
      <c r="W4" s="249"/>
      <c r="X4" s="249"/>
      <c r="Y4" s="249"/>
      <c r="Z4" s="48"/>
      <c r="AB4" s="24" t="s">
        <v>64</v>
      </c>
    </row>
    <row r="5" spans="1:28" ht="17.25" x14ac:dyDescent="0.25">
      <c r="A5">
        <v>5</v>
      </c>
      <c r="B5" s="51"/>
      <c r="C5" s="58" t="s">
        <v>235</v>
      </c>
      <c r="D5" s="59"/>
      <c r="E5" s="59"/>
      <c r="F5" s="60"/>
      <c r="G5" s="47"/>
      <c r="H5" s="248"/>
      <c r="I5" s="249"/>
      <c r="J5" s="249"/>
      <c r="K5" s="249"/>
      <c r="L5" s="249"/>
      <c r="M5" s="250"/>
      <c r="N5" s="47"/>
      <c r="O5" s="58" t="s">
        <v>234</v>
      </c>
      <c r="P5" s="59" t="s">
        <v>233</v>
      </c>
      <c r="Q5" s="59"/>
      <c r="R5" s="60"/>
      <c r="S5" s="47"/>
      <c r="T5" s="49"/>
      <c r="U5" s="47"/>
      <c r="V5" s="47"/>
      <c r="W5" s="47"/>
      <c r="X5" s="47"/>
      <c r="Y5" s="47"/>
      <c r="Z5" s="48"/>
      <c r="AB5" s="24" t="s">
        <v>66</v>
      </c>
    </row>
    <row r="6" spans="1:28" x14ac:dyDescent="0.25">
      <c r="A6">
        <v>6</v>
      </c>
      <c r="B6" s="51"/>
      <c r="C6" s="61"/>
      <c r="D6" s="47"/>
      <c r="E6" s="47"/>
      <c r="F6" s="62"/>
      <c r="G6" s="47"/>
      <c r="H6" s="251"/>
      <c r="I6" s="252"/>
      <c r="J6" s="252"/>
      <c r="K6" s="252"/>
      <c r="L6" s="252"/>
      <c r="M6" s="253"/>
      <c r="N6" s="47"/>
      <c r="O6" s="61" t="s">
        <v>143</v>
      </c>
      <c r="P6" s="47"/>
      <c r="Q6" s="47"/>
      <c r="R6" s="62"/>
      <c r="S6" s="47"/>
      <c r="T6" s="47" t="s">
        <v>226</v>
      </c>
      <c r="U6" s="47"/>
      <c r="V6" s="47"/>
      <c r="W6" s="47"/>
      <c r="X6" s="47"/>
      <c r="Y6" s="47"/>
      <c r="Z6" s="48"/>
    </row>
    <row r="7" spans="1:28" x14ac:dyDescent="0.25">
      <c r="A7">
        <v>7</v>
      </c>
      <c r="B7" s="51"/>
      <c r="C7" s="61"/>
      <c r="D7" s="47"/>
      <c r="E7" s="47"/>
      <c r="F7" s="62"/>
      <c r="G7" s="47"/>
      <c r="H7" s="58"/>
      <c r="I7" s="243" t="s">
        <v>220</v>
      </c>
      <c r="J7" s="243"/>
      <c r="K7" s="243"/>
      <c r="L7" s="243"/>
      <c r="M7" s="60"/>
      <c r="N7" s="47"/>
      <c r="O7" s="61"/>
      <c r="P7" s="47"/>
      <c r="Q7" s="47"/>
      <c r="R7" s="62"/>
      <c r="S7" s="47"/>
      <c r="T7" s="49" t="s">
        <v>229</v>
      </c>
      <c r="U7" s="47" t="s">
        <v>227</v>
      </c>
      <c r="V7" s="47"/>
      <c r="W7" s="47"/>
      <c r="X7" s="47"/>
      <c r="Y7" s="47"/>
      <c r="Z7" s="48"/>
    </row>
    <row r="8" spans="1:28" x14ac:dyDescent="0.25">
      <c r="A8">
        <v>8</v>
      </c>
      <c r="B8" s="51"/>
      <c r="C8" s="61"/>
      <c r="D8" s="47"/>
      <c r="E8" s="47"/>
      <c r="F8" s="62"/>
      <c r="G8" s="47"/>
      <c r="H8" s="61" t="s">
        <v>221</v>
      </c>
      <c r="I8" s="47"/>
      <c r="J8" s="47"/>
      <c r="K8" s="47"/>
      <c r="L8" s="47"/>
      <c r="M8" s="62"/>
      <c r="N8" s="47"/>
      <c r="O8" s="61"/>
      <c r="P8" s="47"/>
      <c r="Q8" s="47"/>
      <c r="R8" s="62"/>
      <c r="S8" s="47"/>
      <c r="T8" s="49"/>
      <c r="U8" s="49" t="s">
        <v>229</v>
      </c>
      <c r="V8" s="47" t="s">
        <v>230</v>
      </c>
      <c r="W8" s="47"/>
      <c r="X8" s="47"/>
      <c r="Y8" s="47"/>
      <c r="Z8" s="48"/>
    </row>
    <row r="9" spans="1:28" x14ac:dyDescent="0.25">
      <c r="A9">
        <v>9</v>
      </c>
      <c r="B9" s="51"/>
      <c r="C9" s="61"/>
      <c r="D9" s="47"/>
      <c r="E9" s="47"/>
      <c r="F9" s="62"/>
      <c r="G9" s="47"/>
      <c r="H9" s="61" t="s">
        <v>222</v>
      </c>
      <c r="I9" s="47"/>
      <c r="J9" s="47"/>
      <c r="K9" s="47"/>
      <c r="L9" s="47"/>
      <c r="M9" s="62"/>
      <c r="N9" s="47"/>
      <c r="O9" s="61"/>
      <c r="P9" s="47"/>
      <c r="Q9" s="47"/>
      <c r="R9" s="62"/>
      <c r="S9" s="47"/>
      <c r="T9" s="49"/>
      <c r="U9" s="49"/>
      <c r="V9" s="47"/>
      <c r="W9" s="47"/>
      <c r="X9" s="47"/>
      <c r="Y9" s="47"/>
      <c r="Z9" s="48"/>
    </row>
    <row r="10" spans="1:28" x14ac:dyDescent="0.25">
      <c r="A10">
        <v>10</v>
      </c>
      <c r="B10" s="51"/>
      <c r="C10" s="61"/>
      <c r="D10" s="47"/>
      <c r="E10" s="47"/>
      <c r="F10" s="62"/>
      <c r="G10" s="47"/>
      <c r="H10" s="61" t="s">
        <v>232</v>
      </c>
      <c r="I10" s="47"/>
      <c r="J10" s="47"/>
      <c r="K10" s="47"/>
      <c r="L10" s="47"/>
      <c r="M10" s="62"/>
      <c r="N10" s="47"/>
      <c r="O10" s="61"/>
      <c r="P10" s="47"/>
      <c r="Q10" s="47"/>
      <c r="R10" s="62"/>
      <c r="S10" s="47"/>
      <c r="T10" s="49" t="s">
        <v>229</v>
      </c>
      <c r="U10" s="47" t="s">
        <v>228</v>
      </c>
      <c r="V10" s="47"/>
      <c r="W10" s="47"/>
      <c r="X10" s="47"/>
      <c r="Y10" s="47"/>
      <c r="Z10" s="48"/>
    </row>
    <row r="11" spans="1:28" x14ac:dyDescent="0.25">
      <c r="A11">
        <v>11</v>
      </c>
      <c r="B11" s="51"/>
      <c r="C11" s="61"/>
      <c r="D11" s="47"/>
      <c r="E11" s="47"/>
      <c r="F11" s="62"/>
      <c r="G11" s="47"/>
      <c r="H11" s="61"/>
      <c r="I11" s="47"/>
      <c r="J11" s="47"/>
      <c r="K11" s="47"/>
      <c r="L11" s="47"/>
      <c r="M11" s="62"/>
      <c r="N11" s="47"/>
      <c r="O11" s="61"/>
      <c r="P11" s="47"/>
      <c r="Q11" s="47"/>
      <c r="R11" s="62"/>
      <c r="S11" s="47"/>
      <c r="T11" s="47"/>
      <c r="U11" s="49" t="s">
        <v>229</v>
      </c>
      <c r="V11" s="47" t="s">
        <v>231</v>
      </c>
      <c r="W11" s="47"/>
      <c r="X11" s="47"/>
      <c r="Y11" s="47"/>
      <c r="Z11" s="48"/>
    </row>
    <row r="12" spans="1:28" ht="15.75" thickBot="1" x14ac:dyDescent="0.3">
      <c r="A12">
        <v>12</v>
      </c>
      <c r="B12" s="51"/>
      <c r="C12" s="61"/>
      <c r="D12" s="47"/>
      <c r="E12" s="47"/>
      <c r="F12" s="62"/>
      <c r="G12" s="47"/>
      <c r="H12" s="61"/>
      <c r="I12" s="47"/>
      <c r="J12" s="47"/>
      <c r="K12" s="47"/>
      <c r="L12" s="47"/>
      <c r="M12" s="62"/>
      <c r="N12" s="47"/>
      <c r="O12" s="61"/>
      <c r="P12" s="47"/>
      <c r="Q12" s="47"/>
      <c r="R12" s="62"/>
      <c r="S12" s="47"/>
      <c r="T12" s="47"/>
      <c r="U12" s="47"/>
      <c r="V12" s="47"/>
      <c r="W12" s="47"/>
      <c r="X12" s="47"/>
      <c r="Y12" s="47"/>
      <c r="Z12" s="48"/>
    </row>
    <row r="13" spans="1:28" ht="15.75" thickBot="1" x14ac:dyDescent="0.3">
      <c r="A13">
        <v>13</v>
      </c>
      <c r="B13" s="51"/>
      <c r="C13" s="231" t="s">
        <v>248</v>
      </c>
      <c r="D13" s="232"/>
      <c r="E13" s="232"/>
      <c r="F13" s="233"/>
      <c r="G13" s="47"/>
      <c r="H13" s="61"/>
      <c r="I13" s="47"/>
      <c r="J13" s="47"/>
      <c r="K13" s="47"/>
      <c r="L13" s="47"/>
      <c r="M13" s="62"/>
      <c r="N13" s="47"/>
      <c r="O13" s="61"/>
      <c r="P13" s="47"/>
      <c r="Q13" s="47"/>
      <c r="R13" s="62"/>
      <c r="S13" s="47"/>
      <c r="T13" s="47" t="s">
        <v>225</v>
      </c>
      <c r="U13" s="47"/>
      <c r="V13" s="47"/>
      <c r="W13" s="47"/>
      <c r="X13" s="47"/>
      <c r="Y13" s="47"/>
      <c r="Z13" s="48"/>
    </row>
    <row r="14" spans="1:28" x14ac:dyDescent="0.25">
      <c r="A14">
        <v>14</v>
      </c>
      <c r="B14" s="51"/>
      <c r="C14" s="231" t="s">
        <v>247</v>
      </c>
      <c r="D14" s="232"/>
      <c r="E14" s="232"/>
      <c r="F14" s="233"/>
      <c r="G14" s="47"/>
      <c r="H14" s="63"/>
      <c r="I14" s="64"/>
      <c r="J14" s="64"/>
      <c r="K14" s="64"/>
      <c r="L14" s="64"/>
      <c r="M14" s="65"/>
      <c r="N14" s="47"/>
      <c r="O14" s="63"/>
      <c r="P14" s="64"/>
      <c r="Q14" s="64"/>
      <c r="R14" s="65"/>
      <c r="S14" s="47"/>
      <c r="T14" s="244" t="s">
        <v>236</v>
      </c>
      <c r="U14" s="244"/>
      <c r="V14" s="244"/>
      <c r="W14" s="244"/>
      <c r="X14" s="244"/>
      <c r="Y14" s="244"/>
      <c r="Z14" s="48"/>
    </row>
    <row r="15" spans="1:28" ht="15.75" thickBot="1" x14ac:dyDescent="0.3">
      <c r="A15">
        <v>15</v>
      </c>
      <c r="B15" s="52"/>
      <c r="C15" s="53"/>
      <c r="D15" s="53"/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245"/>
      <c r="U15" s="245"/>
      <c r="V15" s="245"/>
      <c r="W15" s="245"/>
      <c r="X15" s="245"/>
      <c r="Y15" s="245"/>
      <c r="Z15" s="54"/>
    </row>
    <row r="17" spans="1:28" ht="15.75" thickBot="1" x14ac:dyDescent="0.3">
      <c r="A17">
        <v>1</v>
      </c>
      <c r="B17">
        <v>2</v>
      </c>
      <c r="C17">
        <v>3</v>
      </c>
      <c r="D17">
        <v>4</v>
      </c>
      <c r="E17">
        <v>5</v>
      </c>
      <c r="F17">
        <v>6</v>
      </c>
      <c r="G17">
        <v>7</v>
      </c>
      <c r="H17">
        <v>8</v>
      </c>
      <c r="I17">
        <v>9</v>
      </c>
      <c r="J17">
        <v>10</v>
      </c>
      <c r="K17">
        <v>11</v>
      </c>
      <c r="L17">
        <v>12</v>
      </c>
      <c r="M17">
        <v>13</v>
      </c>
      <c r="N17">
        <v>14</v>
      </c>
      <c r="O17">
        <v>15</v>
      </c>
      <c r="P17">
        <v>16</v>
      </c>
      <c r="Q17">
        <v>17</v>
      </c>
      <c r="R17">
        <v>18</v>
      </c>
      <c r="S17">
        <v>19</v>
      </c>
      <c r="T17">
        <v>20</v>
      </c>
      <c r="U17">
        <v>21</v>
      </c>
      <c r="V17">
        <v>22</v>
      </c>
      <c r="W17">
        <v>23</v>
      </c>
      <c r="X17">
        <v>24</v>
      </c>
      <c r="Y17">
        <v>25</v>
      </c>
      <c r="Z17">
        <v>26</v>
      </c>
    </row>
    <row r="18" spans="1:28" ht="15.75" thickBot="1" x14ac:dyDescent="0.3">
      <c r="A18">
        <v>2</v>
      </c>
      <c r="B18" s="240" t="s">
        <v>213</v>
      </c>
      <c r="C18" s="241"/>
      <c r="D18" s="241"/>
      <c r="E18" s="242"/>
      <c r="F18" s="237" t="s">
        <v>214</v>
      </c>
      <c r="G18" s="238"/>
      <c r="H18" s="238"/>
      <c r="I18" s="239"/>
      <c r="J18" s="240" t="s">
        <v>215</v>
      </c>
      <c r="K18" s="241"/>
      <c r="L18" s="241"/>
      <c r="M18" s="242"/>
      <c r="N18" s="240" t="s">
        <v>216</v>
      </c>
      <c r="O18" s="241"/>
      <c r="P18" s="241"/>
      <c r="Q18" s="242"/>
      <c r="R18" s="240" t="s">
        <v>217</v>
      </c>
      <c r="S18" s="241"/>
      <c r="T18" s="241"/>
      <c r="U18" s="242"/>
      <c r="V18" s="240" t="s">
        <v>270</v>
      </c>
      <c r="W18" s="241"/>
      <c r="X18" s="241"/>
      <c r="Y18" s="242"/>
      <c r="Z18" s="50" t="s">
        <v>229</v>
      </c>
    </row>
    <row r="19" spans="1:28" ht="15.75" thickBot="1" x14ac:dyDescent="0.3">
      <c r="A19">
        <v>3</v>
      </c>
      <c r="B19" s="51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8"/>
    </row>
    <row r="20" spans="1:28" ht="17.25" x14ac:dyDescent="0.25">
      <c r="A20">
        <v>4</v>
      </c>
      <c r="B20" s="51"/>
      <c r="C20" s="231" t="s">
        <v>237</v>
      </c>
      <c r="D20" s="232"/>
      <c r="E20" s="232"/>
      <c r="F20" s="233"/>
      <c r="G20" s="47"/>
      <c r="H20" s="246" t="s">
        <v>239</v>
      </c>
      <c r="I20" s="243"/>
      <c r="J20" s="243"/>
      <c r="K20" s="243"/>
      <c r="L20" s="243"/>
      <c r="M20" s="247"/>
      <c r="N20" s="47"/>
      <c r="O20" s="231" t="s">
        <v>243</v>
      </c>
      <c r="P20" s="232"/>
      <c r="Q20" s="232"/>
      <c r="R20" s="233"/>
      <c r="S20" s="47"/>
      <c r="T20" s="249" t="s">
        <v>224</v>
      </c>
      <c r="U20" s="249"/>
      <c r="V20" s="249"/>
      <c r="W20" s="249"/>
      <c r="X20" s="249"/>
      <c r="Y20" s="249"/>
      <c r="Z20" s="48"/>
      <c r="AB20" s="25" t="s">
        <v>67</v>
      </c>
    </row>
    <row r="21" spans="1:28" x14ac:dyDescent="0.25">
      <c r="A21">
        <v>5</v>
      </c>
      <c r="B21" s="51"/>
      <c r="C21" s="58">
        <v>1</v>
      </c>
      <c r="D21" s="59" t="s">
        <v>238</v>
      </c>
      <c r="E21" s="59"/>
      <c r="F21" s="60"/>
      <c r="G21" s="47"/>
      <c r="H21" s="248"/>
      <c r="I21" s="249"/>
      <c r="J21" s="249"/>
      <c r="K21" s="249"/>
      <c r="L21" s="249"/>
      <c r="M21" s="250"/>
      <c r="N21" s="47"/>
      <c r="O21" s="58" t="s">
        <v>211</v>
      </c>
      <c r="P21" s="59"/>
      <c r="Q21" s="59" t="s">
        <v>212</v>
      </c>
      <c r="R21" s="60"/>
      <c r="S21" s="47"/>
      <c r="T21" s="49"/>
      <c r="U21" s="47"/>
      <c r="V21" s="47"/>
      <c r="W21" s="47"/>
      <c r="X21" s="47"/>
      <c r="Y21" s="47"/>
      <c r="Z21" s="48"/>
    </row>
    <row r="22" spans="1:28" x14ac:dyDescent="0.25">
      <c r="A22">
        <v>6</v>
      </c>
      <c r="B22" s="51"/>
      <c r="C22" s="61">
        <v>2</v>
      </c>
      <c r="D22" s="47"/>
      <c r="E22" s="47"/>
      <c r="F22" s="62"/>
      <c r="G22" s="47"/>
      <c r="H22" s="251"/>
      <c r="I22" s="252"/>
      <c r="J22" s="252"/>
      <c r="K22" s="252"/>
      <c r="L22" s="252"/>
      <c r="M22" s="253"/>
      <c r="N22" s="47"/>
      <c r="O22" s="61">
        <v>2</v>
      </c>
      <c r="P22" s="47"/>
      <c r="Q22" s="47">
        <v>2</v>
      </c>
      <c r="R22" s="62"/>
      <c r="S22" s="47"/>
      <c r="T22" s="47" t="s">
        <v>226</v>
      </c>
      <c r="U22" s="47"/>
      <c r="V22" s="47"/>
      <c r="W22" s="47"/>
      <c r="X22" s="47"/>
      <c r="Y22" s="47"/>
      <c r="Z22" s="48"/>
    </row>
    <row r="23" spans="1:28" x14ac:dyDescent="0.25">
      <c r="A23">
        <v>7</v>
      </c>
      <c r="B23" s="51"/>
      <c r="C23" s="61">
        <v>3</v>
      </c>
      <c r="D23" s="47"/>
      <c r="E23" s="47"/>
      <c r="F23" s="62"/>
      <c r="G23" s="47"/>
      <c r="H23" s="58"/>
      <c r="I23" s="243" t="s">
        <v>220</v>
      </c>
      <c r="J23" s="243"/>
      <c r="K23" s="243"/>
      <c r="L23" s="243"/>
      <c r="M23" s="60"/>
      <c r="N23" s="47"/>
      <c r="O23" s="61">
        <v>3</v>
      </c>
      <c r="P23" s="47"/>
      <c r="Q23" s="47">
        <v>1</v>
      </c>
      <c r="R23" s="62"/>
      <c r="S23" s="47"/>
      <c r="T23" s="49" t="s">
        <v>229</v>
      </c>
      <c r="U23" s="47" t="s">
        <v>246</v>
      </c>
      <c r="V23" s="47"/>
      <c r="W23" s="47"/>
      <c r="X23" s="47"/>
      <c r="Y23" s="47"/>
      <c r="Z23" s="48"/>
    </row>
    <row r="24" spans="1:28" x14ac:dyDescent="0.25">
      <c r="A24">
        <v>8</v>
      </c>
      <c r="B24" s="51"/>
      <c r="C24" s="61">
        <v>4</v>
      </c>
      <c r="D24" s="47"/>
      <c r="E24" s="47"/>
      <c r="F24" s="62"/>
      <c r="G24" s="47"/>
      <c r="H24" s="61" t="s">
        <v>240</v>
      </c>
      <c r="I24" s="47"/>
      <c r="J24" s="47"/>
      <c r="K24" s="47"/>
      <c r="L24" s="47"/>
      <c r="M24" s="62"/>
      <c r="N24" s="47"/>
      <c r="O24" s="61">
        <v>4</v>
      </c>
      <c r="P24" s="47"/>
      <c r="Q24" s="47">
        <v>4</v>
      </c>
      <c r="R24" s="62"/>
      <c r="S24" s="47"/>
      <c r="T24" s="49"/>
      <c r="U24" s="49" t="s">
        <v>229</v>
      </c>
      <c r="V24" s="47" t="s">
        <v>230</v>
      </c>
      <c r="W24" s="47"/>
      <c r="X24" s="47"/>
      <c r="Y24" s="47"/>
      <c r="Z24" s="48"/>
    </row>
    <row r="25" spans="1:28" x14ac:dyDescent="0.25">
      <c r="A25">
        <v>9</v>
      </c>
      <c r="B25" s="51"/>
      <c r="C25" s="61">
        <v>5</v>
      </c>
      <c r="D25" s="47"/>
      <c r="E25" s="47"/>
      <c r="F25" s="62"/>
      <c r="G25" s="47"/>
      <c r="H25" s="61" t="s">
        <v>241</v>
      </c>
      <c r="I25" s="47"/>
      <c r="J25" s="47"/>
      <c r="K25" s="47"/>
      <c r="L25" s="47"/>
      <c r="M25" s="62"/>
      <c r="N25" s="47"/>
      <c r="O25" s="61">
        <v>5</v>
      </c>
      <c r="P25" s="47"/>
      <c r="Q25" s="47">
        <v>3</v>
      </c>
      <c r="R25" s="62"/>
      <c r="S25" s="47"/>
      <c r="T25" s="49"/>
      <c r="U25" s="49"/>
      <c r="V25" s="47"/>
      <c r="W25" s="47"/>
      <c r="X25" s="47"/>
      <c r="Y25" s="47"/>
      <c r="Z25" s="48"/>
    </row>
    <row r="26" spans="1:28" x14ac:dyDescent="0.25">
      <c r="A26">
        <v>10</v>
      </c>
      <c r="B26" s="51"/>
      <c r="C26" s="61">
        <v>6</v>
      </c>
      <c r="D26" s="47"/>
      <c r="E26" s="47"/>
      <c r="F26" s="62"/>
      <c r="G26" s="47"/>
      <c r="H26" s="61" t="s">
        <v>140</v>
      </c>
      <c r="I26" s="47"/>
      <c r="J26" s="47"/>
      <c r="K26" s="47"/>
      <c r="L26" s="47"/>
      <c r="M26" s="62"/>
      <c r="N26" s="47"/>
      <c r="O26" s="61">
        <v>6</v>
      </c>
      <c r="P26" s="47"/>
      <c r="Q26" s="47">
        <v>6</v>
      </c>
      <c r="R26" s="62"/>
      <c r="S26" s="47"/>
      <c r="T26" s="49"/>
      <c r="U26" s="47"/>
      <c r="V26" s="47"/>
      <c r="W26" s="47"/>
      <c r="X26" s="47"/>
      <c r="Y26" s="47"/>
      <c r="Z26" s="48"/>
    </row>
    <row r="27" spans="1:28" x14ac:dyDescent="0.25">
      <c r="A27">
        <v>11</v>
      </c>
      <c r="B27" s="51"/>
      <c r="C27" s="61">
        <v>7</v>
      </c>
      <c r="D27" s="47"/>
      <c r="E27" s="47"/>
      <c r="F27" s="62"/>
      <c r="G27" s="47"/>
      <c r="H27" s="61" t="s">
        <v>242</v>
      </c>
      <c r="I27" s="47"/>
      <c r="J27" s="47"/>
      <c r="K27" s="47"/>
      <c r="L27" s="47"/>
      <c r="M27" s="62"/>
      <c r="N27" s="47"/>
      <c r="O27" s="61">
        <v>7</v>
      </c>
      <c r="P27" s="47"/>
      <c r="Q27" s="47">
        <v>5</v>
      </c>
      <c r="R27" s="62"/>
      <c r="S27" s="47"/>
      <c r="T27" s="49"/>
      <c r="U27" s="49"/>
      <c r="V27" s="49"/>
      <c r="W27" s="47"/>
      <c r="X27" s="47"/>
      <c r="Y27" s="47"/>
      <c r="Z27" s="48"/>
    </row>
    <row r="28" spans="1:28" x14ac:dyDescent="0.25">
      <c r="A28">
        <v>12</v>
      </c>
      <c r="B28" s="51"/>
      <c r="C28" s="61">
        <v>8</v>
      </c>
      <c r="D28" s="47"/>
      <c r="E28" s="47"/>
      <c r="F28" s="62"/>
      <c r="G28" s="47"/>
      <c r="H28" s="61"/>
      <c r="I28" s="47"/>
      <c r="J28" s="47"/>
      <c r="K28" s="47"/>
      <c r="L28" s="47"/>
      <c r="M28" s="62"/>
      <c r="N28" s="47"/>
      <c r="O28" s="61">
        <v>8</v>
      </c>
      <c r="P28" s="47"/>
      <c r="Q28" s="47">
        <v>2</v>
      </c>
      <c r="R28" s="62"/>
      <c r="S28" s="47"/>
      <c r="T28" s="47"/>
      <c r="U28" s="47"/>
      <c r="V28" s="47"/>
      <c r="W28" s="47"/>
      <c r="X28" s="47"/>
      <c r="Y28" s="47"/>
      <c r="Z28" s="48"/>
    </row>
    <row r="29" spans="1:28" ht="15.75" thickBot="1" x14ac:dyDescent="0.3">
      <c r="A29">
        <v>13</v>
      </c>
      <c r="B29" s="51"/>
      <c r="C29" s="61">
        <v>9</v>
      </c>
      <c r="D29" s="47"/>
      <c r="E29" s="47"/>
      <c r="F29" s="62"/>
      <c r="G29" s="47"/>
      <c r="H29" s="61"/>
      <c r="I29" s="47"/>
      <c r="J29" s="47"/>
      <c r="K29" s="47"/>
      <c r="L29" s="47"/>
      <c r="M29" s="62"/>
      <c r="N29" s="47"/>
      <c r="O29" s="61">
        <v>9</v>
      </c>
      <c r="P29" s="47"/>
      <c r="Q29" s="47">
        <v>2</v>
      </c>
      <c r="R29" s="62"/>
      <c r="S29" s="47"/>
      <c r="T29" s="47" t="s">
        <v>245</v>
      </c>
      <c r="U29" s="47"/>
      <c r="V29" s="47"/>
      <c r="W29" s="47"/>
      <c r="X29" s="47"/>
      <c r="Y29" s="47"/>
      <c r="Z29" s="48"/>
    </row>
    <row r="30" spans="1:28" x14ac:dyDescent="0.25">
      <c r="A30">
        <v>14</v>
      </c>
      <c r="B30" s="51"/>
      <c r="C30" s="63">
        <v>10</v>
      </c>
      <c r="D30" s="64"/>
      <c r="E30" s="64"/>
      <c r="F30" s="65"/>
      <c r="G30" s="47"/>
      <c r="H30" s="63"/>
      <c r="I30" s="64"/>
      <c r="J30" s="64"/>
      <c r="K30" s="64"/>
      <c r="L30" s="64"/>
      <c r="M30" s="65"/>
      <c r="N30" s="47"/>
      <c r="O30" s="231" t="s">
        <v>244</v>
      </c>
      <c r="P30" s="232"/>
      <c r="Q30" s="232"/>
      <c r="R30" s="233"/>
      <c r="S30" s="47"/>
      <c r="T30" s="244"/>
      <c r="U30" s="244"/>
      <c r="V30" s="244"/>
      <c r="W30" s="244"/>
      <c r="X30" s="244"/>
      <c r="Y30" s="244"/>
      <c r="Z30" s="48"/>
    </row>
    <row r="31" spans="1:28" ht="15.75" thickBot="1" x14ac:dyDescent="0.3">
      <c r="A31">
        <v>15</v>
      </c>
      <c r="B31" s="52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245"/>
      <c r="U31" s="245"/>
      <c r="V31" s="245"/>
      <c r="W31" s="245"/>
      <c r="X31" s="245"/>
      <c r="Y31" s="245"/>
      <c r="Z31" s="54"/>
    </row>
    <row r="33" spans="1:28" ht="15.75" thickBot="1" x14ac:dyDescent="0.3">
      <c r="A33">
        <v>1</v>
      </c>
      <c r="B33">
        <v>2</v>
      </c>
      <c r="C33">
        <v>3</v>
      </c>
      <c r="D33">
        <v>4</v>
      </c>
      <c r="E33">
        <v>5</v>
      </c>
      <c r="F33">
        <v>6</v>
      </c>
      <c r="G33">
        <v>7</v>
      </c>
      <c r="H33">
        <v>8</v>
      </c>
      <c r="I33">
        <v>9</v>
      </c>
      <c r="J33">
        <v>10</v>
      </c>
      <c r="K33">
        <v>11</v>
      </c>
      <c r="L33">
        <v>12</v>
      </c>
      <c r="M33">
        <v>13</v>
      </c>
      <c r="N33">
        <v>14</v>
      </c>
      <c r="O33">
        <v>15</v>
      </c>
      <c r="P33">
        <v>16</v>
      </c>
      <c r="Q33">
        <v>17</v>
      </c>
      <c r="R33">
        <v>18</v>
      </c>
      <c r="S33">
        <v>19</v>
      </c>
      <c r="T33">
        <v>20</v>
      </c>
      <c r="U33">
        <v>21</v>
      </c>
      <c r="V33">
        <v>22</v>
      </c>
      <c r="W33">
        <v>23</v>
      </c>
      <c r="X33">
        <v>24</v>
      </c>
      <c r="Y33">
        <v>25</v>
      </c>
      <c r="Z33">
        <v>26</v>
      </c>
    </row>
    <row r="34" spans="1:28" ht="15.75" thickBot="1" x14ac:dyDescent="0.3">
      <c r="A34">
        <v>2</v>
      </c>
      <c r="B34" s="234" t="s">
        <v>213</v>
      </c>
      <c r="C34" s="235"/>
      <c r="D34" s="235"/>
      <c r="E34" s="236"/>
      <c r="F34" s="234" t="s">
        <v>214</v>
      </c>
      <c r="G34" s="235"/>
      <c r="H34" s="235"/>
      <c r="I34" s="236"/>
      <c r="J34" s="231" t="s">
        <v>215</v>
      </c>
      <c r="K34" s="232"/>
      <c r="L34" s="232"/>
      <c r="M34" s="233"/>
      <c r="N34" s="234" t="s">
        <v>216</v>
      </c>
      <c r="O34" s="235"/>
      <c r="P34" s="235"/>
      <c r="Q34" s="236"/>
      <c r="R34" s="234" t="s">
        <v>217</v>
      </c>
      <c r="S34" s="235"/>
      <c r="T34" s="235"/>
      <c r="U34" s="236"/>
      <c r="V34" s="240" t="s">
        <v>270</v>
      </c>
      <c r="W34" s="241"/>
      <c r="X34" s="241"/>
      <c r="Y34" s="242"/>
      <c r="Z34" s="50" t="s">
        <v>229</v>
      </c>
    </row>
    <row r="35" spans="1:28" ht="17.25" x14ac:dyDescent="0.25">
      <c r="A35">
        <v>3</v>
      </c>
      <c r="B35" s="47"/>
      <c r="C35" s="47"/>
      <c r="D35" s="4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  <c r="AB35" s="26" t="s">
        <v>72</v>
      </c>
    </row>
    <row r="36" spans="1:28" ht="17.25" x14ac:dyDescent="0.25">
      <c r="A36">
        <v>4</v>
      </c>
      <c r="B36" s="47"/>
      <c r="C36" s="254"/>
      <c r="D36" s="254"/>
      <c r="E36" s="254"/>
      <c r="F36" s="254"/>
      <c r="G36" s="47"/>
      <c r="H36" s="249"/>
      <c r="I36" s="249"/>
      <c r="J36" s="249"/>
      <c r="K36" s="249"/>
      <c r="L36" s="249"/>
      <c r="M36" s="249"/>
      <c r="N36" s="47"/>
      <c r="O36" s="254"/>
      <c r="P36" s="254"/>
      <c r="Q36" s="254"/>
      <c r="R36" s="254"/>
      <c r="S36" s="47"/>
      <c r="T36" s="249" t="s">
        <v>224</v>
      </c>
      <c r="U36" s="249"/>
      <c r="V36" s="249"/>
      <c r="W36" s="249"/>
      <c r="X36" s="249"/>
      <c r="Y36" s="249"/>
      <c r="Z36" s="47"/>
      <c r="AB36" s="26" t="s">
        <v>73</v>
      </c>
    </row>
    <row r="37" spans="1:28" ht="17.25" x14ac:dyDescent="0.25">
      <c r="A37">
        <v>5</v>
      </c>
      <c r="B37" s="47"/>
      <c r="C37" s="47"/>
      <c r="D37" s="47"/>
      <c r="E37" s="47"/>
      <c r="F37" s="47"/>
      <c r="G37" s="47"/>
      <c r="H37" s="249"/>
      <c r="I37" s="249"/>
      <c r="J37" s="249"/>
      <c r="K37" s="249"/>
      <c r="L37" s="249"/>
      <c r="M37" s="249"/>
      <c r="N37" s="47"/>
      <c r="O37" s="47"/>
      <c r="P37" s="47"/>
      <c r="Q37" s="47"/>
      <c r="R37" s="47"/>
      <c r="S37" s="47"/>
      <c r="T37" s="49"/>
      <c r="U37" s="47"/>
      <c r="V37" s="47"/>
      <c r="W37" s="47"/>
      <c r="X37" s="47"/>
      <c r="Y37" s="47"/>
      <c r="Z37" s="47"/>
      <c r="AB37" s="26" t="s">
        <v>74</v>
      </c>
    </row>
    <row r="38" spans="1:28" ht="17.25" x14ac:dyDescent="0.25">
      <c r="A38">
        <v>6</v>
      </c>
      <c r="B38" s="47"/>
      <c r="C38" s="47"/>
      <c r="D38" s="47"/>
      <c r="E38" s="47"/>
      <c r="F38" s="47"/>
      <c r="G38" s="47"/>
      <c r="H38" s="249"/>
      <c r="I38" s="249"/>
      <c r="J38" s="249"/>
      <c r="K38" s="249"/>
      <c r="L38" s="249"/>
      <c r="M38" s="249"/>
      <c r="N38" s="47"/>
      <c r="O38" s="47"/>
      <c r="P38" s="47"/>
      <c r="Q38" s="47"/>
      <c r="R38" s="47"/>
      <c r="S38" s="47"/>
      <c r="T38" s="47" t="s">
        <v>249</v>
      </c>
      <c r="U38" s="47"/>
      <c r="V38" s="47"/>
      <c r="W38" s="47"/>
      <c r="X38" s="47"/>
      <c r="Y38" s="47"/>
      <c r="Z38" s="47"/>
      <c r="AB38" s="26" t="s">
        <v>75</v>
      </c>
    </row>
    <row r="39" spans="1:28" ht="17.25" x14ac:dyDescent="0.25">
      <c r="A39">
        <v>7</v>
      </c>
      <c r="B39" s="47"/>
      <c r="C39" s="47"/>
      <c r="D39" s="47"/>
      <c r="E39" s="47"/>
      <c r="F39" s="47"/>
      <c r="G39" s="47"/>
      <c r="H39" s="47"/>
      <c r="I39" s="249"/>
      <c r="J39" s="249"/>
      <c r="K39" s="249"/>
      <c r="L39" s="249"/>
      <c r="M39" s="47"/>
      <c r="N39" s="47"/>
      <c r="O39" s="47"/>
      <c r="P39" s="47"/>
      <c r="Q39" s="47"/>
      <c r="R39" s="47"/>
      <c r="S39" s="47"/>
      <c r="T39" s="47" t="s">
        <v>250</v>
      </c>
      <c r="U39" s="47"/>
      <c r="V39" s="47"/>
      <c r="W39" s="47"/>
      <c r="X39" s="47"/>
      <c r="Y39" s="47"/>
      <c r="Z39" s="47"/>
      <c r="AB39" s="26" t="s">
        <v>82</v>
      </c>
    </row>
    <row r="40" spans="1:28" ht="17.25" x14ac:dyDescent="0.25">
      <c r="A40">
        <v>8</v>
      </c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 t="s">
        <v>251</v>
      </c>
      <c r="U40" s="49"/>
      <c r="V40" s="47"/>
      <c r="W40" s="47"/>
      <c r="X40" s="47"/>
      <c r="Y40" s="47"/>
      <c r="Z40" s="47"/>
      <c r="AB40" s="26" t="s">
        <v>83</v>
      </c>
    </row>
    <row r="41" spans="1:28" x14ac:dyDescent="0.25">
      <c r="A41">
        <v>9</v>
      </c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 t="s">
        <v>252</v>
      </c>
      <c r="U41" s="49"/>
      <c r="V41" s="47"/>
      <c r="W41" s="47"/>
      <c r="X41" s="47"/>
      <c r="Y41" s="47"/>
      <c r="Z41" s="47"/>
    </row>
    <row r="42" spans="1:28" x14ac:dyDescent="0.25">
      <c r="A42">
        <v>10</v>
      </c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</row>
    <row r="43" spans="1:28" x14ac:dyDescent="0.25">
      <c r="A43">
        <v>11</v>
      </c>
      <c r="B43" s="47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9"/>
      <c r="V43" s="49"/>
      <c r="W43" s="47"/>
      <c r="X43" s="47"/>
      <c r="Y43" s="47"/>
      <c r="Z43" s="47"/>
    </row>
    <row r="44" spans="1:28" x14ac:dyDescent="0.25">
      <c r="A44">
        <v>12</v>
      </c>
      <c r="B44" s="47"/>
      <c r="C44" s="47"/>
      <c r="D44" s="47"/>
      <c r="E44" s="47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</row>
    <row r="45" spans="1:28" x14ac:dyDescent="0.25">
      <c r="A45">
        <v>13</v>
      </c>
      <c r="B45" s="47"/>
      <c r="C45" s="47"/>
      <c r="D45" s="47"/>
      <c r="E45" s="47"/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</row>
    <row r="46" spans="1:28" x14ac:dyDescent="0.25">
      <c r="A46">
        <v>14</v>
      </c>
      <c r="B46" s="47"/>
      <c r="C46" s="47"/>
      <c r="D46" s="47"/>
      <c r="E46" s="47"/>
      <c r="F46" s="47"/>
      <c r="G46" s="47"/>
      <c r="H46" s="47"/>
      <c r="I46" s="47"/>
      <c r="J46" s="47"/>
      <c r="K46" s="47"/>
      <c r="L46" s="47"/>
      <c r="M46" s="47"/>
      <c r="N46" s="47"/>
      <c r="O46" s="254"/>
      <c r="P46" s="254"/>
      <c r="Q46" s="254"/>
      <c r="R46" s="254"/>
      <c r="S46" s="47"/>
      <c r="T46" s="244"/>
      <c r="U46" s="244"/>
      <c r="V46" s="244"/>
      <c r="W46" s="244"/>
      <c r="X46" s="244"/>
      <c r="Y46" s="244"/>
      <c r="Z46" s="47"/>
    </row>
    <row r="47" spans="1:28" ht="15.75" thickBot="1" x14ac:dyDescent="0.3">
      <c r="A47">
        <v>15</v>
      </c>
      <c r="B47" s="47"/>
      <c r="C47" s="47"/>
      <c r="D47" s="47"/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245"/>
      <c r="U47" s="245"/>
      <c r="V47" s="245"/>
      <c r="W47" s="245"/>
      <c r="X47" s="245"/>
      <c r="Y47" s="245"/>
      <c r="Z47" s="47"/>
    </row>
    <row r="49" spans="1:26" ht="15.75" thickBot="1" x14ac:dyDescent="0.3">
      <c r="A49">
        <v>1</v>
      </c>
      <c r="B49">
        <v>2</v>
      </c>
      <c r="C49">
        <v>3</v>
      </c>
      <c r="D49">
        <v>4</v>
      </c>
      <c r="E49">
        <v>5</v>
      </c>
      <c r="F49">
        <v>6</v>
      </c>
      <c r="G49">
        <v>7</v>
      </c>
      <c r="H49">
        <v>8</v>
      </c>
      <c r="I49">
        <v>9</v>
      </c>
      <c r="J49">
        <v>10</v>
      </c>
      <c r="K49">
        <v>11</v>
      </c>
      <c r="L49">
        <v>12</v>
      </c>
      <c r="M49">
        <v>13</v>
      </c>
      <c r="N49">
        <v>14</v>
      </c>
      <c r="O49">
        <v>15</v>
      </c>
      <c r="P49">
        <v>16</v>
      </c>
      <c r="Q49">
        <v>17</v>
      </c>
      <c r="R49">
        <v>18</v>
      </c>
      <c r="S49">
        <v>19</v>
      </c>
      <c r="T49">
        <v>20</v>
      </c>
      <c r="U49">
        <v>21</v>
      </c>
      <c r="V49">
        <v>22</v>
      </c>
      <c r="W49">
        <v>23</v>
      </c>
      <c r="X49">
        <v>24</v>
      </c>
      <c r="Y49">
        <v>25</v>
      </c>
    </row>
    <row r="50" spans="1:26" ht="15.75" thickBot="1" x14ac:dyDescent="0.3">
      <c r="A50">
        <v>2</v>
      </c>
      <c r="B50" s="234" t="s">
        <v>213</v>
      </c>
      <c r="C50" s="235"/>
      <c r="D50" s="235"/>
      <c r="E50" s="236"/>
      <c r="F50" s="234" t="s">
        <v>214</v>
      </c>
      <c r="G50" s="235"/>
      <c r="H50" s="235"/>
      <c r="I50" s="236"/>
      <c r="J50" s="234" t="s">
        <v>215</v>
      </c>
      <c r="K50" s="235"/>
      <c r="L50" s="235"/>
      <c r="M50" s="236"/>
      <c r="N50" s="231" t="s">
        <v>216</v>
      </c>
      <c r="O50" s="232"/>
      <c r="P50" s="232"/>
      <c r="Q50" s="233"/>
      <c r="R50" s="234" t="s">
        <v>217</v>
      </c>
      <c r="S50" s="235"/>
      <c r="T50" s="235"/>
      <c r="U50" s="236"/>
      <c r="V50" s="240" t="s">
        <v>270</v>
      </c>
      <c r="W50" s="241"/>
      <c r="X50" s="241"/>
      <c r="Y50" s="242"/>
      <c r="Z50" s="50" t="s">
        <v>229</v>
      </c>
    </row>
    <row r="51" spans="1:26" x14ac:dyDescent="0.25">
      <c r="A51">
        <v>3</v>
      </c>
      <c r="B51" s="58"/>
      <c r="C51" s="59"/>
      <c r="D51" s="59"/>
      <c r="E51" s="59"/>
      <c r="F51" s="59"/>
      <c r="G51" s="59"/>
      <c r="H51" s="59"/>
      <c r="I51" s="59"/>
      <c r="J51" s="59"/>
      <c r="K51" s="59"/>
      <c r="L51" s="59"/>
      <c r="M51" s="59"/>
      <c r="N51" s="59"/>
      <c r="O51" s="59"/>
      <c r="P51" s="59"/>
      <c r="Q51" s="59"/>
      <c r="R51" s="59"/>
      <c r="S51" s="59"/>
      <c r="T51" s="59"/>
      <c r="U51" s="59"/>
      <c r="V51" s="59"/>
      <c r="W51" s="59"/>
      <c r="X51" s="59"/>
      <c r="Y51" s="60"/>
      <c r="Z51" s="47"/>
    </row>
    <row r="52" spans="1:26" x14ac:dyDescent="0.25">
      <c r="A52">
        <v>4</v>
      </c>
      <c r="B52" s="61"/>
      <c r="C52" s="258" t="s">
        <v>253</v>
      </c>
      <c r="D52" s="259"/>
      <c r="E52" s="259"/>
      <c r="F52" s="259"/>
      <c r="G52" s="260"/>
      <c r="H52" s="47"/>
      <c r="I52" s="258" t="s">
        <v>255</v>
      </c>
      <c r="J52" s="259"/>
      <c r="K52" s="259"/>
      <c r="L52" s="259"/>
      <c r="M52" s="260"/>
      <c r="N52" s="47"/>
      <c r="O52" s="258" t="s">
        <v>256</v>
      </c>
      <c r="P52" s="259"/>
      <c r="Q52" s="259"/>
      <c r="R52" s="259"/>
      <c r="S52" s="260"/>
      <c r="T52" s="249" t="s">
        <v>224</v>
      </c>
      <c r="U52" s="249"/>
      <c r="V52" s="249"/>
      <c r="W52" s="249"/>
      <c r="X52" s="249"/>
      <c r="Y52" s="250"/>
      <c r="Z52" s="47"/>
    </row>
    <row r="53" spans="1:26" x14ac:dyDescent="0.25">
      <c r="A53">
        <v>5</v>
      </c>
      <c r="B53" s="61"/>
      <c r="C53" s="248" t="s">
        <v>254</v>
      </c>
      <c r="D53" s="249"/>
      <c r="E53" s="249"/>
      <c r="F53" s="249"/>
      <c r="G53" s="250"/>
      <c r="H53" s="47"/>
      <c r="I53" s="248" t="s">
        <v>254</v>
      </c>
      <c r="J53" s="249"/>
      <c r="K53" s="249"/>
      <c r="L53" s="249"/>
      <c r="M53" s="250"/>
      <c r="N53" s="47"/>
      <c r="O53" s="248" t="s">
        <v>254</v>
      </c>
      <c r="P53" s="249"/>
      <c r="Q53" s="249"/>
      <c r="R53" s="249"/>
      <c r="S53" s="250"/>
      <c r="T53" s="49"/>
      <c r="U53" s="47"/>
      <c r="V53" s="47"/>
      <c r="W53" s="47"/>
      <c r="X53" s="47"/>
      <c r="Y53" s="62"/>
      <c r="Z53" s="47"/>
    </row>
    <row r="54" spans="1:26" x14ac:dyDescent="0.25">
      <c r="A54">
        <v>6</v>
      </c>
      <c r="B54" s="61"/>
      <c r="C54" s="248"/>
      <c r="D54" s="249"/>
      <c r="E54" s="249"/>
      <c r="F54" s="249"/>
      <c r="G54" s="250"/>
      <c r="H54" s="47"/>
      <c r="I54" s="248"/>
      <c r="J54" s="249"/>
      <c r="K54" s="249"/>
      <c r="L54" s="249"/>
      <c r="M54" s="250"/>
      <c r="N54" s="47"/>
      <c r="O54" s="248"/>
      <c r="P54" s="249"/>
      <c r="Q54" s="249"/>
      <c r="R54" s="249"/>
      <c r="S54" s="250"/>
      <c r="T54" s="47"/>
      <c r="U54" s="47" t="s">
        <v>257</v>
      </c>
      <c r="V54" s="47"/>
      <c r="W54" s="47"/>
      <c r="X54" s="47"/>
      <c r="Y54" s="62"/>
      <c r="Z54" s="47"/>
    </row>
    <row r="55" spans="1:26" x14ac:dyDescent="0.25">
      <c r="A55">
        <v>7</v>
      </c>
      <c r="B55" s="61"/>
      <c r="C55" s="61">
        <v>1</v>
      </c>
      <c r="D55" s="47" t="s">
        <v>240</v>
      </c>
      <c r="E55" s="47" t="s">
        <v>133</v>
      </c>
      <c r="F55" s="47"/>
      <c r="G55" s="62">
        <v>100</v>
      </c>
      <c r="H55" s="47"/>
      <c r="I55" s="61">
        <v>1</v>
      </c>
      <c r="J55" s="47" t="s">
        <v>240</v>
      </c>
      <c r="K55" s="47" t="s">
        <v>133</v>
      </c>
      <c r="L55" s="47"/>
      <c r="M55" s="62">
        <v>100</v>
      </c>
      <c r="N55" s="47"/>
      <c r="O55" s="61">
        <v>1</v>
      </c>
      <c r="P55" s="47" t="s">
        <v>240</v>
      </c>
      <c r="Q55" s="47" t="s">
        <v>133</v>
      </c>
      <c r="R55" s="47"/>
      <c r="S55" s="62">
        <v>100</v>
      </c>
      <c r="T55" s="47"/>
      <c r="U55" s="47" t="s">
        <v>258</v>
      </c>
      <c r="V55" s="47"/>
      <c r="W55" s="47"/>
      <c r="X55" s="47"/>
      <c r="Y55" s="62"/>
      <c r="Z55" s="47"/>
    </row>
    <row r="56" spans="1:26" x14ac:dyDescent="0.25">
      <c r="A56">
        <v>8</v>
      </c>
      <c r="B56" s="61"/>
      <c r="C56" s="61">
        <v>2</v>
      </c>
      <c r="D56" s="47"/>
      <c r="E56" s="47"/>
      <c r="F56" s="47"/>
      <c r="G56" s="62"/>
      <c r="H56" s="47"/>
      <c r="I56" s="61">
        <v>2</v>
      </c>
      <c r="J56" s="47"/>
      <c r="K56" s="47"/>
      <c r="L56" s="47"/>
      <c r="M56" s="62"/>
      <c r="N56" s="47"/>
      <c r="O56" s="61">
        <v>2</v>
      </c>
      <c r="P56" s="47"/>
      <c r="Q56" s="47"/>
      <c r="R56" s="47"/>
      <c r="S56" s="62"/>
      <c r="T56" s="47"/>
      <c r="U56" s="47"/>
      <c r="V56" s="47"/>
      <c r="W56" s="47"/>
      <c r="X56" s="47"/>
      <c r="Y56" s="62"/>
      <c r="Z56" s="47"/>
    </row>
    <row r="57" spans="1:26" x14ac:dyDescent="0.25">
      <c r="A57">
        <v>9</v>
      </c>
      <c r="B57" s="61"/>
      <c r="C57" s="61">
        <v>3</v>
      </c>
      <c r="D57" s="47"/>
      <c r="E57" s="47"/>
      <c r="F57" s="47"/>
      <c r="G57" s="62"/>
      <c r="H57" s="47"/>
      <c r="I57" s="61">
        <v>3</v>
      </c>
      <c r="J57" s="47"/>
      <c r="K57" s="47"/>
      <c r="L57" s="47"/>
      <c r="M57" s="62"/>
      <c r="N57" s="47"/>
      <c r="O57" s="61">
        <v>3</v>
      </c>
      <c r="P57" s="47"/>
      <c r="Q57" s="47"/>
      <c r="R57" s="47"/>
      <c r="S57" s="62"/>
      <c r="T57" s="47"/>
      <c r="U57" s="47"/>
      <c r="V57" s="47"/>
      <c r="W57" s="47"/>
      <c r="X57" s="47"/>
      <c r="Y57" s="62"/>
      <c r="Z57" s="47"/>
    </row>
    <row r="58" spans="1:26" x14ac:dyDescent="0.25">
      <c r="A58">
        <v>10</v>
      </c>
      <c r="B58" s="61"/>
      <c r="C58" s="61">
        <v>4</v>
      </c>
      <c r="D58" s="47"/>
      <c r="E58" s="47"/>
      <c r="F58" s="47"/>
      <c r="G58" s="62"/>
      <c r="H58" s="47"/>
      <c r="I58" s="61">
        <v>4</v>
      </c>
      <c r="J58" s="47"/>
      <c r="K58" s="47"/>
      <c r="L58" s="47"/>
      <c r="M58" s="62"/>
      <c r="N58" s="47"/>
      <c r="O58" s="61">
        <v>4</v>
      </c>
      <c r="P58" s="47"/>
      <c r="Q58" s="47"/>
      <c r="R58" s="47"/>
      <c r="S58" s="62"/>
      <c r="T58" s="47"/>
      <c r="U58" s="47"/>
      <c r="V58" s="47"/>
      <c r="W58" s="47"/>
      <c r="X58" s="47"/>
      <c r="Y58" s="62"/>
      <c r="Z58" s="47"/>
    </row>
    <row r="59" spans="1:26" x14ac:dyDescent="0.25">
      <c r="A59">
        <v>11</v>
      </c>
      <c r="B59" s="61"/>
      <c r="C59" s="61">
        <v>5</v>
      </c>
      <c r="D59" s="47"/>
      <c r="E59" s="47"/>
      <c r="F59" s="47"/>
      <c r="G59" s="62"/>
      <c r="H59" s="47"/>
      <c r="I59" s="61">
        <v>5</v>
      </c>
      <c r="J59" s="47"/>
      <c r="K59" s="47"/>
      <c r="L59" s="47"/>
      <c r="M59" s="62"/>
      <c r="N59" s="47"/>
      <c r="O59" s="61">
        <v>5</v>
      </c>
      <c r="P59" s="47"/>
      <c r="Q59" s="47"/>
      <c r="R59" s="47"/>
      <c r="S59" s="62"/>
      <c r="T59" s="47"/>
      <c r="U59" s="49"/>
      <c r="V59" s="49"/>
      <c r="W59" s="47"/>
      <c r="X59" s="47"/>
      <c r="Y59" s="62"/>
      <c r="Z59" s="47"/>
    </row>
    <row r="60" spans="1:26" x14ac:dyDescent="0.25">
      <c r="A60">
        <v>12</v>
      </c>
      <c r="B60" s="61"/>
      <c r="C60" s="61">
        <v>6</v>
      </c>
      <c r="D60" s="47"/>
      <c r="E60" s="47"/>
      <c r="F60" s="47"/>
      <c r="G60" s="62"/>
      <c r="H60" s="47"/>
      <c r="I60" s="61">
        <v>6</v>
      </c>
      <c r="J60" s="47"/>
      <c r="K60" s="47"/>
      <c r="L60" s="47"/>
      <c r="M60" s="62"/>
      <c r="N60" s="47"/>
      <c r="O60" s="61">
        <v>6</v>
      </c>
      <c r="P60" s="47"/>
      <c r="Q60" s="47"/>
      <c r="R60" s="47"/>
      <c r="S60" s="62"/>
      <c r="T60" s="47"/>
      <c r="U60" s="47"/>
      <c r="V60" s="47"/>
      <c r="W60" s="47"/>
      <c r="X60" s="47"/>
      <c r="Y60" s="62"/>
      <c r="Z60" s="47"/>
    </row>
    <row r="61" spans="1:26" x14ac:dyDescent="0.25">
      <c r="A61">
        <v>13</v>
      </c>
      <c r="B61" s="61"/>
      <c r="C61" s="61">
        <v>7</v>
      </c>
      <c r="D61" s="47"/>
      <c r="E61" s="47"/>
      <c r="F61" s="47"/>
      <c r="G61" s="62"/>
      <c r="H61" s="47"/>
      <c r="I61" s="61">
        <v>7</v>
      </c>
      <c r="J61" s="47"/>
      <c r="K61" s="47"/>
      <c r="L61" s="47"/>
      <c r="M61" s="62"/>
      <c r="N61" s="47"/>
      <c r="O61" s="61">
        <v>7</v>
      </c>
      <c r="P61" s="47"/>
      <c r="Q61" s="47"/>
      <c r="R61" s="47"/>
      <c r="S61" s="62"/>
      <c r="T61" s="47"/>
      <c r="U61" s="47"/>
      <c r="V61" s="47"/>
      <c r="W61" s="47"/>
      <c r="X61" s="47"/>
      <c r="Y61" s="62"/>
      <c r="Z61" s="47"/>
    </row>
    <row r="62" spans="1:26" x14ac:dyDescent="0.25">
      <c r="A62">
        <v>14</v>
      </c>
      <c r="B62" s="61"/>
      <c r="C62" s="63">
        <v>8</v>
      </c>
      <c r="D62" s="64"/>
      <c r="E62" s="64"/>
      <c r="F62" s="64"/>
      <c r="G62" s="65"/>
      <c r="H62" s="47"/>
      <c r="I62" s="63">
        <v>8</v>
      </c>
      <c r="J62" s="64"/>
      <c r="K62" s="64"/>
      <c r="L62" s="64"/>
      <c r="M62" s="65"/>
      <c r="N62" s="47"/>
      <c r="O62" s="63">
        <v>8</v>
      </c>
      <c r="P62" s="64"/>
      <c r="Q62" s="64"/>
      <c r="R62" s="64"/>
      <c r="S62" s="65"/>
      <c r="T62" s="244"/>
      <c r="U62" s="244"/>
      <c r="V62" s="244"/>
      <c r="W62" s="244"/>
      <c r="X62" s="244"/>
      <c r="Y62" s="255"/>
      <c r="Z62" s="47"/>
    </row>
    <row r="63" spans="1:26" x14ac:dyDescent="0.25">
      <c r="A63">
        <v>15</v>
      </c>
      <c r="B63" s="63"/>
      <c r="C63" s="64"/>
      <c r="D63" s="64"/>
      <c r="E63" s="64"/>
      <c r="F63" s="64"/>
      <c r="G63" s="64"/>
      <c r="H63" s="64"/>
      <c r="I63" s="64"/>
      <c r="J63" s="64"/>
      <c r="K63" s="64"/>
      <c r="L63" s="64"/>
      <c r="M63" s="64"/>
      <c r="N63" s="64"/>
      <c r="O63" s="64"/>
      <c r="P63" s="64"/>
      <c r="Q63" s="64"/>
      <c r="R63" s="64"/>
      <c r="S63" s="64"/>
      <c r="T63" s="256"/>
      <c r="U63" s="256"/>
      <c r="V63" s="256"/>
      <c r="W63" s="256"/>
      <c r="X63" s="256"/>
      <c r="Y63" s="257"/>
      <c r="Z63" s="47"/>
    </row>
    <row r="65" spans="1:28" ht="15.75" thickBot="1" x14ac:dyDescent="0.3">
      <c r="A65">
        <v>1</v>
      </c>
      <c r="B65">
        <v>2</v>
      </c>
      <c r="C65">
        <v>3</v>
      </c>
      <c r="D65">
        <v>4</v>
      </c>
      <c r="E65">
        <v>5</v>
      </c>
      <c r="F65">
        <v>6</v>
      </c>
      <c r="G65">
        <v>7</v>
      </c>
      <c r="H65">
        <v>8</v>
      </c>
      <c r="I65">
        <v>9</v>
      </c>
      <c r="J65">
        <v>10</v>
      </c>
      <c r="K65">
        <v>11</v>
      </c>
      <c r="L65">
        <v>12</v>
      </c>
      <c r="M65">
        <v>13</v>
      </c>
      <c r="N65">
        <v>14</v>
      </c>
      <c r="O65">
        <v>15</v>
      </c>
      <c r="P65">
        <v>16</v>
      </c>
      <c r="Q65">
        <v>17</v>
      </c>
      <c r="R65">
        <v>18</v>
      </c>
      <c r="S65">
        <v>19</v>
      </c>
      <c r="T65">
        <v>20</v>
      </c>
      <c r="U65">
        <v>21</v>
      </c>
      <c r="V65">
        <v>22</v>
      </c>
      <c r="W65">
        <v>23</v>
      </c>
      <c r="X65">
        <v>24</v>
      </c>
      <c r="Y65">
        <v>25</v>
      </c>
    </row>
    <row r="66" spans="1:28" ht="15.75" thickBot="1" x14ac:dyDescent="0.3">
      <c r="A66">
        <v>2</v>
      </c>
      <c r="B66" s="234" t="s">
        <v>213</v>
      </c>
      <c r="C66" s="235"/>
      <c r="D66" s="235"/>
      <c r="E66" s="236"/>
      <c r="F66" s="234" t="s">
        <v>214</v>
      </c>
      <c r="G66" s="235"/>
      <c r="H66" s="235"/>
      <c r="I66" s="236"/>
      <c r="J66" s="234" t="s">
        <v>215</v>
      </c>
      <c r="K66" s="235"/>
      <c r="L66" s="235"/>
      <c r="M66" s="236"/>
      <c r="N66" s="234" t="s">
        <v>216</v>
      </c>
      <c r="O66" s="235"/>
      <c r="P66" s="235"/>
      <c r="Q66" s="236"/>
      <c r="R66" s="231" t="s">
        <v>217</v>
      </c>
      <c r="S66" s="232"/>
      <c r="T66" s="232"/>
      <c r="U66" s="233"/>
      <c r="V66" s="240" t="s">
        <v>270</v>
      </c>
      <c r="W66" s="241"/>
      <c r="X66" s="241"/>
      <c r="Y66" s="242"/>
      <c r="Z66" s="50" t="s">
        <v>229</v>
      </c>
    </row>
    <row r="67" spans="1:28" x14ac:dyDescent="0.25">
      <c r="A67">
        <v>3</v>
      </c>
      <c r="B67" s="58"/>
      <c r="C67" s="59"/>
      <c r="D67" s="59"/>
      <c r="E67" s="59"/>
      <c r="F67" s="59"/>
      <c r="G67" s="59"/>
      <c r="H67" s="59"/>
      <c r="I67" s="59"/>
      <c r="J67" s="59"/>
      <c r="K67" s="59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60"/>
      <c r="Z67" s="47"/>
    </row>
    <row r="68" spans="1:28" ht="17.25" x14ac:dyDescent="0.25">
      <c r="A68">
        <v>4</v>
      </c>
      <c r="B68" s="61"/>
      <c r="C68" s="258" t="s">
        <v>259</v>
      </c>
      <c r="D68" s="259"/>
      <c r="E68" s="259"/>
      <c r="F68" s="259"/>
      <c r="G68" s="260"/>
      <c r="H68" s="47"/>
      <c r="I68" s="69" t="s">
        <v>262</v>
      </c>
      <c r="J68" s="66"/>
      <c r="K68" s="66"/>
      <c r="L68" s="66"/>
      <c r="M68" s="66"/>
      <c r="N68" s="66"/>
      <c r="O68" s="66"/>
      <c r="P68" s="66"/>
      <c r="Q68" s="66"/>
      <c r="R68" s="66"/>
      <c r="S68" s="70"/>
      <c r="T68" s="249" t="s">
        <v>224</v>
      </c>
      <c r="U68" s="249"/>
      <c r="V68" s="249"/>
      <c r="W68" s="249"/>
      <c r="X68" s="249"/>
      <c r="Y68" s="250"/>
      <c r="Z68" s="47"/>
      <c r="AB68" s="26" t="s">
        <v>84</v>
      </c>
    </row>
    <row r="69" spans="1:28" x14ac:dyDescent="0.25">
      <c r="A69">
        <v>5</v>
      </c>
      <c r="B69" s="61"/>
      <c r="C69" s="248" t="s">
        <v>260</v>
      </c>
      <c r="D69" s="249"/>
      <c r="E69" s="249"/>
      <c r="F69" s="249"/>
      <c r="G69" s="250"/>
      <c r="H69" s="47"/>
      <c r="I69" s="69"/>
      <c r="J69" s="66"/>
      <c r="K69" s="66"/>
      <c r="L69" s="66"/>
      <c r="M69" s="66"/>
      <c r="N69" s="66"/>
      <c r="O69" s="66"/>
      <c r="P69" s="66"/>
      <c r="Q69" s="66"/>
      <c r="R69" s="66"/>
      <c r="S69" s="70"/>
      <c r="T69" s="49"/>
      <c r="U69" s="47"/>
      <c r="V69" s="47"/>
      <c r="W69" s="47"/>
      <c r="X69" s="47"/>
      <c r="Y69" s="62"/>
      <c r="Z69" s="47"/>
    </row>
    <row r="70" spans="1:28" x14ac:dyDescent="0.25">
      <c r="A70">
        <v>6</v>
      </c>
      <c r="B70" s="61"/>
      <c r="C70" s="248"/>
      <c r="D70" s="249"/>
      <c r="E70" s="249"/>
      <c r="F70" s="249"/>
      <c r="G70" s="250"/>
      <c r="H70" s="47"/>
      <c r="I70" s="69"/>
      <c r="J70" s="66" t="s">
        <v>263</v>
      </c>
      <c r="K70" s="66"/>
      <c r="L70" s="66"/>
      <c r="M70" s="66"/>
      <c r="N70" s="66"/>
      <c r="O70" s="66" t="s">
        <v>264</v>
      </c>
      <c r="P70" s="66"/>
      <c r="Q70" s="66"/>
      <c r="R70" s="66"/>
      <c r="S70" s="70"/>
      <c r="T70" s="47"/>
      <c r="U70" s="47" t="s">
        <v>267</v>
      </c>
      <c r="V70" s="47"/>
      <c r="W70" s="47"/>
      <c r="X70" s="47"/>
      <c r="Y70" s="62"/>
      <c r="Z70" s="47"/>
    </row>
    <row r="71" spans="1:28" x14ac:dyDescent="0.25">
      <c r="A71">
        <v>7</v>
      </c>
      <c r="B71" s="61"/>
      <c r="C71" s="61">
        <v>1</v>
      </c>
      <c r="D71" s="47" t="s">
        <v>240</v>
      </c>
      <c r="E71" s="47" t="s">
        <v>261</v>
      </c>
      <c r="F71" s="47"/>
      <c r="G71" s="62" t="s">
        <v>166</v>
      </c>
      <c r="H71" s="47"/>
      <c r="I71" s="69"/>
      <c r="J71" s="66"/>
      <c r="K71" s="66"/>
      <c r="L71" s="66"/>
      <c r="M71" s="66"/>
      <c r="N71" s="66"/>
      <c r="O71" s="66"/>
      <c r="P71" s="66"/>
      <c r="Q71" s="66"/>
      <c r="R71" s="66"/>
      <c r="S71" s="70"/>
      <c r="T71" s="47"/>
      <c r="U71" s="47" t="s">
        <v>215</v>
      </c>
      <c r="V71" s="47"/>
      <c r="W71" s="47" t="s">
        <v>217</v>
      </c>
      <c r="X71" s="47"/>
      <c r="Y71" s="62"/>
      <c r="Z71" s="47"/>
    </row>
    <row r="72" spans="1:28" x14ac:dyDescent="0.25">
      <c r="A72">
        <v>8</v>
      </c>
      <c r="B72" s="61"/>
      <c r="C72" s="61">
        <v>2</v>
      </c>
      <c r="D72" s="47"/>
      <c r="E72" s="47"/>
      <c r="F72" s="47"/>
      <c r="G72" s="62"/>
      <c r="H72" s="47"/>
      <c r="I72" s="69"/>
      <c r="J72" s="254" t="s">
        <v>140</v>
      </c>
      <c r="K72" s="254"/>
      <c r="L72" s="254"/>
      <c r="M72" s="254" t="s">
        <v>265</v>
      </c>
      <c r="N72" s="254"/>
      <c r="O72" s="254"/>
      <c r="P72" s="254"/>
      <c r="Q72" s="254"/>
      <c r="R72" s="254"/>
      <c r="S72" s="70"/>
      <c r="T72" s="47"/>
      <c r="U72" s="267" t="s">
        <v>268</v>
      </c>
      <c r="V72" s="267"/>
      <c r="W72" s="267"/>
      <c r="X72" s="267"/>
      <c r="Y72" s="62"/>
      <c r="Z72" s="47"/>
    </row>
    <row r="73" spans="1:28" x14ac:dyDescent="0.25">
      <c r="A73">
        <v>9</v>
      </c>
      <c r="B73" s="61"/>
      <c r="C73" s="61">
        <v>3</v>
      </c>
      <c r="D73" s="47"/>
      <c r="E73" s="47"/>
      <c r="F73" s="47"/>
      <c r="G73" s="62"/>
      <c r="H73" s="47"/>
      <c r="I73" s="69"/>
      <c r="J73" s="254"/>
      <c r="K73" s="254"/>
      <c r="L73" s="254"/>
      <c r="M73" s="254"/>
      <c r="N73" s="254"/>
      <c r="O73" s="254"/>
      <c r="P73" s="254"/>
      <c r="Q73" s="254"/>
      <c r="R73" s="254"/>
      <c r="S73" s="70"/>
      <c r="T73" s="47"/>
      <c r="U73" s="267"/>
      <c r="V73" s="267"/>
      <c r="W73" s="267"/>
      <c r="X73" s="267"/>
      <c r="Y73" s="62"/>
      <c r="Z73" s="47"/>
    </row>
    <row r="74" spans="1:28" x14ac:dyDescent="0.25">
      <c r="A74">
        <v>10</v>
      </c>
      <c r="B74" s="61"/>
      <c r="C74" s="61">
        <v>4</v>
      </c>
      <c r="D74" s="47"/>
      <c r="E74" s="47"/>
      <c r="F74" s="47"/>
      <c r="G74" s="62"/>
      <c r="H74" s="47"/>
      <c r="I74" s="69"/>
      <c r="J74" s="254"/>
      <c r="K74" s="254"/>
      <c r="L74" s="254"/>
      <c r="M74" s="254"/>
      <c r="N74" s="254"/>
      <c r="O74" s="254"/>
      <c r="P74" s="254"/>
      <c r="Q74" s="254"/>
      <c r="R74" s="254"/>
      <c r="S74" s="70"/>
      <c r="T74" s="47"/>
      <c r="U74" s="267"/>
      <c r="V74" s="267"/>
      <c r="W74" s="267"/>
      <c r="X74" s="267"/>
      <c r="Y74" s="62"/>
      <c r="Z74" s="47"/>
    </row>
    <row r="75" spans="1:28" x14ac:dyDescent="0.25">
      <c r="A75">
        <v>11</v>
      </c>
      <c r="B75" s="61"/>
      <c r="C75" s="61">
        <v>5</v>
      </c>
      <c r="D75" s="47"/>
      <c r="E75" s="47"/>
      <c r="F75" s="47"/>
      <c r="G75" s="62"/>
      <c r="H75" s="47"/>
      <c r="I75" s="69"/>
      <c r="J75" s="254"/>
      <c r="K75" s="254"/>
      <c r="L75" s="254"/>
      <c r="M75" s="254"/>
      <c r="N75" s="254"/>
      <c r="O75" s="254"/>
      <c r="P75" s="254"/>
      <c r="Q75" s="254"/>
      <c r="R75" s="254"/>
      <c r="S75" s="70"/>
      <c r="T75" s="47"/>
      <c r="U75" s="267"/>
      <c r="V75" s="267"/>
      <c r="W75" s="267"/>
      <c r="X75" s="267"/>
      <c r="Y75" s="62"/>
      <c r="Z75" s="47"/>
    </row>
    <row r="76" spans="1:28" x14ac:dyDescent="0.25">
      <c r="A76">
        <v>12</v>
      </c>
      <c r="B76" s="61"/>
      <c r="C76" s="61">
        <v>6</v>
      </c>
      <c r="D76" s="47"/>
      <c r="E76" s="47"/>
      <c r="F76" s="47"/>
      <c r="G76" s="62"/>
      <c r="H76" s="47"/>
      <c r="I76" s="69"/>
      <c r="J76" s="66"/>
      <c r="K76" s="66"/>
      <c r="L76" s="66"/>
      <c r="M76" s="66"/>
      <c r="N76" s="66"/>
      <c r="O76" s="66"/>
      <c r="P76" s="66"/>
      <c r="Q76" s="66"/>
      <c r="R76" s="66"/>
      <c r="S76" s="70"/>
      <c r="T76" s="47"/>
      <c r="U76" s="267"/>
      <c r="V76" s="267"/>
      <c r="W76" s="267"/>
      <c r="X76" s="267"/>
      <c r="Y76" s="62"/>
      <c r="Z76" s="47"/>
    </row>
    <row r="77" spans="1:28" x14ac:dyDescent="0.25">
      <c r="A77">
        <v>13</v>
      </c>
      <c r="B77" s="61"/>
      <c r="C77" s="61">
        <v>7</v>
      </c>
      <c r="D77" s="47"/>
      <c r="E77" s="47"/>
      <c r="F77" s="47"/>
      <c r="G77" s="62"/>
      <c r="H77" s="47"/>
      <c r="I77" s="69"/>
      <c r="J77" s="66"/>
      <c r="K77" s="66"/>
      <c r="L77" s="66"/>
      <c r="M77" s="66"/>
      <c r="N77" s="66"/>
      <c r="O77" s="66"/>
      <c r="P77" s="66"/>
      <c r="Q77" s="66"/>
      <c r="R77" s="66"/>
      <c r="S77" s="70"/>
      <c r="T77" s="47"/>
      <c r="U77" s="267"/>
      <c r="V77" s="267"/>
      <c r="W77" s="267"/>
      <c r="X77" s="267"/>
      <c r="Y77" s="62"/>
      <c r="Z77" s="47"/>
    </row>
    <row r="78" spans="1:28" x14ac:dyDescent="0.25">
      <c r="A78">
        <v>14</v>
      </c>
      <c r="B78" s="61"/>
      <c r="C78" s="63">
        <v>8</v>
      </c>
      <c r="D78" s="64"/>
      <c r="E78" s="64"/>
      <c r="F78" s="64"/>
      <c r="G78" s="65"/>
      <c r="H78" s="47"/>
      <c r="I78" s="69" t="s">
        <v>266</v>
      </c>
      <c r="J78" s="66"/>
      <c r="K78" s="66"/>
      <c r="L78" s="66" t="s">
        <v>269</v>
      </c>
      <c r="M78" s="66"/>
      <c r="O78" s="66"/>
      <c r="P78" s="66"/>
      <c r="Q78" s="66"/>
      <c r="R78" s="66" t="s">
        <v>217</v>
      </c>
      <c r="S78" s="70"/>
      <c r="T78" s="244"/>
      <c r="U78" s="244"/>
      <c r="V78" s="244"/>
      <c r="W78" s="244"/>
      <c r="X78" s="244"/>
      <c r="Y78" s="255"/>
      <c r="Z78" s="47"/>
    </row>
    <row r="79" spans="1:28" x14ac:dyDescent="0.25">
      <c r="A79">
        <v>15</v>
      </c>
      <c r="B79" s="63"/>
      <c r="C79" s="64"/>
      <c r="D79" s="64"/>
      <c r="E79" s="64"/>
      <c r="F79" s="64"/>
      <c r="G79" s="64"/>
      <c r="H79" s="64"/>
      <c r="I79" s="64"/>
      <c r="J79" s="64"/>
      <c r="K79" s="64"/>
      <c r="L79" s="64"/>
      <c r="M79" s="64"/>
      <c r="N79" s="64"/>
      <c r="O79" s="64"/>
      <c r="P79" s="64"/>
      <c r="Q79" s="64"/>
      <c r="R79" s="64"/>
      <c r="S79" s="64"/>
      <c r="T79" s="256"/>
      <c r="U79" s="256"/>
      <c r="V79" s="256"/>
      <c r="W79" s="256"/>
      <c r="X79" s="256"/>
      <c r="Y79" s="257"/>
      <c r="Z79" s="47"/>
    </row>
    <row r="81" spans="1:28" x14ac:dyDescent="0.25">
      <c r="A81">
        <v>1</v>
      </c>
      <c r="B81">
        <v>2</v>
      </c>
      <c r="C81">
        <v>3</v>
      </c>
      <c r="D81">
        <v>4</v>
      </c>
      <c r="E81">
        <v>5</v>
      </c>
      <c r="F81">
        <v>6</v>
      </c>
      <c r="G81">
        <v>7</v>
      </c>
      <c r="H81">
        <v>8</v>
      </c>
      <c r="I81">
        <v>9</v>
      </c>
      <c r="J81">
        <v>10</v>
      </c>
      <c r="K81">
        <v>11</v>
      </c>
      <c r="L81">
        <v>12</v>
      </c>
      <c r="M81">
        <v>13</v>
      </c>
      <c r="N81">
        <v>14</v>
      </c>
      <c r="O81">
        <v>15</v>
      </c>
      <c r="P81">
        <v>16</v>
      </c>
      <c r="Q81">
        <v>17</v>
      </c>
      <c r="R81">
        <v>18</v>
      </c>
      <c r="S81">
        <v>19</v>
      </c>
      <c r="T81">
        <v>20</v>
      </c>
      <c r="U81">
        <v>21</v>
      </c>
      <c r="V81">
        <v>22</v>
      </c>
      <c r="W81">
        <v>23</v>
      </c>
      <c r="X81">
        <v>24</v>
      </c>
      <c r="Y81">
        <v>25</v>
      </c>
    </row>
    <row r="82" spans="1:28" ht="17.25" x14ac:dyDescent="0.25">
      <c r="A82">
        <v>2</v>
      </c>
      <c r="B82" s="266" t="s">
        <v>213</v>
      </c>
      <c r="C82" s="266"/>
      <c r="D82" s="266"/>
      <c r="E82" s="266"/>
      <c r="F82" s="266" t="s">
        <v>214</v>
      </c>
      <c r="G82" s="266"/>
      <c r="H82" s="266"/>
      <c r="I82" s="266"/>
      <c r="J82" s="266" t="s">
        <v>215</v>
      </c>
      <c r="K82" s="266"/>
      <c r="L82" s="266"/>
      <c r="M82" s="266"/>
      <c r="N82" s="266" t="s">
        <v>216</v>
      </c>
      <c r="O82" s="266"/>
      <c r="P82" s="266"/>
      <c r="Q82" s="266"/>
      <c r="R82" s="266" t="s">
        <v>217</v>
      </c>
      <c r="S82" s="266"/>
      <c r="T82" s="266"/>
      <c r="U82" s="266"/>
      <c r="V82" s="268" t="s">
        <v>270</v>
      </c>
      <c r="W82" s="268"/>
      <c r="X82" s="268"/>
      <c r="Y82" s="268"/>
      <c r="Z82" s="71" t="s">
        <v>229</v>
      </c>
      <c r="AB82" s="26" t="s">
        <v>78</v>
      </c>
    </row>
    <row r="83" spans="1:28" ht="18" thickBot="1" x14ac:dyDescent="0.3">
      <c r="A83">
        <v>3</v>
      </c>
      <c r="B83" s="51"/>
      <c r="C83" s="47"/>
      <c r="D83" s="47"/>
      <c r="E83" s="47"/>
      <c r="F83" s="47"/>
      <c r="G83" s="47"/>
      <c r="H83" s="47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8"/>
      <c r="AB83" s="26" t="s">
        <v>76</v>
      </c>
    </row>
    <row r="84" spans="1:28" ht="17.25" x14ac:dyDescent="0.25">
      <c r="A84">
        <v>4</v>
      </c>
      <c r="B84" s="51"/>
      <c r="C84" s="231" t="s">
        <v>271</v>
      </c>
      <c r="D84" s="232"/>
      <c r="E84" s="232"/>
      <c r="F84" s="233"/>
      <c r="G84" s="66"/>
      <c r="H84" s="231" t="s">
        <v>214</v>
      </c>
      <c r="I84" s="232"/>
      <c r="J84" s="233"/>
      <c r="K84" s="66"/>
      <c r="L84" s="231" t="s">
        <v>214</v>
      </c>
      <c r="M84" s="232"/>
      <c r="N84" s="233"/>
      <c r="O84" s="66"/>
      <c r="P84" s="231" t="s">
        <v>214</v>
      </c>
      <c r="Q84" s="232"/>
      <c r="R84" s="233"/>
      <c r="S84" s="66"/>
      <c r="T84" s="231" t="s">
        <v>214</v>
      </c>
      <c r="U84" s="232"/>
      <c r="V84" s="233"/>
      <c r="W84" s="66"/>
      <c r="X84" s="231" t="s">
        <v>214</v>
      </c>
      <c r="Y84" s="232"/>
      <c r="Z84" s="233"/>
      <c r="AB84" s="26" t="s">
        <v>77</v>
      </c>
    </row>
    <row r="85" spans="1:28" ht="17.25" x14ac:dyDescent="0.25">
      <c r="A85">
        <v>5</v>
      </c>
      <c r="B85" s="51"/>
      <c r="C85" s="261"/>
      <c r="D85" s="254"/>
      <c r="E85" s="254"/>
      <c r="F85" s="262"/>
      <c r="G85" s="47"/>
      <c r="H85" s="261"/>
      <c r="I85" s="254"/>
      <c r="J85" s="262"/>
      <c r="K85" s="66"/>
      <c r="L85" s="261"/>
      <c r="M85" s="254"/>
      <c r="N85" s="262"/>
      <c r="O85" s="66"/>
      <c r="P85" s="261"/>
      <c r="Q85" s="254"/>
      <c r="R85" s="262"/>
      <c r="S85" s="66"/>
      <c r="T85" s="261"/>
      <c r="U85" s="254"/>
      <c r="V85" s="262"/>
      <c r="W85" s="66"/>
      <c r="X85" s="261"/>
      <c r="Y85" s="254"/>
      <c r="Z85" s="262"/>
      <c r="AB85" s="26" t="s">
        <v>79</v>
      </c>
    </row>
    <row r="86" spans="1:28" ht="17.25" x14ac:dyDescent="0.25">
      <c r="A86">
        <v>6</v>
      </c>
      <c r="B86" s="51"/>
      <c r="C86" s="261"/>
      <c r="D86" s="254"/>
      <c r="E86" s="254"/>
      <c r="F86" s="262"/>
      <c r="G86" s="47"/>
      <c r="H86" s="261"/>
      <c r="I86" s="254"/>
      <c r="J86" s="262"/>
      <c r="K86" s="66"/>
      <c r="L86" s="261"/>
      <c r="M86" s="254"/>
      <c r="N86" s="262"/>
      <c r="O86" s="66"/>
      <c r="P86" s="261"/>
      <c r="Q86" s="254"/>
      <c r="R86" s="262"/>
      <c r="S86" s="66"/>
      <c r="T86" s="261"/>
      <c r="U86" s="254"/>
      <c r="V86" s="262"/>
      <c r="W86" s="66"/>
      <c r="X86" s="261"/>
      <c r="Y86" s="254"/>
      <c r="Z86" s="262"/>
      <c r="AB86" s="26" t="s">
        <v>80</v>
      </c>
    </row>
    <row r="87" spans="1:28" ht="18" thickBot="1" x14ac:dyDescent="0.3">
      <c r="A87">
        <v>7</v>
      </c>
      <c r="B87" s="51"/>
      <c r="C87" s="261"/>
      <c r="D87" s="254"/>
      <c r="E87" s="254"/>
      <c r="F87" s="262"/>
      <c r="G87" s="47"/>
      <c r="H87" s="263"/>
      <c r="I87" s="264"/>
      <c r="J87" s="265"/>
      <c r="K87" s="66"/>
      <c r="L87" s="263"/>
      <c r="M87" s="264"/>
      <c r="N87" s="265"/>
      <c r="O87" s="66"/>
      <c r="P87" s="263"/>
      <c r="Q87" s="264"/>
      <c r="R87" s="265"/>
      <c r="S87" s="66"/>
      <c r="T87" s="263"/>
      <c r="U87" s="264"/>
      <c r="V87" s="265"/>
      <c r="W87" s="66"/>
      <c r="X87" s="263"/>
      <c r="Y87" s="264"/>
      <c r="Z87" s="265"/>
      <c r="AB87" s="26" t="s">
        <v>81</v>
      </c>
    </row>
    <row r="88" spans="1:28" ht="18" thickBot="1" x14ac:dyDescent="0.3">
      <c r="A88">
        <v>8</v>
      </c>
      <c r="B88" s="51"/>
      <c r="C88" s="263"/>
      <c r="D88" s="264"/>
      <c r="E88" s="264"/>
      <c r="F88" s="265"/>
      <c r="G88" s="47"/>
      <c r="H88" s="66"/>
      <c r="I88" s="66"/>
      <c r="J88" s="66"/>
      <c r="K88" s="66"/>
      <c r="L88" s="66"/>
      <c r="M88" s="66"/>
      <c r="N88" s="66"/>
      <c r="O88" s="66"/>
      <c r="P88" s="66"/>
      <c r="Q88" s="66"/>
      <c r="R88" s="66"/>
      <c r="S88" s="66"/>
      <c r="T88" s="66"/>
      <c r="U88" s="66"/>
      <c r="V88" s="66"/>
      <c r="W88" s="66"/>
      <c r="X88" s="72"/>
      <c r="Y88" s="47"/>
      <c r="Z88" s="48"/>
      <c r="AB88" s="27" t="s">
        <v>68</v>
      </c>
    </row>
    <row r="89" spans="1:28" ht="18" thickBot="1" x14ac:dyDescent="0.3">
      <c r="A89">
        <v>9</v>
      </c>
      <c r="B89" s="51"/>
      <c r="C89" s="47"/>
      <c r="D89" s="47"/>
      <c r="E89" s="47"/>
      <c r="F89" s="47"/>
      <c r="G89" s="47"/>
      <c r="H89" s="231" t="s">
        <v>214</v>
      </c>
      <c r="I89" s="232"/>
      <c r="J89" s="233"/>
      <c r="K89" s="66"/>
      <c r="L89" s="231" t="s">
        <v>214</v>
      </c>
      <c r="M89" s="232"/>
      <c r="N89" s="233"/>
      <c r="O89" s="66"/>
      <c r="P89" s="231" t="s">
        <v>214</v>
      </c>
      <c r="Q89" s="232"/>
      <c r="R89" s="233"/>
      <c r="S89" s="66"/>
      <c r="T89" s="231" t="s">
        <v>214</v>
      </c>
      <c r="U89" s="232"/>
      <c r="V89" s="233"/>
      <c r="W89" s="66"/>
      <c r="X89" s="231" t="s">
        <v>214</v>
      </c>
      <c r="Y89" s="232"/>
      <c r="Z89" s="233"/>
      <c r="AB89" s="25" t="s">
        <v>69</v>
      </c>
    </row>
    <row r="90" spans="1:28" ht="18" thickBot="1" x14ac:dyDescent="0.3">
      <c r="A90">
        <v>10</v>
      </c>
      <c r="B90" s="51"/>
      <c r="C90" s="55" t="s">
        <v>218</v>
      </c>
      <c r="D90" s="56"/>
      <c r="E90" s="56"/>
      <c r="F90" s="57"/>
      <c r="G90" s="47"/>
      <c r="H90" s="261"/>
      <c r="I90" s="254"/>
      <c r="J90" s="262"/>
      <c r="K90" s="66"/>
      <c r="L90" s="261"/>
      <c r="M90" s="254"/>
      <c r="N90" s="262"/>
      <c r="O90" s="66"/>
      <c r="P90" s="261"/>
      <c r="Q90" s="254"/>
      <c r="R90" s="262"/>
      <c r="S90" s="66"/>
      <c r="T90" s="261"/>
      <c r="U90" s="254"/>
      <c r="V90" s="262"/>
      <c r="W90" s="66"/>
      <c r="X90" s="261"/>
      <c r="Y90" s="254"/>
      <c r="Z90" s="262"/>
      <c r="AB90" s="26" t="s">
        <v>70</v>
      </c>
    </row>
    <row r="91" spans="1:28" x14ac:dyDescent="0.25">
      <c r="A91">
        <v>11</v>
      </c>
      <c r="B91" s="51"/>
      <c r="C91" s="47" t="s">
        <v>133</v>
      </c>
      <c r="D91" s="47"/>
      <c r="E91" s="47"/>
      <c r="F91" s="47"/>
      <c r="G91" s="47"/>
      <c r="H91" s="261"/>
      <c r="I91" s="254"/>
      <c r="J91" s="262"/>
      <c r="K91" s="66"/>
      <c r="L91" s="261"/>
      <c r="M91" s="254"/>
      <c r="N91" s="262"/>
      <c r="O91" s="66"/>
      <c r="P91" s="261"/>
      <c r="Q91" s="254"/>
      <c r="R91" s="262"/>
      <c r="S91" s="66"/>
      <c r="T91" s="261"/>
      <c r="U91" s="254"/>
      <c r="V91" s="262"/>
      <c r="W91" s="66"/>
      <c r="X91" s="261"/>
      <c r="Y91" s="254"/>
      <c r="Z91" s="262"/>
    </row>
    <row r="92" spans="1:28" ht="15.75" thickBot="1" x14ac:dyDescent="0.3">
      <c r="A92">
        <v>12</v>
      </c>
      <c r="B92" s="51"/>
      <c r="C92" s="47" t="s">
        <v>240</v>
      </c>
      <c r="D92" s="47"/>
      <c r="E92" s="47"/>
      <c r="F92" s="47"/>
      <c r="G92" s="47"/>
      <c r="H92" s="263"/>
      <c r="I92" s="264"/>
      <c r="J92" s="265"/>
      <c r="K92" s="66"/>
      <c r="L92" s="263"/>
      <c r="M92" s="264"/>
      <c r="N92" s="265"/>
      <c r="O92" s="66"/>
      <c r="P92" s="263"/>
      <c r="Q92" s="264"/>
      <c r="R92" s="265"/>
      <c r="S92" s="66"/>
      <c r="T92" s="263"/>
      <c r="U92" s="264"/>
      <c r="V92" s="265"/>
      <c r="W92" s="66"/>
      <c r="X92" s="263"/>
      <c r="Y92" s="264"/>
      <c r="Z92" s="265"/>
    </row>
    <row r="93" spans="1:28" x14ac:dyDescent="0.25">
      <c r="A93">
        <v>13</v>
      </c>
      <c r="B93" s="51"/>
      <c r="C93" s="47" t="s">
        <v>211</v>
      </c>
      <c r="D93" s="47"/>
      <c r="E93" s="47"/>
      <c r="F93" s="47"/>
      <c r="G93" s="47"/>
      <c r="H93" s="47"/>
      <c r="I93" s="66"/>
      <c r="J93" s="66"/>
      <c r="K93" s="66"/>
      <c r="L93" s="66"/>
      <c r="M93" s="66"/>
      <c r="N93" s="66"/>
      <c r="O93" s="66"/>
      <c r="P93" s="66"/>
      <c r="Q93" s="66"/>
      <c r="R93" s="66"/>
      <c r="S93" s="66"/>
      <c r="T93" s="47"/>
      <c r="U93" s="72"/>
      <c r="V93" s="72"/>
      <c r="W93" s="72"/>
      <c r="X93" s="72"/>
      <c r="Y93" s="47"/>
      <c r="Z93" s="48"/>
    </row>
    <row r="94" spans="1:28" x14ac:dyDescent="0.25">
      <c r="A94">
        <v>14</v>
      </c>
      <c r="B94" s="51"/>
      <c r="C94" s="47"/>
      <c r="D94" s="47"/>
      <c r="E94" s="47"/>
      <c r="F94" s="47"/>
      <c r="G94" s="47"/>
      <c r="H94" s="249" t="s">
        <v>272</v>
      </c>
      <c r="I94" s="249"/>
      <c r="J94" s="249"/>
      <c r="K94" s="249"/>
      <c r="L94" s="249"/>
      <c r="M94" s="249"/>
      <c r="N94" s="249"/>
      <c r="O94" s="249"/>
      <c r="P94" s="249"/>
      <c r="Q94" s="249"/>
      <c r="R94" s="249"/>
      <c r="S94" s="249"/>
      <c r="T94" s="249"/>
      <c r="U94" s="249"/>
      <c r="V94" s="249"/>
      <c r="W94" s="249"/>
      <c r="X94" s="249"/>
      <c r="Y94" s="249"/>
      <c r="Z94" s="48"/>
    </row>
    <row r="95" spans="1:28" ht="15.75" thickBot="1" x14ac:dyDescent="0.3">
      <c r="A95">
        <v>15</v>
      </c>
      <c r="B95" s="52"/>
      <c r="C95" s="53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73"/>
      <c r="U95" s="73"/>
      <c r="V95" s="73"/>
      <c r="W95" s="73"/>
      <c r="X95" s="73"/>
      <c r="Y95" s="73"/>
      <c r="Z95" s="54"/>
    </row>
    <row r="97" spans="1:28" x14ac:dyDescent="0.25">
      <c r="A97">
        <v>1</v>
      </c>
      <c r="B97">
        <v>2</v>
      </c>
      <c r="C97">
        <v>3</v>
      </c>
      <c r="D97">
        <v>4</v>
      </c>
      <c r="E97">
        <v>5</v>
      </c>
      <c r="F97">
        <v>6</v>
      </c>
      <c r="G97">
        <v>7</v>
      </c>
      <c r="H97">
        <v>8</v>
      </c>
      <c r="I97">
        <v>9</v>
      </c>
      <c r="J97">
        <v>10</v>
      </c>
      <c r="K97">
        <v>11</v>
      </c>
      <c r="L97">
        <v>12</v>
      </c>
      <c r="M97">
        <v>13</v>
      </c>
      <c r="N97">
        <v>14</v>
      </c>
      <c r="O97">
        <v>15</v>
      </c>
      <c r="P97">
        <v>16</v>
      </c>
      <c r="Q97">
        <v>17</v>
      </c>
      <c r="R97">
        <v>18</v>
      </c>
      <c r="S97">
        <v>19</v>
      </c>
      <c r="T97">
        <v>20</v>
      </c>
      <c r="U97">
        <v>21</v>
      </c>
      <c r="V97">
        <v>22</v>
      </c>
      <c r="W97">
        <v>23</v>
      </c>
      <c r="X97">
        <v>24</v>
      </c>
      <c r="Y97">
        <v>25</v>
      </c>
    </row>
    <row r="98" spans="1:28" ht="15.75" thickBot="1" x14ac:dyDescent="0.3">
      <c r="A98">
        <v>2</v>
      </c>
      <c r="B98" s="269" t="s">
        <v>213</v>
      </c>
      <c r="C98" s="269"/>
      <c r="D98" s="269"/>
      <c r="E98" s="269"/>
      <c r="F98" s="269" t="s">
        <v>214</v>
      </c>
      <c r="G98" s="269"/>
      <c r="H98" s="269"/>
      <c r="I98" s="269"/>
      <c r="J98" s="269" t="s">
        <v>215</v>
      </c>
      <c r="K98" s="269"/>
      <c r="L98" s="269"/>
      <c r="M98" s="269"/>
      <c r="N98" s="269" t="s">
        <v>216</v>
      </c>
      <c r="O98" s="269"/>
      <c r="P98" s="269"/>
      <c r="Q98" s="269"/>
      <c r="R98" s="269" t="s">
        <v>217</v>
      </c>
      <c r="S98" s="269"/>
      <c r="T98" s="269"/>
      <c r="U98" s="269"/>
      <c r="V98" s="269" t="s">
        <v>270</v>
      </c>
      <c r="W98" s="269"/>
      <c r="X98" s="269"/>
      <c r="Y98" s="269"/>
      <c r="Z98" s="75" t="s">
        <v>229</v>
      </c>
    </row>
    <row r="99" spans="1:28" ht="17.25" x14ac:dyDescent="0.25">
      <c r="A99">
        <v>3</v>
      </c>
      <c r="B99" s="45"/>
      <c r="C99" s="46"/>
      <c r="D99" s="46"/>
      <c r="E99" s="46"/>
      <c r="F99" s="46"/>
      <c r="G99" s="46"/>
      <c r="H99" s="46"/>
      <c r="I99" s="46"/>
      <c r="J99" s="46"/>
      <c r="K99" s="46"/>
      <c r="L99" s="46"/>
      <c r="M99" s="46"/>
      <c r="N99" s="46"/>
      <c r="O99" s="46"/>
      <c r="P99" s="46"/>
      <c r="Q99" s="46"/>
      <c r="R99" s="46"/>
      <c r="S99" s="46"/>
      <c r="T99" s="46"/>
      <c r="U99" s="46"/>
      <c r="V99" s="46"/>
      <c r="W99" s="46"/>
      <c r="X99" s="46"/>
      <c r="Y99" s="46"/>
      <c r="Z99" s="50"/>
      <c r="AB99" s="26" t="s">
        <v>71</v>
      </c>
    </row>
    <row r="100" spans="1:28" x14ac:dyDescent="0.25">
      <c r="A100">
        <v>4</v>
      </c>
      <c r="B100" s="51"/>
      <c r="C100" s="66" t="s">
        <v>273</v>
      </c>
      <c r="D100" s="66"/>
      <c r="E100" s="66"/>
      <c r="F100" s="66"/>
      <c r="G100" s="66"/>
      <c r="H100" s="66"/>
      <c r="I100" s="66"/>
      <c r="J100" s="66"/>
      <c r="K100" s="66"/>
      <c r="L100" s="66"/>
      <c r="M100" s="66"/>
      <c r="N100" s="66"/>
      <c r="O100" s="66"/>
      <c r="P100" s="66"/>
      <c r="Q100" s="66"/>
      <c r="R100" s="66"/>
      <c r="S100" s="66"/>
      <c r="T100" s="66" t="s">
        <v>276</v>
      </c>
      <c r="U100" s="66"/>
      <c r="V100" s="66"/>
      <c r="W100" s="66"/>
      <c r="X100" s="66"/>
      <c r="Y100" s="66"/>
      <c r="Z100" s="74"/>
    </row>
    <row r="101" spans="1:28" x14ac:dyDescent="0.25">
      <c r="A101">
        <v>5</v>
      </c>
      <c r="B101" s="51"/>
      <c r="C101" s="66" t="s">
        <v>274</v>
      </c>
      <c r="D101" s="66"/>
      <c r="E101" s="66"/>
      <c r="F101" s="66"/>
      <c r="G101" s="47"/>
      <c r="H101" s="66"/>
      <c r="I101" s="66"/>
      <c r="J101" s="66"/>
      <c r="K101" s="66"/>
      <c r="L101" s="66"/>
      <c r="M101" s="66"/>
      <c r="N101" s="66"/>
      <c r="O101" s="66"/>
      <c r="P101" s="66"/>
      <c r="Q101" s="66"/>
      <c r="R101" s="66"/>
      <c r="S101" s="66"/>
      <c r="T101" s="66"/>
      <c r="U101" s="66"/>
      <c r="V101" s="66"/>
      <c r="W101" s="66"/>
      <c r="X101" s="66"/>
      <c r="Y101" s="66"/>
      <c r="Z101" s="74"/>
    </row>
    <row r="102" spans="1:28" x14ac:dyDescent="0.25">
      <c r="A102">
        <v>6</v>
      </c>
      <c r="B102" s="51"/>
      <c r="C102" s="66" t="s">
        <v>275</v>
      </c>
      <c r="D102" s="66"/>
      <c r="E102" s="66"/>
      <c r="F102" s="66"/>
      <c r="G102" s="47"/>
      <c r="H102" s="66"/>
      <c r="I102" s="66"/>
      <c r="J102" s="66"/>
      <c r="K102" s="66"/>
      <c r="L102" s="66"/>
      <c r="M102" s="66"/>
      <c r="N102" s="66"/>
      <c r="O102" s="66"/>
      <c r="P102" s="66"/>
      <c r="Q102" s="66"/>
      <c r="R102" s="66"/>
      <c r="S102" s="66"/>
      <c r="T102" s="66" t="s">
        <v>277</v>
      </c>
      <c r="U102" s="66"/>
      <c r="V102" s="66"/>
      <c r="W102" s="66"/>
      <c r="X102" s="66"/>
      <c r="Y102" s="66"/>
      <c r="Z102" s="74"/>
    </row>
    <row r="103" spans="1:28" x14ac:dyDescent="0.25">
      <c r="A103">
        <v>7</v>
      </c>
      <c r="B103" s="51"/>
      <c r="C103" s="66" t="s">
        <v>278</v>
      </c>
      <c r="D103" s="66"/>
      <c r="E103" s="66"/>
      <c r="F103" s="66"/>
      <c r="G103" s="47"/>
      <c r="H103" s="66"/>
      <c r="I103" s="66"/>
      <c r="J103" s="66"/>
      <c r="K103" s="66"/>
      <c r="L103" s="66"/>
      <c r="M103" s="66"/>
      <c r="N103" s="66"/>
      <c r="O103" s="66"/>
      <c r="P103" s="66"/>
      <c r="Q103" s="66"/>
      <c r="R103" s="66"/>
      <c r="S103" s="66"/>
      <c r="T103" s="66"/>
      <c r="U103" s="66"/>
      <c r="V103" s="66"/>
      <c r="W103" s="66"/>
      <c r="X103" s="66"/>
      <c r="Y103" s="66"/>
      <c r="Z103" s="74"/>
    </row>
    <row r="104" spans="1:28" x14ac:dyDescent="0.25">
      <c r="A104">
        <v>8</v>
      </c>
      <c r="B104" s="51"/>
      <c r="C104" s="66"/>
      <c r="D104" s="66"/>
      <c r="E104" s="66"/>
      <c r="F104" s="66"/>
      <c r="G104" s="47"/>
      <c r="H104" s="66"/>
      <c r="I104" s="66"/>
      <c r="J104" s="66"/>
      <c r="K104" s="66"/>
      <c r="L104" s="66"/>
      <c r="M104" s="66"/>
      <c r="N104" s="66"/>
      <c r="O104" s="66"/>
      <c r="P104" s="66"/>
      <c r="Q104" s="66"/>
      <c r="R104" s="66"/>
      <c r="S104" s="66"/>
      <c r="T104" s="67"/>
      <c r="U104" s="68"/>
      <c r="V104" s="68"/>
      <c r="W104" s="68"/>
      <c r="X104" s="76"/>
      <c r="Y104" s="60"/>
      <c r="Z104" s="48"/>
    </row>
    <row r="105" spans="1:28" x14ac:dyDescent="0.25">
      <c r="A105">
        <v>9</v>
      </c>
      <c r="B105" s="51"/>
      <c r="C105" s="47"/>
      <c r="D105" s="47"/>
      <c r="E105" s="47"/>
      <c r="F105" s="47"/>
      <c r="G105" s="47"/>
      <c r="H105" s="66"/>
      <c r="I105" s="66"/>
      <c r="J105" s="66"/>
      <c r="K105" s="66"/>
      <c r="L105" s="66"/>
      <c r="M105" s="66"/>
      <c r="N105" s="66"/>
      <c r="O105" s="66"/>
      <c r="P105" s="66"/>
      <c r="Q105" s="66"/>
      <c r="R105" s="66"/>
      <c r="S105" s="66"/>
      <c r="T105" s="69"/>
      <c r="U105" s="66"/>
      <c r="V105" s="66"/>
      <c r="W105" s="66"/>
      <c r="X105" s="66"/>
      <c r="Y105" s="70"/>
      <c r="Z105" s="74"/>
    </row>
    <row r="106" spans="1:28" x14ac:dyDescent="0.25">
      <c r="A106">
        <v>10</v>
      </c>
      <c r="B106" s="51"/>
      <c r="C106" s="47"/>
      <c r="D106" s="47"/>
      <c r="E106" s="47"/>
      <c r="F106" s="47"/>
      <c r="G106" s="47"/>
      <c r="H106" s="66"/>
      <c r="I106" s="66"/>
      <c r="J106" s="66"/>
      <c r="K106" s="66"/>
      <c r="L106" s="66"/>
      <c r="M106" s="66"/>
      <c r="N106" s="66"/>
      <c r="O106" s="66"/>
      <c r="P106" s="66"/>
      <c r="Q106" s="66"/>
      <c r="R106" s="66"/>
      <c r="S106" s="66"/>
      <c r="T106" s="69"/>
      <c r="U106" s="66"/>
      <c r="V106" s="66"/>
      <c r="W106" s="66"/>
      <c r="X106" s="66"/>
      <c r="Y106" s="70"/>
      <c r="Z106" s="74"/>
    </row>
    <row r="107" spans="1:28" x14ac:dyDescent="0.25">
      <c r="A107">
        <v>11</v>
      </c>
      <c r="B107" s="51"/>
      <c r="C107" s="47"/>
      <c r="D107" s="47"/>
      <c r="E107" s="47"/>
      <c r="F107" s="47"/>
      <c r="G107" s="47"/>
      <c r="H107" s="66"/>
      <c r="I107" s="66"/>
      <c r="J107" s="66"/>
      <c r="K107" s="66"/>
      <c r="L107" s="66"/>
      <c r="M107" s="66"/>
      <c r="N107" s="66"/>
      <c r="O107" s="66"/>
      <c r="P107" s="66"/>
      <c r="Q107" s="66"/>
      <c r="R107" s="66"/>
      <c r="S107" s="66"/>
      <c r="T107" s="69"/>
      <c r="U107" s="66"/>
      <c r="V107" s="66"/>
      <c r="W107" s="66"/>
      <c r="X107" s="66"/>
      <c r="Y107" s="70"/>
      <c r="Z107" s="74"/>
    </row>
    <row r="108" spans="1:28" x14ac:dyDescent="0.25">
      <c r="A108">
        <v>12</v>
      </c>
      <c r="B108" s="51"/>
      <c r="C108" s="47"/>
      <c r="D108" s="47"/>
      <c r="E108" s="47"/>
      <c r="F108" s="47"/>
      <c r="G108" s="47"/>
      <c r="H108" s="66"/>
      <c r="I108" s="66"/>
      <c r="J108" s="66"/>
      <c r="K108" s="66"/>
      <c r="L108" s="66"/>
      <c r="M108" s="66"/>
      <c r="N108" s="66"/>
      <c r="O108" s="66"/>
      <c r="P108" s="66"/>
      <c r="Q108" s="66"/>
      <c r="R108" s="66"/>
      <c r="S108" s="66"/>
      <c r="T108" s="69"/>
      <c r="U108" s="66"/>
      <c r="V108" s="66"/>
      <c r="W108" s="66"/>
      <c r="X108" s="66"/>
      <c r="Y108" s="70"/>
      <c r="Z108" s="74"/>
    </row>
    <row r="109" spans="1:28" x14ac:dyDescent="0.25">
      <c r="A109">
        <v>13</v>
      </c>
      <c r="B109" s="51"/>
      <c r="C109" s="47"/>
      <c r="D109" s="47"/>
      <c r="E109" s="47"/>
      <c r="F109" s="47"/>
      <c r="G109" s="47"/>
      <c r="H109" s="47"/>
      <c r="I109" s="66"/>
      <c r="J109" s="66"/>
      <c r="K109" s="66"/>
      <c r="L109" s="66"/>
      <c r="M109" s="66"/>
      <c r="N109" s="66"/>
      <c r="O109" s="66"/>
      <c r="P109" s="66"/>
      <c r="Q109" s="66"/>
      <c r="R109" s="66"/>
      <c r="S109" s="66"/>
      <c r="T109" s="61"/>
      <c r="U109" s="72"/>
      <c r="V109" s="72"/>
      <c r="W109" s="72"/>
      <c r="X109" s="72"/>
      <c r="Y109" s="62"/>
      <c r="Z109" s="48"/>
    </row>
    <row r="110" spans="1:28" x14ac:dyDescent="0.25">
      <c r="A110">
        <v>14</v>
      </c>
      <c r="B110" s="51"/>
      <c r="C110" s="47"/>
      <c r="D110" s="47"/>
      <c r="E110" s="47"/>
      <c r="F110" s="47"/>
      <c r="G110" s="47"/>
      <c r="H110" s="47"/>
      <c r="I110" s="47"/>
      <c r="J110" s="47"/>
      <c r="K110" s="47"/>
      <c r="L110" s="47"/>
      <c r="M110" s="47"/>
      <c r="N110" s="47"/>
      <c r="O110" s="47"/>
      <c r="P110" s="47"/>
      <c r="Q110" s="47"/>
      <c r="R110" s="47"/>
      <c r="S110" s="47"/>
      <c r="T110" s="63"/>
      <c r="U110" s="64"/>
      <c r="V110" s="64"/>
      <c r="W110" s="64"/>
      <c r="X110" s="64"/>
      <c r="Y110" s="65"/>
      <c r="Z110" s="48"/>
    </row>
    <row r="111" spans="1:28" ht="15.75" thickBot="1" x14ac:dyDescent="0.3">
      <c r="A111">
        <v>15</v>
      </c>
      <c r="B111" s="52"/>
      <c r="C111" s="53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73"/>
      <c r="U111" s="73"/>
      <c r="V111" s="73"/>
      <c r="W111" s="73"/>
      <c r="X111" s="73"/>
      <c r="Y111" s="73"/>
      <c r="Z111" s="54"/>
    </row>
  </sheetData>
  <mergeCells count="91">
    <mergeCell ref="V98:Y98"/>
    <mergeCell ref="C84:F88"/>
    <mergeCell ref="H89:J92"/>
    <mergeCell ref="L89:N92"/>
    <mergeCell ref="P89:R92"/>
    <mergeCell ref="T89:V92"/>
    <mergeCell ref="X89:Z92"/>
    <mergeCell ref="H84:J87"/>
    <mergeCell ref="L84:N87"/>
    <mergeCell ref="P84:R87"/>
    <mergeCell ref="T84:V87"/>
    <mergeCell ref="B98:E98"/>
    <mergeCell ref="F98:I98"/>
    <mergeCell ref="J98:M98"/>
    <mergeCell ref="N98:Q98"/>
    <mergeCell ref="R98:U98"/>
    <mergeCell ref="H94:Y94"/>
    <mergeCell ref="T78:Y79"/>
    <mergeCell ref="J72:L75"/>
    <mergeCell ref="M72:R75"/>
    <mergeCell ref="U72:X77"/>
    <mergeCell ref="F82:I82"/>
    <mergeCell ref="J82:M82"/>
    <mergeCell ref="N82:Q82"/>
    <mergeCell ref="R82:U82"/>
    <mergeCell ref="V82:Y82"/>
    <mergeCell ref="R66:U66"/>
    <mergeCell ref="C68:G68"/>
    <mergeCell ref="T68:Y68"/>
    <mergeCell ref="C69:G70"/>
    <mergeCell ref="X84:Z87"/>
    <mergeCell ref="B82:E82"/>
    <mergeCell ref="T46:Y47"/>
    <mergeCell ref="B34:E34"/>
    <mergeCell ref="F34:I34"/>
    <mergeCell ref="V66:Y66"/>
    <mergeCell ref="T52:Y52"/>
    <mergeCell ref="T62:Y63"/>
    <mergeCell ref="C52:G52"/>
    <mergeCell ref="C53:G54"/>
    <mergeCell ref="I52:M52"/>
    <mergeCell ref="I53:M54"/>
    <mergeCell ref="O52:S52"/>
    <mergeCell ref="O53:S54"/>
    <mergeCell ref="B66:E66"/>
    <mergeCell ref="F66:I66"/>
    <mergeCell ref="J66:M66"/>
    <mergeCell ref="N66:Q66"/>
    <mergeCell ref="C13:F13"/>
    <mergeCell ref="N18:Q18"/>
    <mergeCell ref="B18:E18"/>
    <mergeCell ref="V50:Y50"/>
    <mergeCell ref="V34:Y34"/>
    <mergeCell ref="C36:F36"/>
    <mergeCell ref="H36:M38"/>
    <mergeCell ref="O36:R36"/>
    <mergeCell ref="T36:Y36"/>
    <mergeCell ref="I39:L39"/>
    <mergeCell ref="B50:E50"/>
    <mergeCell ref="F50:I50"/>
    <mergeCell ref="J50:M50"/>
    <mergeCell ref="N50:Q50"/>
    <mergeCell ref="R50:U50"/>
    <mergeCell ref="O46:R46"/>
    <mergeCell ref="T4:Y4"/>
    <mergeCell ref="C4:F4"/>
    <mergeCell ref="H4:M6"/>
    <mergeCell ref="I7:L7"/>
    <mergeCell ref="O4:R4"/>
    <mergeCell ref="R18:U18"/>
    <mergeCell ref="V18:Y18"/>
    <mergeCell ref="T14:Y15"/>
    <mergeCell ref="F18:I18"/>
    <mergeCell ref="J18:M18"/>
    <mergeCell ref="C14:F14"/>
    <mergeCell ref="J34:M34"/>
    <mergeCell ref="N34:Q34"/>
    <mergeCell ref="R34:U34"/>
    <mergeCell ref="B2:E2"/>
    <mergeCell ref="F2:I2"/>
    <mergeCell ref="J2:M2"/>
    <mergeCell ref="N2:Q2"/>
    <mergeCell ref="R2:U2"/>
    <mergeCell ref="I23:L23"/>
    <mergeCell ref="O30:R30"/>
    <mergeCell ref="T30:Y31"/>
    <mergeCell ref="C20:F20"/>
    <mergeCell ref="H20:M22"/>
    <mergeCell ref="O20:R20"/>
    <mergeCell ref="T20:Y20"/>
    <mergeCell ref="V2:Y2"/>
  </mergeCells>
  <pageMargins left="0.7" right="0.7" top="0.78740157499999996" bottom="0.78740157499999996" header="0.3" footer="0.3"/>
  <pageSetup paperSize="146" orientation="portrait" horizontalDpi="203" verticalDpi="203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92D050"/>
    <pageSetUpPr fitToPage="1"/>
  </sheetPr>
  <dimension ref="B1:BO28"/>
  <sheetViews>
    <sheetView showGridLines="0" zoomScale="150" zoomScaleNormal="150" zoomScaleSheetLayoutView="80" workbookViewId="0">
      <selection activeCell="B11" sqref="B11"/>
    </sheetView>
  </sheetViews>
  <sheetFormatPr baseColWidth="10" defaultColWidth="2.75" defaultRowHeight="30" customHeight="1" x14ac:dyDescent="0.3"/>
  <cols>
    <col min="1" max="1" width="2.625" customWidth="1"/>
    <col min="2" max="2" width="29.75" style="2" customWidth="1"/>
    <col min="3" max="6" width="11.625" style="1" customWidth="1"/>
    <col min="7" max="7" width="15.625" style="4" customWidth="1"/>
    <col min="8" max="27" width="2.75" style="1"/>
  </cols>
  <sheetData>
    <row r="1" spans="2:67" ht="60" customHeight="1" thickBot="1" x14ac:dyDescent="0.3">
      <c r="B1" s="224" t="s">
        <v>85</v>
      </c>
      <c r="C1" s="224"/>
      <c r="D1" s="224"/>
      <c r="E1" s="224"/>
      <c r="F1" s="224"/>
      <c r="G1" s="224"/>
      <c r="H1" s="224"/>
      <c r="I1" s="224"/>
      <c r="J1" s="224"/>
      <c r="K1" s="224"/>
      <c r="L1" s="224"/>
      <c r="M1" s="224"/>
      <c r="N1" s="224"/>
      <c r="O1" s="224"/>
      <c r="P1" s="224"/>
      <c r="Q1" s="224"/>
      <c r="R1" s="224"/>
      <c r="S1" s="224"/>
      <c r="T1" s="224"/>
      <c r="U1" s="224"/>
      <c r="V1" s="224"/>
      <c r="W1" s="224"/>
      <c r="X1" s="224"/>
    </row>
    <row r="2" spans="2:67" ht="21" customHeight="1" thickTop="1" thickBot="1" x14ac:dyDescent="0.3">
      <c r="B2" s="206" t="s">
        <v>13</v>
      </c>
      <c r="C2" s="206"/>
      <c r="D2" s="206"/>
      <c r="E2" s="206"/>
      <c r="F2" s="206"/>
      <c r="G2" s="5" t="s">
        <v>5</v>
      </c>
      <c r="H2" s="14">
        <v>1</v>
      </c>
      <c r="J2" s="15"/>
      <c r="K2" s="212" t="s">
        <v>12</v>
      </c>
      <c r="L2" s="213"/>
      <c r="M2" s="213"/>
      <c r="N2" s="213"/>
      <c r="O2" s="214"/>
      <c r="P2" s="16"/>
      <c r="Q2" s="212" t="s">
        <v>11</v>
      </c>
      <c r="R2" s="215"/>
      <c r="S2" s="215"/>
      <c r="T2" s="214"/>
      <c r="U2" s="17"/>
      <c r="V2" s="204" t="s">
        <v>2</v>
      </c>
      <c r="W2" s="205"/>
      <c r="X2" s="205"/>
      <c r="Y2" s="216"/>
      <c r="Z2" s="18"/>
      <c r="AA2" s="217" t="s">
        <v>3</v>
      </c>
      <c r="AB2" s="218"/>
      <c r="AC2" s="218"/>
      <c r="AD2" s="218"/>
      <c r="AE2" s="218"/>
      <c r="AF2" s="218"/>
      <c r="AG2" s="219"/>
      <c r="AH2" s="19"/>
      <c r="AI2" s="204" t="s">
        <v>4</v>
      </c>
      <c r="AJ2" s="205"/>
      <c r="AK2" s="205"/>
      <c r="AL2" s="205"/>
      <c r="AM2" s="205"/>
      <c r="AN2" s="205"/>
      <c r="AO2" s="205"/>
      <c r="AP2" s="205"/>
    </row>
    <row r="3" spans="2:67" s="11" customFormat="1" ht="39.950000000000003" customHeight="1" thickTop="1" x14ac:dyDescent="0.25">
      <c r="B3" s="207" t="s">
        <v>1</v>
      </c>
      <c r="C3" s="209" t="s">
        <v>6</v>
      </c>
      <c r="D3" s="209" t="s">
        <v>7</v>
      </c>
      <c r="E3" s="209" t="s">
        <v>8</v>
      </c>
      <c r="F3" s="209" t="s">
        <v>9</v>
      </c>
      <c r="G3" s="211" t="s">
        <v>10</v>
      </c>
      <c r="H3" s="20" t="s">
        <v>0</v>
      </c>
      <c r="I3" s="9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</row>
    <row r="4" spans="2:67" ht="15.75" customHeight="1" x14ac:dyDescent="0.25">
      <c r="B4" s="220"/>
      <c r="C4" s="221"/>
      <c r="D4" s="221"/>
      <c r="E4" s="221"/>
      <c r="F4" s="221"/>
      <c r="G4" s="221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6" customHeight="1" x14ac:dyDescent="0.25">
      <c r="B5" s="29" t="s">
        <v>19</v>
      </c>
      <c r="C5" s="30">
        <v>1</v>
      </c>
      <c r="D5" s="30">
        <f>SUM(D6:D28)</f>
        <v>0</v>
      </c>
      <c r="E5" s="30">
        <v>0</v>
      </c>
      <c r="F5" s="30">
        <f>SUM(F6:F28)</f>
        <v>0</v>
      </c>
      <c r="G5" s="31">
        <f>SUM($G$6:$G$28)/COUNT($C$6:$C$28)</f>
        <v>0</v>
      </c>
    </row>
    <row r="6" spans="2:67" ht="36" customHeight="1" x14ac:dyDescent="0.25">
      <c r="B6" s="24" t="str">
        <f>'Tournament Class'!B1:X1</f>
        <v>Tournament Class</v>
      </c>
      <c r="C6" s="35">
        <f>'Tournament Class'!$C$5</f>
        <v>1</v>
      </c>
      <c r="D6" s="35">
        <f>'Tournament Class'!$D$5</f>
        <v>0</v>
      </c>
      <c r="E6" s="35">
        <f>'Tournament Class'!$E$5</f>
        <v>0</v>
      </c>
      <c r="F6" s="35">
        <f>'Tournament Class'!$F$5</f>
        <v>0</v>
      </c>
      <c r="G6" s="36">
        <f>'Tournament Class'!$G$5</f>
        <v>0</v>
      </c>
    </row>
    <row r="7" spans="2:67" ht="36" customHeight="1" x14ac:dyDescent="0.25">
      <c r="B7" s="27" t="str">
        <f>'Player Class'!B1:X1</f>
        <v>Player Class</v>
      </c>
      <c r="C7" s="21">
        <f>'Player Class'!$C$5</f>
        <v>1</v>
      </c>
      <c r="D7" s="21">
        <f>'Player Class'!$D$5</f>
        <v>0</v>
      </c>
      <c r="E7" s="21">
        <f>'Player Class'!$E$5</f>
        <v>0</v>
      </c>
      <c r="F7" s="21">
        <f>'Player Class'!$F$5</f>
        <v>0</v>
      </c>
      <c r="G7" s="22">
        <f>'Player Class'!$G$5</f>
        <v>0</v>
      </c>
    </row>
    <row r="8" spans="2:67" ht="36" customHeight="1" x14ac:dyDescent="0.25">
      <c r="B8" s="24" t="str">
        <f>'Payout Class'!B1:X1</f>
        <v>Payout Class</v>
      </c>
      <c r="C8" s="21">
        <f>'Payout Class'!$C$5</f>
        <v>1</v>
      </c>
      <c r="D8" s="21">
        <f>'Payout Class'!$D$5</f>
        <v>0</v>
      </c>
      <c r="E8" s="21">
        <f>'Payout Class'!$E$5</f>
        <v>0</v>
      </c>
      <c r="F8" s="21">
        <f>'Payout Class'!$F$5</f>
        <v>0</v>
      </c>
      <c r="G8" s="22">
        <f>'Payout Class'!$G$5</f>
        <v>0</v>
      </c>
    </row>
    <row r="9" spans="2:67" ht="36" customHeight="1" x14ac:dyDescent="0.25">
      <c r="B9" s="24" t="str">
        <f>'Blind Class'!B1:X1</f>
        <v>Blind Class</v>
      </c>
      <c r="C9" s="21">
        <f>'Blind Class'!$C$5</f>
        <v>1</v>
      </c>
      <c r="D9" s="21">
        <f>'Blind Class'!$D$5</f>
        <v>0</v>
      </c>
      <c r="E9" s="21">
        <f>'Blind Class'!$E$5</f>
        <v>0</v>
      </c>
      <c r="F9" s="21">
        <f>'Blind Class'!$F$5</f>
        <v>0</v>
      </c>
      <c r="G9" s="22">
        <f>'Blind Class'!$G$5</f>
        <v>0</v>
      </c>
    </row>
    <row r="10" spans="2:67" ht="36" customHeight="1" x14ac:dyDescent="0.25">
      <c r="B10" s="24" t="str">
        <f>'Option Class'!B1:X1</f>
        <v>Option Class</v>
      </c>
      <c r="C10" s="21">
        <f>'Option Class'!$C$5</f>
        <v>1</v>
      </c>
      <c r="D10" s="21">
        <f>'Option Class'!$D$5</f>
        <v>0</v>
      </c>
      <c r="E10" s="21">
        <f>'Option Class'!$E$5</f>
        <v>0</v>
      </c>
      <c r="F10" s="21">
        <f>'Option Class'!$F$5</f>
        <v>0</v>
      </c>
      <c r="G10" s="22">
        <f>'Option Class'!$G$5</f>
        <v>0</v>
      </c>
    </row>
    <row r="11" spans="2:67" ht="36" customHeight="1" x14ac:dyDescent="0.25">
      <c r="B11" s="25"/>
      <c r="C11" s="21"/>
      <c r="D11" s="21">
        <v>0</v>
      </c>
      <c r="E11" s="21">
        <v>0</v>
      </c>
      <c r="F11" s="21">
        <v>0</v>
      </c>
      <c r="G11" s="22">
        <v>0</v>
      </c>
    </row>
    <row r="12" spans="2:67" ht="36" customHeight="1" x14ac:dyDescent="0.25">
      <c r="B12" s="27"/>
      <c r="C12" s="21"/>
      <c r="D12" s="21">
        <v>0</v>
      </c>
      <c r="E12" s="21">
        <v>0</v>
      </c>
      <c r="F12" s="21">
        <v>0</v>
      </c>
      <c r="G12" s="22">
        <v>0</v>
      </c>
    </row>
    <row r="13" spans="2:67" ht="36" customHeight="1" x14ac:dyDescent="0.25">
      <c r="B13" s="25"/>
      <c r="C13" s="23"/>
      <c r="D13" s="21">
        <v>0</v>
      </c>
      <c r="E13" s="21">
        <v>0</v>
      </c>
      <c r="F13" s="21">
        <v>0</v>
      </c>
      <c r="G13" s="22">
        <v>0</v>
      </c>
    </row>
    <row r="14" spans="2:67" ht="36" customHeight="1" x14ac:dyDescent="0.25">
      <c r="B14" s="26"/>
      <c r="C14" s="7"/>
      <c r="D14" s="7">
        <v>0</v>
      </c>
      <c r="E14" s="7">
        <v>0</v>
      </c>
      <c r="F14" s="7">
        <v>0</v>
      </c>
      <c r="G14" s="8">
        <v>0</v>
      </c>
    </row>
    <row r="15" spans="2:67" s="1" customFormat="1" ht="36" customHeight="1" x14ac:dyDescent="0.25">
      <c r="B15" s="26"/>
      <c r="C15" s="7"/>
      <c r="D15" s="7">
        <v>0</v>
      </c>
      <c r="E15" s="7">
        <v>0</v>
      </c>
      <c r="F15" s="7">
        <v>0</v>
      </c>
      <c r="G15" s="8">
        <v>0</v>
      </c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</row>
    <row r="16" spans="2:67" s="1" customFormat="1" ht="36" customHeight="1" x14ac:dyDescent="0.25">
      <c r="B16" s="26"/>
      <c r="C16" s="7"/>
      <c r="D16" s="7">
        <v>0</v>
      </c>
      <c r="E16" s="7">
        <v>0</v>
      </c>
      <c r="F16" s="7">
        <v>0</v>
      </c>
      <c r="G16" s="8">
        <v>0</v>
      </c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</row>
    <row r="17" spans="2:67" s="1" customFormat="1" ht="36" customHeight="1" x14ac:dyDescent="0.25">
      <c r="B17" s="26"/>
      <c r="C17" s="7"/>
      <c r="D17" s="7">
        <v>0</v>
      </c>
      <c r="E17" s="7">
        <v>0</v>
      </c>
      <c r="F17" s="7">
        <v>0</v>
      </c>
      <c r="G17" s="8">
        <v>0</v>
      </c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</row>
    <row r="18" spans="2:67" s="1" customFormat="1" ht="36" customHeight="1" x14ac:dyDescent="0.25">
      <c r="B18" s="26"/>
      <c r="C18" s="7"/>
      <c r="D18" s="7">
        <v>0</v>
      </c>
      <c r="E18" s="7">
        <v>0</v>
      </c>
      <c r="F18" s="7">
        <v>0</v>
      </c>
      <c r="G18" s="8">
        <v>0</v>
      </c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</row>
    <row r="19" spans="2:67" s="1" customFormat="1" ht="36" customHeight="1" x14ac:dyDescent="0.25">
      <c r="B19" s="26"/>
      <c r="C19" s="7"/>
      <c r="D19" s="7">
        <v>0</v>
      </c>
      <c r="E19" s="7">
        <v>0</v>
      </c>
      <c r="F19" s="7">
        <v>0</v>
      </c>
      <c r="G19" s="8">
        <v>0</v>
      </c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</row>
    <row r="20" spans="2:67" s="1" customFormat="1" ht="36" customHeight="1" x14ac:dyDescent="0.25">
      <c r="B20" s="26"/>
      <c r="C20" s="7"/>
      <c r="D20" s="7">
        <v>0</v>
      </c>
      <c r="E20" s="7">
        <v>0</v>
      </c>
      <c r="F20" s="7">
        <v>0</v>
      </c>
      <c r="G20" s="8">
        <v>0</v>
      </c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</row>
    <row r="21" spans="2:67" s="1" customFormat="1" ht="36" customHeight="1" x14ac:dyDescent="0.25">
      <c r="B21" s="26"/>
      <c r="C21" s="7"/>
      <c r="D21" s="7">
        <v>0</v>
      </c>
      <c r="E21" s="7">
        <v>0</v>
      </c>
      <c r="F21" s="7">
        <v>0</v>
      </c>
      <c r="G21" s="8">
        <v>0</v>
      </c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</row>
    <row r="22" spans="2:67" s="1" customFormat="1" ht="36" customHeight="1" x14ac:dyDescent="0.25">
      <c r="B22" s="26"/>
      <c r="C22" s="7"/>
      <c r="D22" s="7">
        <v>0</v>
      </c>
      <c r="E22" s="7">
        <v>0</v>
      </c>
      <c r="F22" s="7">
        <v>0</v>
      </c>
      <c r="G22" s="8">
        <v>0</v>
      </c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</row>
    <row r="23" spans="2:67" s="1" customFormat="1" ht="36" customHeight="1" x14ac:dyDescent="0.25">
      <c r="B23" s="26"/>
      <c r="C23" s="7"/>
      <c r="D23" s="7">
        <v>0</v>
      </c>
      <c r="E23" s="7">
        <v>0</v>
      </c>
      <c r="F23" s="7">
        <v>0</v>
      </c>
      <c r="G23" s="8">
        <v>0</v>
      </c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</row>
    <row r="24" spans="2:67" s="1" customFormat="1" ht="36" customHeight="1" x14ac:dyDescent="0.25">
      <c r="B24" s="26"/>
      <c r="C24" s="7"/>
      <c r="D24" s="7">
        <v>0</v>
      </c>
      <c r="E24" s="7">
        <v>0</v>
      </c>
      <c r="F24" s="7">
        <v>0</v>
      </c>
      <c r="G24" s="8">
        <v>0</v>
      </c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</row>
    <row r="25" spans="2:67" s="1" customFormat="1" ht="36" customHeight="1" x14ac:dyDescent="0.25">
      <c r="B25" s="26"/>
      <c r="C25" s="7"/>
      <c r="D25" s="7">
        <v>0</v>
      </c>
      <c r="E25" s="7">
        <v>0</v>
      </c>
      <c r="F25" s="7">
        <v>0</v>
      </c>
      <c r="G25" s="8">
        <v>0</v>
      </c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</row>
    <row r="26" spans="2:67" s="1" customFormat="1" ht="36" customHeight="1" x14ac:dyDescent="0.25">
      <c r="B26" s="26"/>
      <c r="C26" s="7"/>
      <c r="D26" s="7">
        <v>0</v>
      </c>
      <c r="E26" s="7">
        <v>0</v>
      </c>
      <c r="F26" s="7">
        <v>0</v>
      </c>
      <c r="G26" s="8">
        <v>0</v>
      </c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</row>
    <row r="27" spans="2:67" s="1" customFormat="1" ht="36" customHeight="1" x14ac:dyDescent="0.25">
      <c r="B27" s="26"/>
      <c r="C27" s="7"/>
      <c r="D27" s="7">
        <v>0</v>
      </c>
      <c r="E27" s="7">
        <v>0</v>
      </c>
      <c r="F27" s="7">
        <v>0</v>
      </c>
      <c r="G27" s="8">
        <v>0</v>
      </c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</row>
    <row r="28" spans="2:67" s="1" customFormat="1" ht="36" customHeight="1" x14ac:dyDescent="0.25">
      <c r="B28" s="26"/>
      <c r="C28" s="7"/>
      <c r="D28" s="7">
        <v>0</v>
      </c>
      <c r="E28" s="7">
        <v>0</v>
      </c>
      <c r="F28" s="7">
        <v>0</v>
      </c>
      <c r="G28" s="8">
        <v>0</v>
      </c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</row>
  </sheetData>
  <mergeCells count="13">
    <mergeCell ref="B1:X1"/>
    <mergeCell ref="B2:F2"/>
    <mergeCell ref="K2:O2"/>
    <mergeCell ref="Q2:T2"/>
    <mergeCell ref="V2:Y2"/>
    <mergeCell ref="AI2:AP2"/>
    <mergeCell ref="B3:B4"/>
    <mergeCell ref="C3:C4"/>
    <mergeCell ref="D3:D4"/>
    <mergeCell ref="E3:E4"/>
    <mergeCell ref="F3:F4"/>
    <mergeCell ref="G3:G4"/>
    <mergeCell ref="AA2:AG2"/>
  </mergeCells>
  <conditionalFormatting sqref="H5:BO28">
    <cfRule type="expression" dxfId="137" priority="3">
      <formula>PercentComplete</formula>
    </cfRule>
    <cfRule type="expression" dxfId="136" priority="4">
      <formula>PercentCompleteBeyond</formula>
    </cfRule>
    <cfRule type="expression" dxfId="135" priority="5">
      <formula>Actual</formula>
    </cfRule>
    <cfRule type="expression" dxfId="134" priority="6">
      <formula>ActualBeyond</formula>
    </cfRule>
    <cfRule type="expression" dxfId="133" priority="7">
      <formula>Plan</formula>
    </cfRule>
    <cfRule type="expression" dxfId="132" priority="8">
      <formula>H$4=period_selected</formula>
    </cfRule>
    <cfRule type="expression" dxfId="131" priority="9">
      <formula>MOD(COLUMN(),2)</formula>
    </cfRule>
    <cfRule type="expression" dxfId="130" priority="10">
      <formula>MOD(COLUMN(),2)=0</formula>
    </cfRule>
  </conditionalFormatting>
  <conditionalFormatting sqref="B29:BO29">
    <cfRule type="expression" dxfId="129" priority="2">
      <formula>TRUE</formula>
    </cfRule>
  </conditionalFormatting>
  <conditionalFormatting sqref="H4:BO4">
    <cfRule type="expression" dxfId="128" priority="1">
      <formula>H$4=period_selected</formula>
    </cfRule>
  </conditionalFormatting>
  <dataValidations count="16">
    <dataValidation allowBlank="1" showInputMessage="1" showErrorMessage="1" prompt="Select a period to highlight in H2. A Chart legend is in J2 to AI2" sqref="B2:F2" xr:uid="{00000000-0002-0000-0600-000000000000}"/>
    <dataValidation allowBlank="1" showInputMessage="1" showErrorMessage="1" prompt="Title of the project. Enter a new title in this cell. Highlight a period in H2. Chart legend is in J2 to AI2" sqref="B1" xr:uid="{00000000-0002-0000-0600-000001000000}"/>
    <dataValidation allowBlank="1" showInputMessage="1" showErrorMessage="1" prompt="Enter the percentage of project completed in column G, starting with cell G5" sqref="G3:G4" xr:uid="{00000000-0002-0000-0600-000002000000}"/>
    <dataValidation allowBlank="1" showInputMessage="1" showErrorMessage="1" prompt="Enter actual duration period in column F, starting with cell F5" sqref="F3:F4" xr:uid="{00000000-0002-0000-0600-000003000000}"/>
    <dataValidation allowBlank="1" showInputMessage="1" showErrorMessage="1" prompt="Enter actual start period in column E, starting with cell E5" sqref="E3:E4" xr:uid="{00000000-0002-0000-0600-000004000000}"/>
    <dataValidation allowBlank="1" showInputMessage="1" showErrorMessage="1" prompt="Enter plan duration period in column D, starting with cell D5" sqref="D3:D4" xr:uid="{00000000-0002-0000-0600-000005000000}"/>
    <dataValidation allowBlank="1" showInputMessage="1" showErrorMessage="1" prompt="Enter plan start period in column C, starting with cell C5" sqref="C3:C4" xr:uid="{00000000-0002-0000-0600-000006000000}"/>
    <dataValidation allowBlank="1" showInputMessage="1" showErrorMessage="1" prompt="Enter activity in column B, starting with cell B5_x000a_" sqref="B3:B4" xr:uid="{00000000-0002-0000-0600-000007000000}"/>
    <dataValidation allowBlank="1" showInputMessage="1" showErrorMessage="1" prompt="Periods are charted from 1 to 60 starting from cell H4 to cell BO4 " sqref="H3" xr:uid="{00000000-0002-0000-0600-000008000000}"/>
    <dataValidation allowBlank="1" showInputMessage="1" showErrorMessage="1" prompt="This legend cell indicates the percentage of project completed beyond plan" sqref="AH2" xr:uid="{00000000-0002-0000-0600-000009000000}"/>
    <dataValidation allowBlank="1" showInputMessage="1" showErrorMessage="1" prompt="This legend cell indicates actual duration beyond plan" sqref="Z2" xr:uid="{00000000-0002-0000-0600-00000A000000}"/>
    <dataValidation allowBlank="1" showInputMessage="1" showErrorMessage="1" prompt="This legend cell indicates the percentage of project completed" sqref="U2" xr:uid="{00000000-0002-0000-0600-00000B000000}"/>
    <dataValidation allowBlank="1" showInputMessage="1" showErrorMessage="1" prompt="This legend cell indicates actual duration" sqref="P2" xr:uid="{00000000-0002-0000-0600-00000C000000}"/>
    <dataValidation allowBlank="1" showInputMessage="1" showErrorMessage="1" prompt="This legend cell indicates plan duration" sqref="J2" xr:uid="{00000000-0002-0000-0600-00000D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600-00000E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6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  <pageSetUpPr fitToPage="1"/>
  </sheetPr>
  <dimension ref="B1:BO51"/>
  <sheetViews>
    <sheetView showGridLines="0" topLeftCell="C1" zoomScale="150" zoomScaleNormal="150" zoomScaleSheetLayoutView="80" workbookViewId="0">
      <selection activeCell="B45" sqref="B45"/>
    </sheetView>
  </sheetViews>
  <sheetFormatPr baseColWidth="10" defaultColWidth="2.75" defaultRowHeight="30" customHeight="1" x14ac:dyDescent="0.3"/>
  <cols>
    <col min="1" max="1" width="2.625" customWidth="1"/>
    <col min="2" max="2" width="34.875" style="2" customWidth="1"/>
    <col min="3" max="6" width="11.625" style="1" customWidth="1"/>
    <col min="7" max="7" width="15.625" style="4" customWidth="1"/>
    <col min="8" max="27" width="2.75" style="1"/>
  </cols>
  <sheetData>
    <row r="1" spans="2:67" ht="60" customHeight="1" thickBot="1" x14ac:dyDescent="0.3">
      <c r="B1" s="224" t="s">
        <v>86</v>
      </c>
      <c r="C1" s="224"/>
      <c r="D1" s="224"/>
      <c r="E1" s="224"/>
      <c r="F1" s="224"/>
      <c r="G1" s="224"/>
      <c r="H1" s="224"/>
      <c r="I1" s="224"/>
      <c r="J1" s="224"/>
      <c r="K1" s="224"/>
      <c r="L1" s="224"/>
      <c r="M1" s="224"/>
      <c r="N1" s="224"/>
      <c r="O1" s="224"/>
      <c r="P1" s="224"/>
      <c r="Q1" s="224"/>
      <c r="R1" s="224"/>
      <c r="S1" s="224"/>
      <c r="T1" s="224"/>
      <c r="U1" s="224"/>
      <c r="V1" s="224"/>
      <c r="W1" s="224"/>
      <c r="X1" s="224"/>
    </row>
    <row r="2" spans="2:67" ht="21" customHeight="1" thickTop="1" thickBot="1" x14ac:dyDescent="0.3">
      <c r="B2" s="206" t="s">
        <v>13</v>
      </c>
      <c r="C2" s="206"/>
      <c r="D2" s="206"/>
      <c r="E2" s="206"/>
      <c r="F2" s="206"/>
      <c r="G2" s="5" t="s">
        <v>5</v>
      </c>
      <c r="H2" s="14">
        <v>1</v>
      </c>
      <c r="J2" s="15"/>
      <c r="K2" s="212" t="s">
        <v>12</v>
      </c>
      <c r="L2" s="213"/>
      <c r="M2" s="213"/>
      <c r="N2" s="213"/>
      <c r="O2" s="214"/>
      <c r="P2" s="16"/>
      <c r="Q2" s="212" t="s">
        <v>11</v>
      </c>
      <c r="R2" s="215"/>
      <c r="S2" s="215"/>
      <c r="T2" s="214"/>
      <c r="U2" s="17"/>
      <c r="V2" s="204" t="s">
        <v>2</v>
      </c>
      <c r="W2" s="205"/>
      <c r="X2" s="205"/>
      <c r="Y2" s="216"/>
      <c r="Z2" s="18"/>
      <c r="AA2" s="217" t="s">
        <v>3</v>
      </c>
      <c r="AB2" s="218"/>
      <c r="AC2" s="218"/>
      <c r="AD2" s="218"/>
      <c r="AE2" s="218"/>
      <c r="AF2" s="218"/>
      <c r="AG2" s="219"/>
      <c r="AH2" s="19"/>
      <c r="AI2" s="204" t="s">
        <v>4</v>
      </c>
      <c r="AJ2" s="205"/>
      <c r="AK2" s="205"/>
      <c r="AL2" s="205"/>
      <c r="AM2" s="205"/>
      <c r="AN2" s="205"/>
      <c r="AO2" s="205"/>
      <c r="AP2" s="205"/>
    </row>
    <row r="3" spans="2:67" s="11" customFormat="1" ht="39.950000000000003" customHeight="1" thickTop="1" x14ac:dyDescent="0.25">
      <c r="B3" s="207" t="s">
        <v>1</v>
      </c>
      <c r="C3" s="209" t="s">
        <v>6</v>
      </c>
      <c r="D3" s="209" t="s">
        <v>7</v>
      </c>
      <c r="E3" s="209" t="s">
        <v>8</v>
      </c>
      <c r="F3" s="209" t="s">
        <v>9</v>
      </c>
      <c r="G3" s="211" t="s">
        <v>10</v>
      </c>
      <c r="H3" s="20" t="s">
        <v>0</v>
      </c>
      <c r="I3" s="9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</row>
    <row r="4" spans="2:67" ht="15.75" customHeight="1" x14ac:dyDescent="0.25">
      <c r="B4" s="220"/>
      <c r="C4" s="221"/>
      <c r="D4" s="221"/>
      <c r="E4" s="221"/>
      <c r="F4" s="221"/>
      <c r="G4" s="221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6" customHeight="1" x14ac:dyDescent="0.25">
      <c r="B5" s="29" t="s">
        <v>19</v>
      </c>
      <c r="C5" s="30">
        <v>1</v>
      </c>
      <c r="D5" s="30">
        <f>SUM(D11:D38)</f>
        <v>0</v>
      </c>
      <c r="E5" s="30">
        <v>0</v>
      </c>
      <c r="F5" s="30">
        <f>SUM(F11:F38)</f>
        <v>0</v>
      </c>
      <c r="G5" s="31">
        <f>SUM($G$11:$G$38)/COUNT($C$11:$C$38)</f>
        <v>0</v>
      </c>
    </row>
    <row r="6" spans="2:67" ht="36" customHeight="1" x14ac:dyDescent="0.25">
      <c r="B6" s="32" t="s">
        <v>122</v>
      </c>
      <c r="C6" s="21">
        <v>1</v>
      </c>
      <c r="D6" s="21">
        <v>0</v>
      </c>
      <c r="E6" s="21">
        <v>0</v>
      </c>
      <c r="F6" s="21">
        <v>0</v>
      </c>
      <c r="G6" s="22">
        <v>0</v>
      </c>
    </row>
    <row r="7" spans="2:67" ht="36" customHeight="1" x14ac:dyDescent="0.25">
      <c r="B7" s="27" t="s">
        <v>123</v>
      </c>
      <c r="C7" s="21"/>
      <c r="D7" s="21">
        <v>0</v>
      </c>
      <c r="E7" s="21">
        <v>0</v>
      </c>
      <c r="F7" s="21">
        <v>0</v>
      </c>
      <c r="G7" s="22">
        <v>0</v>
      </c>
    </row>
    <row r="8" spans="2:67" ht="36" customHeight="1" x14ac:dyDescent="0.25">
      <c r="B8" s="24" t="s">
        <v>124</v>
      </c>
      <c r="C8" s="21"/>
      <c r="D8" s="21">
        <v>0</v>
      </c>
      <c r="E8" s="21">
        <v>0</v>
      </c>
      <c r="F8" s="21">
        <v>0</v>
      </c>
      <c r="G8" s="22">
        <v>0</v>
      </c>
    </row>
    <row r="9" spans="2:67" ht="36" customHeight="1" x14ac:dyDescent="0.25">
      <c r="B9" s="24" t="s">
        <v>125</v>
      </c>
      <c r="C9" s="21"/>
      <c r="D9" s="21">
        <v>0</v>
      </c>
      <c r="E9" s="21">
        <v>0</v>
      </c>
      <c r="F9" s="21">
        <v>0</v>
      </c>
      <c r="G9" s="22">
        <v>0</v>
      </c>
    </row>
    <row r="10" spans="2:67" ht="36" customHeight="1" x14ac:dyDescent="0.25">
      <c r="B10" s="24" t="s">
        <v>126</v>
      </c>
      <c r="C10" s="21"/>
      <c r="D10" s="21">
        <v>0</v>
      </c>
      <c r="E10" s="21">
        <v>0</v>
      </c>
      <c r="F10" s="21">
        <v>0</v>
      </c>
      <c r="G10" s="22">
        <v>0</v>
      </c>
    </row>
    <row r="11" spans="2:67" ht="36" customHeight="1" x14ac:dyDescent="0.25">
      <c r="B11" s="32" t="s">
        <v>96</v>
      </c>
      <c r="C11" s="21">
        <v>1</v>
      </c>
      <c r="D11" s="21">
        <v>0</v>
      </c>
      <c r="E11" s="21">
        <v>0</v>
      </c>
      <c r="F11" s="21">
        <v>0</v>
      </c>
      <c r="G11" s="22">
        <v>0</v>
      </c>
    </row>
    <row r="12" spans="2:67" ht="36" customHeight="1" x14ac:dyDescent="0.25">
      <c r="B12" s="27" t="s">
        <v>92</v>
      </c>
      <c r="C12" s="21"/>
      <c r="D12" s="21">
        <v>0</v>
      </c>
      <c r="E12" s="21">
        <v>0</v>
      </c>
      <c r="F12" s="21">
        <v>0</v>
      </c>
      <c r="G12" s="22">
        <v>0</v>
      </c>
    </row>
    <row r="13" spans="2:67" ht="36" customHeight="1" x14ac:dyDescent="0.25">
      <c r="B13" s="24" t="s">
        <v>93</v>
      </c>
      <c r="C13" s="21"/>
      <c r="D13" s="21">
        <v>0</v>
      </c>
      <c r="E13" s="21">
        <v>0</v>
      </c>
      <c r="F13" s="21">
        <v>0</v>
      </c>
      <c r="G13" s="22">
        <v>0</v>
      </c>
    </row>
    <row r="14" spans="2:67" ht="36" customHeight="1" x14ac:dyDescent="0.25">
      <c r="B14" s="24" t="s">
        <v>94</v>
      </c>
      <c r="C14" s="21"/>
      <c r="D14" s="21">
        <v>0</v>
      </c>
      <c r="E14" s="21">
        <v>0</v>
      </c>
      <c r="F14" s="21">
        <v>0</v>
      </c>
      <c r="G14" s="22">
        <v>0</v>
      </c>
    </row>
    <row r="15" spans="2:67" ht="36" customHeight="1" x14ac:dyDescent="0.25">
      <c r="B15" s="24" t="s">
        <v>95</v>
      </c>
      <c r="C15" s="21"/>
      <c r="D15" s="21">
        <v>0</v>
      </c>
      <c r="E15" s="21">
        <v>0</v>
      </c>
      <c r="F15" s="21">
        <v>0</v>
      </c>
      <c r="G15" s="22">
        <v>0</v>
      </c>
    </row>
    <row r="16" spans="2:67" ht="36" customHeight="1" x14ac:dyDescent="0.25">
      <c r="B16" s="32" t="s">
        <v>91</v>
      </c>
      <c r="C16" s="21"/>
      <c r="D16" s="21">
        <v>0</v>
      </c>
      <c r="E16" s="21">
        <v>0</v>
      </c>
      <c r="F16" s="21">
        <v>0</v>
      </c>
      <c r="G16" s="22">
        <v>0</v>
      </c>
    </row>
    <row r="17" spans="2:67" ht="36" customHeight="1" x14ac:dyDescent="0.25">
      <c r="B17" s="27" t="s">
        <v>97</v>
      </c>
      <c r="C17" s="21"/>
      <c r="D17" s="21">
        <v>0</v>
      </c>
      <c r="E17" s="21">
        <v>0</v>
      </c>
      <c r="F17" s="21">
        <v>0</v>
      </c>
      <c r="G17" s="22">
        <v>0</v>
      </c>
    </row>
    <row r="18" spans="2:67" ht="36" customHeight="1" x14ac:dyDescent="0.25">
      <c r="B18" s="25" t="s">
        <v>98</v>
      </c>
      <c r="C18" s="23"/>
      <c r="D18" s="21">
        <v>0</v>
      </c>
      <c r="E18" s="21">
        <v>0</v>
      </c>
      <c r="F18" s="21">
        <v>0</v>
      </c>
      <c r="G18" s="22">
        <v>0</v>
      </c>
    </row>
    <row r="19" spans="2:67" ht="36" customHeight="1" x14ac:dyDescent="0.25">
      <c r="B19" s="26" t="s">
        <v>99</v>
      </c>
      <c r="C19" s="7"/>
      <c r="D19" s="7">
        <v>0</v>
      </c>
      <c r="E19" s="7">
        <v>0</v>
      </c>
      <c r="F19" s="7">
        <v>0</v>
      </c>
      <c r="G19" s="8">
        <v>0</v>
      </c>
    </row>
    <row r="20" spans="2:67" s="1" customFormat="1" ht="36" customHeight="1" x14ac:dyDescent="0.25">
      <c r="B20" s="26" t="s">
        <v>108</v>
      </c>
      <c r="C20" s="7"/>
      <c r="D20" s="7">
        <v>0</v>
      </c>
      <c r="E20" s="7">
        <v>0</v>
      </c>
      <c r="F20" s="7">
        <v>0</v>
      </c>
      <c r="G20" s="8">
        <v>0</v>
      </c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</row>
    <row r="21" spans="2:67" s="1" customFormat="1" ht="36" customHeight="1" x14ac:dyDescent="0.25">
      <c r="B21" s="26" t="s">
        <v>109</v>
      </c>
      <c r="C21" s="7"/>
      <c r="D21" s="7">
        <v>0</v>
      </c>
      <c r="E21" s="7">
        <v>0</v>
      </c>
      <c r="F21" s="7">
        <v>0</v>
      </c>
      <c r="G21" s="8">
        <v>0</v>
      </c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</row>
    <row r="22" spans="2:67" s="1" customFormat="1" ht="36" customHeight="1" x14ac:dyDescent="0.25">
      <c r="B22" s="32" t="s">
        <v>27</v>
      </c>
      <c r="C22" s="7"/>
      <c r="D22" s="7">
        <v>0</v>
      </c>
      <c r="E22" s="7">
        <v>0</v>
      </c>
      <c r="F22" s="7">
        <v>0</v>
      </c>
      <c r="G22" s="8">
        <v>0</v>
      </c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</row>
    <row r="23" spans="2:67" s="1" customFormat="1" ht="36" customHeight="1" x14ac:dyDescent="0.25">
      <c r="B23" s="26" t="s">
        <v>100</v>
      </c>
      <c r="C23" s="7"/>
      <c r="D23" s="7">
        <v>0</v>
      </c>
      <c r="E23" s="7">
        <v>0</v>
      </c>
      <c r="F23" s="7">
        <v>0</v>
      </c>
      <c r="G23" s="8">
        <v>0</v>
      </c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</row>
    <row r="24" spans="2:67" s="1" customFormat="1" ht="36" customHeight="1" x14ac:dyDescent="0.25">
      <c r="B24" s="26" t="s">
        <v>101</v>
      </c>
      <c r="C24" s="7"/>
      <c r="D24" s="7">
        <v>0</v>
      </c>
      <c r="E24" s="7">
        <v>0</v>
      </c>
      <c r="F24" s="7">
        <v>0</v>
      </c>
      <c r="G24" s="8">
        <v>0</v>
      </c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</row>
    <row r="25" spans="2:67" s="1" customFormat="1" ht="36" customHeight="1" x14ac:dyDescent="0.25">
      <c r="B25" s="32" t="s">
        <v>102</v>
      </c>
      <c r="C25" s="7"/>
      <c r="D25" s="7">
        <v>0</v>
      </c>
      <c r="E25" s="7">
        <v>0</v>
      </c>
      <c r="F25" s="7">
        <v>0</v>
      </c>
      <c r="G25" s="8">
        <v>0</v>
      </c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</row>
    <row r="26" spans="2:67" s="1" customFormat="1" ht="36" customHeight="1" x14ac:dyDescent="0.25">
      <c r="B26" s="26" t="s">
        <v>103</v>
      </c>
      <c r="C26" s="7"/>
      <c r="D26" s="7">
        <v>0</v>
      </c>
      <c r="E26" s="7">
        <v>0</v>
      </c>
      <c r="F26" s="7">
        <v>0</v>
      </c>
      <c r="G26" s="8">
        <v>0</v>
      </c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</row>
    <row r="27" spans="2:67" s="1" customFormat="1" ht="36" customHeight="1" x14ac:dyDescent="0.25">
      <c r="B27" s="26" t="s">
        <v>104</v>
      </c>
      <c r="C27" s="7"/>
      <c r="D27" s="7">
        <v>0</v>
      </c>
      <c r="E27" s="7">
        <v>0</v>
      </c>
      <c r="F27" s="7">
        <v>0</v>
      </c>
      <c r="G27" s="8">
        <v>0</v>
      </c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</row>
    <row r="28" spans="2:67" s="1" customFormat="1" ht="36" customHeight="1" x14ac:dyDescent="0.25">
      <c r="B28" s="32" t="s">
        <v>105</v>
      </c>
      <c r="C28" s="7"/>
      <c r="D28" s="7">
        <v>0</v>
      </c>
      <c r="E28" s="7">
        <v>0</v>
      </c>
      <c r="F28" s="7">
        <v>0</v>
      </c>
      <c r="G28" s="8">
        <v>0</v>
      </c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</row>
    <row r="29" spans="2:67" s="1" customFormat="1" ht="36" customHeight="1" x14ac:dyDescent="0.25">
      <c r="B29" s="26" t="s">
        <v>106</v>
      </c>
      <c r="C29" s="7"/>
      <c r="D29" s="7">
        <v>0</v>
      </c>
      <c r="E29" s="7">
        <v>0</v>
      </c>
      <c r="F29" s="7">
        <v>0</v>
      </c>
      <c r="G29" s="8">
        <v>0</v>
      </c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</row>
    <row r="30" spans="2:67" s="1" customFormat="1" ht="36" customHeight="1" x14ac:dyDescent="0.25">
      <c r="B30" s="32" t="s">
        <v>107</v>
      </c>
      <c r="C30" s="7"/>
      <c r="D30" s="7">
        <v>0</v>
      </c>
      <c r="E30" s="7">
        <v>0</v>
      </c>
      <c r="F30" s="7">
        <v>0</v>
      </c>
      <c r="G30" s="8">
        <v>0</v>
      </c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</row>
    <row r="31" spans="2:67" s="1" customFormat="1" ht="36" customHeight="1" x14ac:dyDescent="0.25">
      <c r="B31" s="26" t="s">
        <v>106</v>
      </c>
      <c r="C31" s="7"/>
      <c r="D31" s="7">
        <v>0</v>
      </c>
      <c r="E31" s="7">
        <v>0</v>
      </c>
      <c r="F31" s="7">
        <v>0</v>
      </c>
      <c r="G31" s="8">
        <v>0</v>
      </c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</row>
    <row r="32" spans="2:67" s="1" customFormat="1" ht="36" customHeight="1" x14ac:dyDescent="0.25">
      <c r="B32" s="32" t="s">
        <v>110</v>
      </c>
      <c r="C32" s="7"/>
      <c r="D32" s="7">
        <v>0</v>
      </c>
      <c r="E32" s="7">
        <v>0</v>
      </c>
      <c r="F32" s="7">
        <v>0</v>
      </c>
      <c r="G32" s="8">
        <v>0</v>
      </c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</row>
    <row r="33" spans="2:67" ht="36" customHeight="1" x14ac:dyDescent="0.25">
      <c r="B33" s="27" t="s">
        <v>111</v>
      </c>
      <c r="C33" s="21"/>
      <c r="D33" s="21">
        <v>0</v>
      </c>
      <c r="E33" s="21">
        <v>0</v>
      </c>
      <c r="F33" s="21">
        <v>0</v>
      </c>
      <c r="G33" s="22">
        <v>0</v>
      </c>
    </row>
    <row r="34" spans="2:67" ht="36" customHeight="1" x14ac:dyDescent="0.25">
      <c r="B34" s="27" t="s">
        <v>112</v>
      </c>
      <c r="C34" s="23"/>
      <c r="D34" s="21">
        <v>0</v>
      </c>
      <c r="E34" s="21">
        <v>0</v>
      </c>
      <c r="F34" s="21">
        <v>0</v>
      </c>
      <c r="G34" s="22">
        <v>0</v>
      </c>
    </row>
    <row r="35" spans="2:67" ht="36" customHeight="1" x14ac:dyDescent="0.25">
      <c r="B35" s="27" t="s">
        <v>113</v>
      </c>
      <c r="C35" s="7"/>
      <c r="D35" s="7">
        <v>0</v>
      </c>
      <c r="E35" s="7">
        <v>0</v>
      </c>
      <c r="F35" s="7">
        <v>0</v>
      </c>
      <c r="G35" s="8">
        <v>0</v>
      </c>
    </row>
    <row r="36" spans="2:67" s="1" customFormat="1" ht="36" customHeight="1" x14ac:dyDescent="0.25">
      <c r="B36" s="27" t="s">
        <v>114</v>
      </c>
      <c r="C36" s="7"/>
      <c r="D36" s="7">
        <v>0</v>
      </c>
      <c r="E36" s="7">
        <v>0</v>
      </c>
      <c r="F36" s="7">
        <v>0</v>
      </c>
      <c r="G36" s="8">
        <v>0</v>
      </c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</row>
    <row r="37" spans="2:67" s="1" customFormat="1" ht="36" customHeight="1" x14ac:dyDescent="0.25">
      <c r="B37" s="32" t="s">
        <v>115</v>
      </c>
      <c r="C37" s="7"/>
      <c r="D37" s="7">
        <v>0</v>
      </c>
      <c r="E37" s="7">
        <v>0</v>
      </c>
      <c r="F37" s="7">
        <v>0</v>
      </c>
      <c r="G37" s="8">
        <v>0</v>
      </c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</row>
    <row r="38" spans="2:67" s="1" customFormat="1" ht="36" customHeight="1" x14ac:dyDescent="0.25">
      <c r="B38" s="26" t="s">
        <v>116</v>
      </c>
      <c r="C38" s="7"/>
      <c r="D38" s="7">
        <v>0</v>
      </c>
      <c r="E38" s="7">
        <v>0</v>
      </c>
      <c r="F38" s="7">
        <v>0</v>
      </c>
      <c r="G38" s="8">
        <v>0</v>
      </c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</row>
    <row r="39" spans="2:67" ht="36" customHeight="1" x14ac:dyDescent="0.25">
      <c r="B39" s="27" t="s">
        <v>117</v>
      </c>
      <c r="C39" s="21"/>
      <c r="D39" s="21">
        <v>0</v>
      </c>
      <c r="E39" s="21">
        <v>0</v>
      </c>
      <c r="F39" s="21">
        <v>0</v>
      </c>
      <c r="G39" s="22">
        <v>0</v>
      </c>
    </row>
    <row r="40" spans="2:67" ht="36" customHeight="1" x14ac:dyDescent="0.25">
      <c r="B40" s="25" t="s">
        <v>118</v>
      </c>
      <c r="C40" s="23"/>
      <c r="D40" s="21">
        <v>0</v>
      </c>
      <c r="E40" s="21">
        <v>0</v>
      </c>
      <c r="F40" s="21">
        <v>0</v>
      </c>
      <c r="G40" s="22">
        <v>0</v>
      </c>
    </row>
    <row r="41" spans="2:67" ht="36" customHeight="1" x14ac:dyDescent="0.25">
      <c r="B41" s="26" t="s">
        <v>119</v>
      </c>
      <c r="C41" s="7"/>
      <c r="D41" s="7">
        <v>0</v>
      </c>
      <c r="E41" s="7">
        <v>0</v>
      </c>
      <c r="F41" s="7">
        <v>0</v>
      </c>
      <c r="G41" s="8">
        <v>0</v>
      </c>
    </row>
    <row r="42" spans="2:67" s="1" customFormat="1" ht="36" customHeight="1" x14ac:dyDescent="0.25">
      <c r="B42" s="26" t="s">
        <v>120</v>
      </c>
      <c r="C42" s="7"/>
      <c r="D42" s="7">
        <v>0</v>
      </c>
      <c r="E42" s="7">
        <v>0</v>
      </c>
      <c r="F42" s="7">
        <v>0</v>
      </c>
      <c r="G42" s="8">
        <v>0</v>
      </c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</row>
    <row r="43" spans="2:67" s="1" customFormat="1" ht="36" customHeight="1" x14ac:dyDescent="0.25">
      <c r="B43" s="26" t="s">
        <v>121</v>
      </c>
      <c r="C43" s="7"/>
      <c r="D43" s="7">
        <v>0</v>
      </c>
      <c r="E43" s="7">
        <v>0</v>
      </c>
      <c r="F43" s="7">
        <v>0</v>
      </c>
      <c r="G43" s="8">
        <v>0</v>
      </c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</row>
    <row r="44" spans="2:67" s="1" customFormat="1" ht="36" customHeight="1" x14ac:dyDescent="0.25">
      <c r="B44" s="32" t="s">
        <v>46</v>
      </c>
      <c r="C44" s="7"/>
      <c r="D44" s="7">
        <v>0</v>
      </c>
      <c r="E44" s="7">
        <v>0</v>
      </c>
      <c r="F44" s="7">
        <v>0</v>
      </c>
      <c r="G44" s="8">
        <v>0</v>
      </c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</row>
    <row r="45" spans="2:67" s="1" customFormat="1" ht="36" customHeight="1" x14ac:dyDescent="0.25">
      <c r="B45" s="32" t="s">
        <v>178</v>
      </c>
      <c r="C45" s="7"/>
      <c r="D45" s="7">
        <v>0</v>
      </c>
      <c r="E45" s="7">
        <v>0</v>
      </c>
      <c r="F45" s="7">
        <v>0</v>
      </c>
      <c r="G45" s="8">
        <v>0</v>
      </c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</row>
    <row r="47" spans="2:67" ht="30" customHeight="1" x14ac:dyDescent="0.3">
      <c r="B47" s="2" t="s">
        <v>342</v>
      </c>
    </row>
    <row r="48" spans="2:67" ht="30" customHeight="1" x14ac:dyDescent="0.3">
      <c r="B48" s="2" t="s">
        <v>343</v>
      </c>
      <c r="E48" s="141" t="s">
        <v>347</v>
      </c>
      <c r="F48" s="141"/>
    </row>
    <row r="49" spans="2:6" ht="30" customHeight="1" x14ac:dyDescent="0.3">
      <c r="B49" s="2" t="s">
        <v>344</v>
      </c>
      <c r="E49" s="141" t="s">
        <v>346</v>
      </c>
      <c r="F49" s="141"/>
    </row>
    <row r="50" spans="2:6" ht="30" customHeight="1" x14ac:dyDescent="0.3">
      <c r="B50" s="2" t="s">
        <v>345</v>
      </c>
      <c r="E50" s="1" t="s">
        <v>348</v>
      </c>
    </row>
    <row r="51" spans="2:6" ht="30" customHeight="1" x14ac:dyDescent="0.3">
      <c r="E51" s="1" t="s">
        <v>349</v>
      </c>
    </row>
  </sheetData>
  <mergeCells count="13">
    <mergeCell ref="B1:X1"/>
    <mergeCell ref="B2:F2"/>
    <mergeCell ref="K2:O2"/>
    <mergeCell ref="Q2:T2"/>
    <mergeCell ref="V2:Y2"/>
    <mergeCell ref="AI2:AP2"/>
    <mergeCell ref="B3:B4"/>
    <mergeCell ref="C3:C4"/>
    <mergeCell ref="D3:D4"/>
    <mergeCell ref="E3:E4"/>
    <mergeCell ref="F3:F4"/>
    <mergeCell ref="G3:G4"/>
    <mergeCell ref="AA2:AG2"/>
  </mergeCells>
  <conditionalFormatting sqref="H5:BO45">
    <cfRule type="expression" dxfId="127" priority="11">
      <formula>PercentComplete</formula>
    </cfRule>
    <cfRule type="expression" dxfId="126" priority="12">
      <formula>PercentCompleteBeyond</formula>
    </cfRule>
    <cfRule type="expression" dxfId="125" priority="13">
      <formula>Actual</formula>
    </cfRule>
    <cfRule type="expression" dxfId="124" priority="14">
      <formula>ActualBeyond</formula>
    </cfRule>
    <cfRule type="expression" dxfId="123" priority="15">
      <formula>Plan</formula>
    </cfRule>
    <cfRule type="expression" dxfId="122" priority="16">
      <formula>H$4=period_selected</formula>
    </cfRule>
    <cfRule type="expression" dxfId="121" priority="17">
      <formula>MOD(COLUMN(),2)</formula>
    </cfRule>
    <cfRule type="expression" dxfId="120" priority="18">
      <formula>MOD(COLUMN(),2)=0</formula>
    </cfRule>
  </conditionalFormatting>
  <conditionalFormatting sqref="B46:BO46">
    <cfRule type="expression" dxfId="119" priority="10">
      <formula>TRUE</formula>
    </cfRule>
  </conditionalFormatting>
  <conditionalFormatting sqref="H4:BO4">
    <cfRule type="expression" dxfId="118" priority="9">
      <formula>H$4=period_selected</formula>
    </cfRule>
  </conditionalFormatting>
  <conditionalFormatting sqref="H6:BO10">
    <cfRule type="expression" dxfId="117" priority="1">
      <formula>PercentComplete</formula>
    </cfRule>
    <cfRule type="expression" dxfId="116" priority="2">
      <formula>PercentCompleteBeyond</formula>
    </cfRule>
    <cfRule type="expression" dxfId="115" priority="3">
      <formula>Actual</formula>
    </cfRule>
    <cfRule type="expression" dxfId="114" priority="4">
      <formula>ActualBeyond</formula>
    </cfRule>
    <cfRule type="expression" dxfId="113" priority="5">
      <formula>Plan</formula>
    </cfRule>
    <cfRule type="expression" dxfId="112" priority="6">
      <formula>H$4=period_selected</formula>
    </cfRule>
    <cfRule type="expression" dxfId="111" priority="7">
      <formula>MOD(COLUMN(),2)</formula>
    </cfRule>
    <cfRule type="expression" dxfId="110" priority="8">
      <formula>MOD(COLUMN(),2)=0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7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7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700-000002000000}"/>
    <dataValidation allowBlank="1" showInputMessage="1" showErrorMessage="1" prompt="This legend cell indicates actual duration" sqref="P2" xr:uid="{00000000-0002-0000-0700-000003000000}"/>
    <dataValidation allowBlank="1" showInputMessage="1" showErrorMessage="1" prompt="This legend cell indicates the percentage of project completed" sqref="U2" xr:uid="{00000000-0002-0000-0700-000004000000}"/>
    <dataValidation allowBlank="1" showInputMessage="1" showErrorMessage="1" prompt="This legend cell indicates actual duration beyond plan" sqref="Z2" xr:uid="{00000000-0002-0000-0700-000005000000}"/>
    <dataValidation allowBlank="1" showInputMessage="1" showErrorMessage="1" prompt="This legend cell indicates the percentage of project completed beyond plan" sqref="AH2" xr:uid="{00000000-0002-0000-0700-000006000000}"/>
    <dataValidation allowBlank="1" showInputMessage="1" showErrorMessage="1" prompt="Periods are charted from 1 to 60 starting from cell H4 to cell BO4 " sqref="H3" xr:uid="{00000000-0002-0000-0700-000007000000}"/>
    <dataValidation allowBlank="1" showInputMessage="1" showErrorMessage="1" prompt="Enter activity in column B, starting with cell B5_x000a_" sqref="B3:B4" xr:uid="{00000000-0002-0000-0700-000008000000}"/>
    <dataValidation allowBlank="1" showInputMessage="1" showErrorMessage="1" prompt="Enter plan start period in column C, starting with cell C5" sqref="C3:C4" xr:uid="{00000000-0002-0000-0700-000009000000}"/>
    <dataValidation allowBlank="1" showInputMessage="1" showErrorMessage="1" prompt="Enter plan duration period in column D, starting with cell D5" sqref="D3:D4" xr:uid="{00000000-0002-0000-0700-00000A000000}"/>
    <dataValidation allowBlank="1" showInputMessage="1" showErrorMessage="1" prompt="Enter actual start period in column E, starting with cell E5" sqref="E3:E4" xr:uid="{00000000-0002-0000-0700-00000B000000}"/>
    <dataValidation allowBlank="1" showInputMessage="1" showErrorMessage="1" prompt="Enter actual duration period in column F, starting with cell F5" sqref="F3:F4" xr:uid="{00000000-0002-0000-0700-00000C000000}"/>
    <dataValidation allowBlank="1" showInputMessage="1" showErrorMessage="1" prompt="Enter the percentage of project completed in column G, starting with cell G5" sqref="G3:G4" xr:uid="{00000000-0002-0000-0700-00000D000000}"/>
    <dataValidation allowBlank="1" showInputMessage="1" showErrorMessage="1" prompt="Title of the project. Enter a new title in this cell. Highlight a period in H2. Chart legend is in J2 to AI2" sqref="B1" xr:uid="{00000000-0002-0000-0700-00000E000000}"/>
    <dataValidation allowBlank="1" showInputMessage="1" showErrorMessage="1" prompt="Select a period to highlight in H2. A Chart legend is in J2 to AI2" sqref="B2:F2" xr:uid="{00000000-0002-0000-07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  <pageSetUpPr fitToPage="1"/>
  </sheetPr>
  <dimension ref="B1:BO28"/>
  <sheetViews>
    <sheetView showGridLines="0" zoomScale="150" zoomScaleNormal="150" zoomScaleSheetLayoutView="80" workbookViewId="0">
      <selection activeCell="B31" sqref="B31"/>
    </sheetView>
  </sheetViews>
  <sheetFormatPr baseColWidth="10" defaultColWidth="2.75" defaultRowHeight="30" customHeight="1" x14ac:dyDescent="0.3"/>
  <cols>
    <col min="1" max="1" width="2.625" customWidth="1"/>
    <col min="2" max="2" width="34.875" style="2" customWidth="1"/>
    <col min="3" max="6" width="11.625" style="1" customWidth="1"/>
    <col min="7" max="7" width="15.625" style="4" customWidth="1"/>
    <col min="8" max="27" width="2.75" style="1"/>
  </cols>
  <sheetData>
    <row r="1" spans="2:67" ht="60" customHeight="1" thickBot="1" x14ac:dyDescent="0.3">
      <c r="B1" s="224" t="s">
        <v>87</v>
      </c>
      <c r="C1" s="224"/>
      <c r="D1" s="224"/>
      <c r="E1" s="224"/>
      <c r="F1" s="224"/>
      <c r="G1" s="224"/>
      <c r="H1" s="224"/>
      <c r="I1" s="224"/>
      <c r="J1" s="224"/>
      <c r="K1" s="224"/>
      <c r="L1" s="224"/>
      <c r="M1" s="224"/>
      <c r="N1" s="224"/>
      <c r="O1" s="224"/>
      <c r="P1" s="224"/>
      <c r="Q1" s="224"/>
      <c r="R1" s="224"/>
      <c r="S1" s="224"/>
      <c r="T1" s="224"/>
      <c r="U1" s="224"/>
      <c r="V1" s="224"/>
      <c r="W1" s="224"/>
      <c r="X1" s="224"/>
    </row>
    <row r="2" spans="2:67" ht="21" customHeight="1" thickTop="1" thickBot="1" x14ac:dyDescent="0.3">
      <c r="B2" s="206" t="s">
        <v>13</v>
      </c>
      <c r="C2" s="206"/>
      <c r="D2" s="206"/>
      <c r="E2" s="206"/>
      <c r="F2" s="206"/>
      <c r="G2" s="5" t="s">
        <v>5</v>
      </c>
      <c r="H2" s="14">
        <v>1</v>
      </c>
      <c r="J2" s="15"/>
      <c r="K2" s="212" t="s">
        <v>12</v>
      </c>
      <c r="L2" s="213"/>
      <c r="M2" s="213"/>
      <c r="N2" s="213"/>
      <c r="O2" s="214"/>
      <c r="P2" s="16"/>
      <c r="Q2" s="212" t="s">
        <v>11</v>
      </c>
      <c r="R2" s="215"/>
      <c r="S2" s="215"/>
      <c r="T2" s="214"/>
      <c r="U2" s="17"/>
      <c r="V2" s="204" t="s">
        <v>2</v>
      </c>
      <c r="W2" s="205"/>
      <c r="X2" s="205"/>
      <c r="Y2" s="216"/>
      <c r="Z2" s="18"/>
      <c r="AA2" s="217" t="s">
        <v>3</v>
      </c>
      <c r="AB2" s="218"/>
      <c r="AC2" s="218"/>
      <c r="AD2" s="218"/>
      <c r="AE2" s="218"/>
      <c r="AF2" s="218"/>
      <c r="AG2" s="219"/>
      <c r="AH2" s="19"/>
      <c r="AI2" s="204" t="s">
        <v>4</v>
      </c>
      <c r="AJ2" s="205"/>
      <c r="AK2" s="205"/>
      <c r="AL2" s="205"/>
      <c r="AM2" s="205"/>
      <c r="AN2" s="205"/>
      <c r="AO2" s="205"/>
      <c r="AP2" s="205"/>
    </row>
    <row r="3" spans="2:67" s="11" customFormat="1" ht="39.950000000000003" customHeight="1" thickTop="1" x14ac:dyDescent="0.25">
      <c r="B3" s="207" t="s">
        <v>1</v>
      </c>
      <c r="C3" s="209" t="s">
        <v>6</v>
      </c>
      <c r="D3" s="209" t="s">
        <v>7</v>
      </c>
      <c r="E3" s="209" t="s">
        <v>8</v>
      </c>
      <c r="F3" s="209" t="s">
        <v>9</v>
      </c>
      <c r="G3" s="211" t="s">
        <v>10</v>
      </c>
      <c r="H3" s="20" t="s">
        <v>0</v>
      </c>
      <c r="I3" s="9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</row>
    <row r="4" spans="2:67" ht="15.75" customHeight="1" x14ac:dyDescent="0.25">
      <c r="B4" s="220"/>
      <c r="C4" s="221"/>
      <c r="D4" s="221"/>
      <c r="E4" s="221"/>
      <c r="F4" s="221"/>
      <c r="G4" s="221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6" customHeight="1" x14ac:dyDescent="0.25">
      <c r="B5" s="29" t="s">
        <v>19</v>
      </c>
      <c r="C5" s="30">
        <v>1</v>
      </c>
      <c r="D5" s="30">
        <f>SUM(D11:D28)</f>
        <v>0</v>
      </c>
      <c r="E5" s="30">
        <v>0</v>
      </c>
      <c r="F5" s="30">
        <f>SUM(F11:F28)</f>
        <v>0</v>
      </c>
      <c r="G5" s="31">
        <f>SUM($G$11:$G$28)/COUNT($C$11:$C$28)</f>
        <v>0</v>
      </c>
    </row>
    <row r="6" spans="2:67" ht="36" customHeight="1" x14ac:dyDescent="0.25">
      <c r="B6" s="32" t="s">
        <v>127</v>
      </c>
      <c r="C6" s="21">
        <v>1</v>
      </c>
      <c r="D6" s="21">
        <v>0</v>
      </c>
      <c r="E6" s="21">
        <v>0</v>
      </c>
      <c r="F6" s="21">
        <v>0</v>
      </c>
      <c r="G6" s="22">
        <v>0</v>
      </c>
    </row>
    <row r="7" spans="2:67" ht="36" customHeight="1" x14ac:dyDescent="0.25">
      <c r="B7" s="27" t="s">
        <v>128</v>
      </c>
      <c r="C7" s="21"/>
      <c r="D7" s="21">
        <v>0</v>
      </c>
      <c r="E7" s="21">
        <v>0</v>
      </c>
      <c r="F7" s="21">
        <v>0</v>
      </c>
      <c r="G7" s="22">
        <v>0</v>
      </c>
    </row>
    <row r="8" spans="2:67" ht="36" customHeight="1" x14ac:dyDescent="0.25">
      <c r="B8" s="24" t="s">
        <v>129</v>
      </c>
      <c r="C8" s="21"/>
      <c r="D8" s="21">
        <v>0</v>
      </c>
      <c r="E8" s="21">
        <v>0</v>
      </c>
      <c r="F8" s="21">
        <v>0</v>
      </c>
      <c r="G8" s="22">
        <v>0</v>
      </c>
    </row>
    <row r="9" spans="2:67" ht="36" customHeight="1" x14ac:dyDescent="0.25">
      <c r="B9" s="24" t="s">
        <v>130</v>
      </c>
      <c r="C9" s="21"/>
      <c r="D9" s="21">
        <v>0</v>
      </c>
      <c r="E9" s="21">
        <v>0</v>
      </c>
      <c r="F9" s="21">
        <v>0</v>
      </c>
      <c r="G9" s="22">
        <v>0</v>
      </c>
    </row>
    <row r="10" spans="2:67" ht="36" customHeight="1" x14ac:dyDescent="0.25">
      <c r="B10" s="24" t="s">
        <v>131</v>
      </c>
      <c r="C10" s="21"/>
      <c r="D10" s="21">
        <v>0</v>
      </c>
      <c r="E10" s="21">
        <v>0</v>
      </c>
      <c r="F10" s="21">
        <v>0</v>
      </c>
      <c r="G10" s="22">
        <v>0</v>
      </c>
    </row>
    <row r="11" spans="2:67" ht="36" customHeight="1" x14ac:dyDescent="0.25">
      <c r="B11" s="32" t="s">
        <v>132</v>
      </c>
      <c r="C11" s="21">
        <v>1</v>
      </c>
      <c r="D11" s="21">
        <v>0</v>
      </c>
      <c r="E11" s="21">
        <v>0</v>
      </c>
      <c r="F11" s="21">
        <v>0</v>
      </c>
      <c r="G11" s="22">
        <v>0</v>
      </c>
    </row>
    <row r="12" spans="2:67" ht="36" customHeight="1" x14ac:dyDescent="0.25">
      <c r="B12" s="27" t="s">
        <v>133</v>
      </c>
      <c r="C12" s="21"/>
      <c r="D12" s="21">
        <v>0</v>
      </c>
      <c r="E12" s="21">
        <v>0</v>
      </c>
      <c r="F12" s="21">
        <v>0</v>
      </c>
      <c r="G12" s="22">
        <v>0</v>
      </c>
    </row>
    <row r="13" spans="2:67" ht="36" customHeight="1" x14ac:dyDescent="0.25">
      <c r="B13" s="24" t="s">
        <v>134</v>
      </c>
      <c r="C13" s="21"/>
      <c r="D13" s="21">
        <v>0</v>
      </c>
      <c r="E13" s="21">
        <v>0</v>
      </c>
      <c r="F13" s="21">
        <v>0</v>
      </c>
      <c r="G13" s="22">
        <v>0</v>
      </c>
    </row>
    <row r="14" spans="2:67" ht="36" customHeight="1" x14ac:dyDescent="0.25">
      <c r="B14" s="24" t="s">
        <v>136</v>
      </c>
      <c r="C14" s="21"/>
      <c r="D14" s="21">
        <v>0</v>
      </c>
      <c r="E14" s="21">
        <v>0</v>
      </c>
      <c r="F14" s="21">
        <v>0</v>
      </c>
      <c r="G14" s="22">
        <v>0</v>
      </c>
    </row>
    <row r="15" spans="2:67" ht="36" customHeight="1" x14ac:dyDescent="0.25">
      <c r="B15" s="24" t="s">
        <v>137</v>
      </c>
      <c r="C15" s="21"/>
      <c r="D15" s="21">
        <v>0</v>
      </c>
      <c r="E15" s="21">
        <v>0</v>
      </c>
      <c r="F15" s="21">
        <v>0</v>
      </c>
      <c r="G15" s="22">
        <v>0</v>
      </c>
    </row>
    <row r="16" spans="2:67" ht="36" customHeight="1" x14ac:dyDescent="0.25">
      <c r="B16" s="27" t="s">
        <v>138</v>
      </c>
      <c r="C16" s="21"/>
      <c r="D16" s="21">
        <v>0</v>
      </c>
      <c r="E16" s="21">
        <v>0</v>
      </c>
      <c r="F16" s="21">
        <v>0</v>
      </c>
      <c r="G16" s="22">
        <v>0</v>
      </c>
    </row>
    <row r="17" spans="2:67" ht="36" customHeight="1" x14ac:dyDescent="0.25">
      <c r="B17" s="24" t="s">
        <v>135</v>
      </c>
      <c r="C17" s="21"/>
      <c r="D17" s="21">
        <v>0</v>
      </c>
      <c r="E17" s="21">
        <v>0</v>
      </c>
      <c r="F17" s="21">
        <v>0</v>
      </c>
      <c r="G17" s="22">
        <v>0</v>
      </c>
    </row>
    <row r="18" spans="2:67" ht="36" customHeight="1" x14ac:dyDescent="0.25">
      <c r="B18" s="24" t="s">
        <v>139</v>
      </c>
      <c r="C18" s="21"/>
      <c r="D18" s="21">
        <v>0</v>
      </c>
      <c r="E18" s="21">
        <v>0</v>
      </c>
      <c r="F18" s="21">
        <v>0</v>
      </c>
      <c r="G18" s="22">
        <v>0</v>
      </c>
    </row>
    <row r="19" spans="2:67" ht="36" customHeight="1" x14ac:dyDescent="0.25">
      <c r="B19" s="24" t="s">
        <v>140</v>
      </c>
      <c r="C19" s="21"/>
      <c r="D19" s="21">
        <v>0</v>
      </c>
      <c r="E19" s="21">
        <v>0</v>
      </c>
      <c r="F19" s="21">
        <v>0</v>
      </c>
      <c r="G19" s="22">
        <v>0</v>
      </c>
    </row>
    <row r="20" spans="2:67" ht="36" customHeight="1" x14ac:dyDescent="0.25">
      <c r="B20" s="32" t="s">
        <v>141</v>
      </c>
      <c r="C20" s="21"/>
      <c r="D20" s="21">
        <v>0</v>
      </c>
      <c r="E20" s="21">
        <v>0</v>
      </c>
      <c r="F20" s="21">
        <v>0</v>
      </c>
      <c r="G20" s="22">
        <v>0</v>
      </c>
    </row>
    <row r="21" spans="2:67" ht="36" customHeight="1" x14ac:dyDescent="0.25">
      <c r="B21" s="27" t="s">
        <v>142</v>
      </c>
      <c r="C21" s="21"/>
      <c r="D21" s="21">
        <v>0</v>
      </c>
      <c r="E21" s="21">
        <v>0</v>
      </c>
      <c r="F21" s="21">
        <v>0</v>
      </c>
      <c r="G21" s="22">
        <v>0</v>
      </c>
    </row>
    <row r="22" spans="2:67" ht="36" customHeight="1" x14ac:dyDescent="0.25">
      <c r="B22" s="25" t="s">
        <v>143</v>
      </c>
      <c r="C22" s="23"/>
      <c r="D22" s="21">
        <v>0</v>
      </c>
      <c r="E22" s="21">
        <v>0</v>
      </c>
      <c r="F22" s="21">
        <v>0</v>
      </c>
      <c r="G22" s="22">
        <v>0</v>
      </c>
    </row>
    <row r="23" spans="2:67" ht="36" customHeight="1" x14ac:dyDescent="0.25">
      <c r="B23" s="270" t="s">
        <v>145</v>
      </c>
      <c r="C23" s="7"/>
      <c r="D23" s="7">
        <v>0</v>
      </c>
      <c r="E23" s="7">
        <v>0</v>
      </c>
      <c r="F23" s="7">
        <v>0</v>
      </c>
      <c r="G23" s="8">
        <v>0</v>
      </c>
    </row>
    <row r="24" spans="2:67" s="1" customFormat="1" ht="36" customHeight="1" x14ac:dyDescent="0.25">
      <c r="B24" s="270"/>
      <c r="C24" s="7"/>
      <c r="D24" s="7">
        <v>0</v>
      </c>
      <c r="E24" s="7">
        <v>0</v>
      </c>
      <c r="F24" s="7">
        <v>0</v>
      </c>
      <c r="G24" s="8">
        <v>0</v>
      </c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</row>
    <row r="25" spans="2:67" s="1" customFormat="1" ht="36" customHeight="1" x14ac:dyDescent="0.25">
      <c r="B25" s="26" t="s">
        <v>144</v>
      </c>
      <c r="C25" s="7"/>
      <c r="D25" s="7">
        <v>0</v>
      </c>
      <c r="E25" s="7">
        <v>0</v>
      </c>
      <c r="F25" s="7">
        <v>0</v>
      </c>
      <c r="G25" s="8">
        <v>0</v>
      </c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</row>
    <row r="26" spans="2:67" s="1" customFormat="1" ht="36" customHeight="1" x14ac:dyDescent="0.25">
      <c r="B26" s="32" t="s">
        <v>146</v>
      </c>
      <c r="C26" s="7"/>
      <c r="D26" s="7">
        <v>0</v>
      </c>
      <c r="E26" s="7">
        <v>0</v>
      </c>
      <c r="F26" s="7">
        <v>0</v>
      </c>
      <c r="G26" s="8">
        <v>0</v>
      </c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</row>
    <row r="27" spans="2:67" s="1" customFormat="1" ht="36" customHeight="1" x14ac:dyDescent="0.25">
      <c r="B27" s="26" t="s">
        <v>147</v>
      </c>
      <c r="C27" s="7"/>
      <c r="D27" s="7">
        <v>0</v>
      </c>
      <c r="E27" s="7">
        <v>0</v>
      </c>
      <c r="F27" s="7">
        <v>0</v>
      </c>
      <c r="G27" s="8">
        <v>0</v>
      </c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</row>
    <row r="28" spans="2:67" s="1" customFormat="1" ht="36" customHeight="1" x14ac:dyDescent="0.25">
      <c r="B28" s="26" t="s">
        <v>148</v>
      </c>
      <c r="C28" s="7"/>
      <c r="D28" s="7">
        <v>0</v>
      </c>
      <c r="E28" s="7">
        <v>0</v>
      </c>
      <c r="F28" s="7">
        <v>0</v>
      </c>
      <c r="G28" s="8">
        <v>0</v>
      </c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</row>
  </sheetData>
  <mergeCells count="14">
    <mergeCell ref="B1:X1"/>
    <mergeCell ref="B2:F2"/>
    <mergeCell ref="K2:O2"/>
    <mergeCell ref="Q2:T2"/>
    <mergeCell ref="V2:Y2"/>
    <mergeCell ref="B23:B24"/>
    <mergeCell ref="AI2:AP2"/>
    <mergeCell ref="B3:B4"/>
    <mergeCell ref="C3:C4"/>
    <mergeCell ref="D3:D4"/>
    <mergeCell ref="E3:E4"/>
    <mergeCell ref="F3:F4"/>
    <mergeCell ref="G3:G4"/>
    <mergeCell ref="AA2:AG2"/>
  </mergeCells>
  <conditionalFormatting sqref="H5:BO28">
    <cfRule type="expression" dxfId="109" priority="3">
      <formula>PercentComplete</formula>
    </cfRule>
    <cfRule type="expression" dxfId="108" priority="4">
      <formula>PercentCompleteBeyond</formula>
    </cfRule>
    <cfRule type="expression" dxfId="107" priority="5">
      <formula>Actual</formula>
    </cfRule>
    <cfRule type="expression" dxfId="106" priority="6">
      <formula>ActualBeyond</formula>
    </cfRule>
    <cfRule type="expression" dxfId="105" priority="7">
      <formula>Plan</formula>
    </cfRule>
    <cfRule type="expression" dxfId="104" priority="8">
      <formula>H$4=period_selected</formula>
    </cfRule>
    <cfRule type="expression" dxfId="103" priority="9">
      <formula>MOD(COLUMN(),2)</formula>
    </cfRule>
    <cfRule type="expression" dxfId="102" priority="10">
      <formula>MOD(COLUMN(),2)=0</formula>
    </cfRule>
  </conditionalFormatting>
  <conditionalFormatting sqref="B29:BO29">
    <cfRule type="expression" dxfId="101" priority="2">
      <formula>TRUE</formula>
    </cfRule>
  </conditionalFormatting>
  <conditionalFormatting sqref="H4:BO4">
    <cfRule type="expression" dxfId="100" priority="1">
      <formula>H$4=period_selected</formula>
    </cfRule>
  </conditionalFormatting>
  <dataValidations count="16">
    <dataValidation allowBlank="1" showInputMessage="1" showErrorMessage="1" prompt="Select a period to highlight in H2. A Chart legend is in J2 to AI2" sqref="B2:F2" xr:uid="{00000000-0002-0000-0800-000000000000}"/>
    <dataValidation allowBlank="1" showInputMessage="1" showErrorMessage="1" prompt="Title of the project. Enter a new title in this cell. Highlight a period in H2. Chart legend is in J2 to AI2" sqref="B1" xr:uid="{00000000-0002-0000-0800-000001000000}"/>
    <dataValidation allowBlank="1" showInputMessage="1" showErrorMessage="1" prompt="Enter the percentage of project completed in column G, starting with cell G5" sqref="G3:G4" xr:uid="{00000000-0002-0000-0800-000002000000}"/>
    <dataValidation allowBlank="1" showInputMessage="1" showErrorMessage="1" prompt="Enter actual duration period in column F, starting with cell F5" sqref="F3:F4" xr:uid="{00000000-0002-0000-0800-000003000000}"/>
    <dataValidation allowBlank="1" showInputMessage="1" showErrorMessage="1" prompt="Enter actual start period in column E, starting with cell E5" sqref="E3:E4" xr:uid="{00000000-0002-0000-0800-000004000000}"/>
    <dataValidation allowBlank="1" showInputMessage="1" showErrorMessage="1" prompt="Enter plan duration period in column D, starting with cell D5" sqref="D3:D4" xr:uid="{00000000-0002-0000-0800-000005000000}"/>
    <dataValidation allowBlank="1" showInputMessage="1" showErrorMessage="1" prompt="Enter plan start period in column C, starting with cell C5" sqref="C3:C4" xr:uid="{00000000-0002-0000-0800-000006000000}"/>
    <dataValidation allowBlank="1" showInputMessage="1" showErrorMessage="1" prompt="Enter activity in column B, starting with cell B5_x000a_" sqref="B3:B4" xr:uid="{00000000-0002-0000-0800-000007000000}"/>
    <dataValidation allowBlank="1" showInputMessage="1" showErrorMessage="1" prompt="Periods are charted from 1 to 60 starting from cell H4 to cell BO4 " sqref="H3" xr:uid="{00000000-0002-0000-0800-000008000000}"/>
    <dataValidation allowBlank="1" showInputMessage="1" showErrorMessage="1" prompt="This legend cell indicates the percentage of project completed beyond plan" sqref="AH2" xr:uid="{00000000-0002-0000-0800-000009000000}"/>
    <dataValidation allowBlank="1" showInputMessage="1" showErrorMessage="1" prompt="This legend cell indicates actual duration beyond plan" sqref="Z2" xr:uid="{00000000-0002-0000-0800-00000A000000}"/>
    <dataValidation allowBlank="1" showInputMessage="1" showErrorMessage="1" prompt="This legend cell indicates the percentage of project completed" sqref="U2" xr:uid="{00000000-0002-0000-0800-00000B000000}"/>
    <dataValidation allowBlank="1" showInputMessage="1" showErrorMessage="1" prompt="This legend cell indicates actual duration" sqref="P2" xr:uid="{00000000-0002-0000-0800-00000C000000}"/>
    <dataValidation allowBlank="1" showInputMessage="1" showErrorMessage="1" prompt="This legend cell indicates plan duration" sqref="J2" xr:uid="{00000000-0002-0000-0800-00000D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800-00000E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8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35</vt:i4>
      </vt:variant>
      <vt:variant>
        <vt:lpstr>Navngitte områder</vt:lpstr>
      </vt:variant>
      <vt:variant>
        <vt:i4>51</vt:i4>
      </vt:variant>
    </vt:vector>
  </HeadingPairs>
  <TitlesOfParts>
    <vt:vector size="86" baseType="lpstr">
      <vt:lpstr>Project Planner</vt:lpstr>
      <vt:lpstr>Poker Clock</vt:lpstr>
      <vt:lpstr>PC Template</vt:lpstr>
      <vt:lpstr>PC Termplate Screen</vt:lpstr>
      <vt:lpstr>Poker Clock Manager</vt:lpstr>
      <vt:lpstr>PC Manager Screen</vt:lpstr>
      <vt:lpstr>Edit Option Module</vt:lpstr>
      <vt:lpstr>Tournament Class</vt:lpstr>
      <vt:lpstr>Player Class</vt:lpstr>
      <vt:lpstr>Payout Class</vt:lpstr>
      <vt:lpstr>Blind Class</vt:lpstr>
      <vt:lpstr>Option Class</vt:lpstr>
      <vt:lpstr>Ticket Sale</vt:lpstr>
      <vt:lpstr>Single Tournament Class</vt:lpstr>
      <vt:lpstr>Single Player Class</vt:lpstr>
      <vt:lpstr>Sound Class</vt:lpstr>
      <vt:lpstr>Data Class</vt:lpstr>
      <vt:lpstr>Function Class</vt:lpstr>
      <vt:lpstr>Generate Class</vt:lpstr>
      <vt:lpstr>ID Generator</vt:lpstr>
      <vt:lpstr>Point Structure</vt:lpstr>
      <vt:lpstr>Point Structure (2)</vt:lpstr>
      <vt:lpstr>Procedure Oppbygging</vt:lpstr>
      <vt:lpstr>Player Seating</vt:lpstr>
      <vt:lpstr>To Do</vt:lpstr>
      <vt:lpstr>2018 1</vt:lpstr>
      <vt:lpstr>2018 2</vt:lpstr>
      <vt:lpstr>2018 3</vt:lpstr>
      <vt:lpstr>2018 4</vt:lpstr>
      <vt:lpstr>2018 4 (2)</vt:lpstr>
      <vt:lpstr>Ark1</vt:lpstr>
      <vt:lpstr>Ark2</vt:lpstr>
      <vt:lpstr>Ark2 (2)</vt:lpstr>
      <vt:lpstr>Utbetaling</vt:lpstr>
      <vt:lpstr>Ark3</vt:lpstr>
      <vt:lpstr>'Blind Class'!period_selected</vt:lpstr>
      <vt:lpstr>'Data Class'!period_selected</vt:lpstr>
      <vt:lpstr>'Edit Option Module'!period_selected</vt:lpstr>
      <vt:lpstr>'Function Class'!period_selected</vt:lpstr>
      <vt:lpstr>'Generate Class'!period_selected</vt:lpstr>
      <vt:lpstr>'Option Class'!period_selected</vt:lpstr>
      <vt:lpstr>'Payout Class'!period_selected</vt:lpstr>
      <vt:lpstr>'PC Template'!period_selected</vt:lpstr>
      <vt:lpstr>'Player Class'!period_selected</vt:lpstr>
      <vt:lpstr>'Poker Clock'!period_selected</vt:lpstr>
      <vt:lpstr>'Poker Clock Manager'!period_selected</vt:lpstr>
      <vt:lpstr>'Single Player Class'!period_selected</vt:lpstr>
      <vt:lpstr>'Single Tournament Class'!period_selected</vt:lpstr>
      <vt:lpstr>'Sound Class'!period_selected</vt:lpstr>
      <vt:lpstr>'Ticket Sale'!period_selected</vt:lpstr>
      <vt:lpstr>'Tournament Class'!period_selected</vt:lpstr>
      <vt:lpstr>period_selected</vt:lpstr>
      <vt:lpstr>'Blind Class'!TitleRegion..BO60</vt:lpstr>
      <vt:lpstr>'Data Class'!TitleRegion..BO60</vt:lpstr>
      <vt:lpstr>'Edit Option Module'!TitleRegion..BO60</vt:lpstr>
      <vt:lpstr>'Function Class'!TitleRegion..BO60</vt:lpstr>
      <vt:lpstr>'Generate Class'!TitleRegion..BO60</vt:lpstr>
      <vt:lpstr>'Option Class'!TitleRegion..BO60</vt:lpstr>
      <vt:lpstr>'Payout Class'!TitleRegion..BO60</vt:lpstr>
      <vt:lpstr>'PC Template'!TitleRegion..BO60</vt:lpstr>
      <vt:lpstr>'Player Class'!TitleRegion..BO60</vt:lpstr>
      <vt:lpstr>'Poker Clock'!TitleRegion..BO60</vt:lpstr>
      <vt:lpstr>'Poker Clock Manager'!TitleRegion..BO60</vt:lpstr>
      <vt:lpstr>'Single Player Class'!TitleRegion..BO60</vt:lpstr>
      <vt:lpstr>'Single Tournament Class'!TitleRegion..BO60</vt:lpstr>
      <vt:lpstr>'Sound Class'!TitleRegion..BO60</vt:lpstr>
      <vt:lpstr>'Ticket Sale'!TitleRegion..BO60</vt:lpstr>
      <vt:lpstr>'Tournament Class'!TitleRegion..BO60</vt:lpstr>
      <vt:lpstr>TitleRegion..BO60</vt:lpstr>
      <vt:lpstr>'Blind Class'!Utskriftstitler</vt:lpstr>
      <vt:lpstr>'Data Class'!Utskriftstitler</vt:lpstr>
      <vt:lpstr>'Edit Option Module'!Utskriftstitler</vt:lpstr>
      <vt:lpstr>'Function Class'!Utskriftstitler</vt:lpstr>
      <vt:lpstr>'Generate Class'!Utskriftstitler</vt:lpstr>
      <vt:lpstr>'Option Class'!Utskriftstitler</vt:lpstr>
      <vt:lpstr>'Payout Class'!Utskriftstitler</vt:lpstr>
      <vt:lpstr>'PC Template'!Utskriftstitler</vt:lpstr>
      <vt:lpstr>'Player Class'!Utskriftstitler</vt:lpstr>
      <vt:lpstr>'Poker Clock'!Utskriftstitler</vt:lpstr>
      <vt:lpstr>'Poker Clock Manager'!Utskriftstitler</vt:lpstr>
      <vt:lpstr>'Project Planner'!Utskriftstitler</vt:lpstr>
      <vt:lpstr>'Single Player Class'!Utskriftstitler</vt:lpstr>
      <vt:lpstr>'Single Tournament Class'!Utskriftstitler</vt:lpstr>
      <vt:lpstr>'Sound Class'!Utskriftstitler</vt:lpstr>
      <vt:lpstr>'Ticket Sale'!Utskriftstitler</vt:lpstr>
      <vt:lpstr>'Tournament Class'!Utskriftstitler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Ove Hauge</dc:creator>
  <cp:lastModifiedBy>ove ronny hauge</cp:lastModifiedBy>
  <dcterms:created xsi:type="dcterms:W3CDTF">2016-12-05T05:14:59Z</dcterms:created>
  <dcterms:modified xsi:type="dcterms:W3CDTF">2019-10-05T22:03:26Z</dcterms:modified>
</cp:coreProperties>
</file>