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0225"/>
  <workbookPr autoCompressPictures="0"/>
  <bookViews>
    <workbookView xWindow="0" yWindow="0" windowWidth="28800" windowHeight="16300"/>
  </bookViews>
  <sheets>
    <sheet name="hcs_report" sheetId="1" r:id="rId1"/>
  </sheets>
  <definedNames>
    <definedName name="_xlnm._FilterDatabase" localSheetId="0" hidden="1">hcs_report!$A$6:$N$183</definedName>
    <definedName name="_xlnm.Print_Area" localSheetId="0">hcs_report!$A$1:$M$183</definedName>
    <definedName name="_xlnm.Print_Titles" localSheetId="0">hcs_report!$1:$6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J150" i="1" l="1"/>
  <c r="J127" i="1"/>
  <c r="K93" i="1"/>
  <c r="K89" i="1"/>
  <c r="K95" i="1"/>
  <c r="K96" i="1"/>
  <c r="J96" i="1"/>
  <c r="L71" i="1"/>
  <c r="L70" i="1"/>
  <c r="L130" i="1"/>
  <c r="K109" i="1"/>
  <c r="K108" i="1"/>
  <c r="L108" i="1"/>
  <c r="K105" i="1"/>
  <c r="K104" i="1"/>
  <c r="L104" i="1"/>
  <c r="K99" i="1"/>
  <c r="K98" i="1"/>
  <c r="L98" i="1"/>
  <c r="K149" i="1"/>
  <c r="L149" i="1"/>
  <c r="I150" i="1"/>
  <c r="H150" i="1"/>
  <c r="G150" i="1"/>
  <c r="K142" i="1"/>
  <c r="L142" i="1"/>
  <c r="K126" i="1"/>
  <c r="K124" i="1"/>
  <c r="K120" i="1"/>
  <c r="K127" i="1"/>
  <c r="L127" i="1"/>
  <c r="K123" i="1"/>
  <c r="L123" i="1"/>
  <c r="K125" i="1"/>
  <c r="L125" i="1"/>
  <c r="K76" i="1"/>
  <c r="L76" i="1"/>
  <c r="K35" i="1"/>
  <c r="L35" i="1"/>
  <c r="I96" i="1"/>
  <c r="H96" i="1"/>
  <c r="K100" i="1"/>
  <c r="K141" i="1"/>
  <c r="K143" i="1"/>
  <c r="K146" i="1"/>
  <c r="K147" i="1"/>
  <c r="K148" i="1"/>
  <c r="K150" i="1"/>
  <c r="G96" i="1"/>
  <c r="H127" i="1"/>
  <c r="K29" i="1"/>
  <c r="K139" i="1"/>
  <c r="L139" i="1"/>
  <c r="K138" i="1"/>
  <c r="L138" i="1"/>
  <c r="K119" i="1"/>
  <c r="L119" i="1"/>
  <c r="K106" i="1"/>
  <c r="K94" i="1"/>
  <c r="L94" i="1"/>
  <c r="K92" i="1"/>
  <c r="L92" i="1"/>
  <c r="K88" i="1"/>
  <c r="K80" i="1"/>
  <c r="L80" i="1"/>
  <c r="K79" i="1"/>
  <c r="L79" i="1"/>
  <c r="K37" i="1"/>
  <c r="K18" i="1"/>
  <c r="K14" i="1"/>
  <c r="K8" i="1"/>
  <c r="L8" i="1"/>
  <c r="G30" i="1"/>
  <c r="K30" i="1"/>
  <c r="G156" i="1"/>
  <c r="L29" i="1"/>
  <c r="K10" i="1"/>
  <c r="K11" i="1"/>
  <c r="L14" i="1"/>
  <c r="K15" i="1"/>
  <c r="K16" i="1"/>
  <c r="K17" i="1"/>
  <c r="K19" i="1"/>
  <c r="K20" i="1"/>
  <c r="K21" i="1"/>
  <c r="K36" i="1"/>
  <c r="K38" i="1"/>
  <c r="L88" i="1"/>
  <c r="K101" i="1"/>
  <c r="K107" i="1"/>
  <c r="L141" i="1"/>
  <c r="L146" i="1"/>
  <c r="L147" i="1"/>
  <c r="K154" i="1"/>
  <c r="K155" i="1"/>
  <c r="K168" i="1"/>
  <c r="L168" i="1"/>
  <c r="K169" i="1"/>
  <c r="K171" i="1"/>
  <c r="L171" i="1"/>
  <c r="L96" i="1"/>
  <c r="L18" i="1"/>
  <c r="J156" i="1"/>
  <c r="L169" i="1"/>
  <c r="L37" i="1"/>
  <c r="K153" i="1"/>
  <c r="L153" i="1"/>
  <c r="L143" i="1"/>
  <c r="L89" i="1"/>
  <c r="H156" i="1"/>
  <c r="H160" i="1"/>
  <c r="I156" i="1"/>
  <c r="I160" i="1"/>
  <c r="J160" i="1"/>
  <c r="L148" i="1"/>
  <c r="I127" i="1"/>
  <c r="G127" i="1"/>
  <c r="K156" i="1"/>
  <c r="L150" i="1"/>
  <c r="K9" i="1"/>
  <c r="G160" i="1"/>
</calcChain>
</file>

<file path=xl/comments1.xml><?xml version="1.0" encoding="utf-8"?>
<comments xmlns="http://schemas.openxmlformats.org/spreadsheetml/2006/main">
  <authors>
    <author>Yassmin</author>
  </authors>
  <commentList>
    <comment ref="J135" authorId="0">
      <text>
        <r>
          <rPr>
            <b/>
            <sz val="9"/>
            <color indexed="81"/>
            <rFont val="Tahoma"/>
            <family val="2"/>
          </rPr>
          <t>Yassmin:</t>
        </r>
        <r>
          <rPr>
            <sz val="9"/>
            <color indexed="81"/>
            <rFont val="Tahoma"/>
            <family val="2"/>
          </rPr>
          <t xml:space="preserve">
Insert GBV data</t>
        </r>
      </text>
    </comment>
  </commentList>
</comments>
</file>

<file path=xl/sharedStrings.xml><?xml version="1.0" encoding="utf-8"?>
<sst xmlns="http://schemas.openxmlformats.org/spreadsheetml/2006/main" count="652" uniqueCount="315">
  <si>
    <t>Total HCS</t>
  </si>
  <si>
    <t xml:space="preserve">Total CYPs </t>
  </si>
  <si>
    <t>CYPs through COCs</t>
  </si>
  <si>
    <t>CYPS throughDepo Provera</t>
  </si>
  <si>
    <t xml:space="preserve">10,000  people reached with messages in all 4 key areas </t>
  </si>
  <si>
    <t>Complementary programme with three other donors</t>
  </si>
  <si>
    <t>Total number</t>
  </si>
  <si>
    <t>Total no of health workers trained</t>
  </si>
  <si>
    <t>8 cases of patients referred with obstetric complications related to FGM annually</t>
  </si>
  <si>
    <t>Health system approach documented and disseminated</t>
  </si>
  <si>
    <t>Scorecard assessments show an overall 20% improvement</t>
  </si>
  <si>
    <t>HCS</t>
  </si>
  <si>
    <t>DFID</t>
  </si>
  <si>
    <t xml:space="preserve">MOHs in target zones developing and reviewing policy and strategy documents with HSAT advice     </t>
  </si>
  <si>
    <t>Submission of at least one article to peer reviewed journal</t>
  </si>
  <si>
    <t>TARGETS</t>
  </si>
  <si>
    <t>HEALTH CONSORTIUM SOMALIA</t>
  </si>
  <si>
    <t>quantitative report:</t>
  </si>
  <si>
    <t>ACHIEVEMENTS</t>
  </si>
  <si>
    <t>Number females &gt;5</t>
  </si>
  <si>
    <t>Utlilization rate</t>
  </si>
  <si>
    <t>Average per month</t>
  </si>
  <si>
    <t>Total per quarter</t>
  </si>
  <si>
    <t xml:space="preserve">To be measured at end of project by survey </t>
  </si>
  <si>
    <t>Percent</t>
  </si>
  <si>
    <t>Total Number</t>
  </si>
  <si>
    <t>Total No.. Pregnant women and children provided basic and emergency nutrition care by HCS</t>
  </si>
  <si>
    <t>Total No. Deliveries attended by SBAs by HCS</t>
  </si>
  <si>
    <t>Somalia</t>
  </si>
  <si>
    <t>CHC involved in routine M&amp;E and supervision of delivery of EPHS.Routine M&amp;E and supervision systems institutionalised</t>
  </si>
  <si>
    <t xml:space="preserve">Somaliland - Professional Associations and NHPC actively participate in process and have capacity to continue the accreditation process in the future.  Accreditation structure piloted and assessed. </t>
  </si>
  <si>
    <t>No of Private sector franchise pharmacies in target areas where 4 agreed health products are consistently available.
Products are: 
1. Aqua tabs
2. Diarrhoea Treatment Kits 
3. Oral contraceptives
4. 3 month Injectables contraceptives</t>
  </si>
  <si>
    <t>Output Indicator 3.6</t>
  </si>
  <si>
    <t>Output Indicator 3.7</t>
  </si>
  <si>
    <t>Access to basic and emergency nutrition services</t>
  </si>
  <si>
    <t>Output Indicator 3.8</t>
  </si>
  <si>
    <t>Couple Years Protection through social marketing in Somaliland</t>
  </si>
  <si>
    <t>Output Indicator 4.1</t>
  </si>
  <si>
    <t>% of members of functioning health committees/boards are women and from vulnerable populations</t>
  </si>
  <si>
    <t>Output Indicator 4.2</t>
  </si>
  <si>
    <t>Number of women reached with at least one behaviour change communication message on how to reduce maternal and child morbidity and mortality.</t>
  </si>
  <si>
    <t>Output Indicator 5.1</t>
  </si>
  <si>
    <t xml:space="preserve">Extent to which Health Systems Strengthening approach is implemented </t>
  </si>
  <si>
    <t>Output Indicator 5.2</t>
  </si>
  <si>
    <t xml:space="preserve">Coordinated and harmonised, Bilateral and Multilateral funding </t>
  </si>
  <si>
    <t>Output Indicator 5.3</t>
  </si>
  <si>
    <t>Models of health care delivery documented and disseminated with relevant stakeholders</t>
  </si>
  <si>
    <t>Output Indicator 5.4</t>
  </si>
  <si>
    <t>TROCAIRE</t>
  </si>
  <si>
    <t>SCI</t>
  </si>
  <si>
    <t>HPA</t>
  </si>
  <si>
    <t>THET</t>
  </si>
  <si>
    <t>PSI</t>
  </si>
  <si>
    <t>Somaliland</t>
  </si>
  <si>
    <t>Gedo</t>
  </si>
  <si>
    <t>DESCRIPTION</t>
  </si>
  <si>
    <t>PARTNER</t>
  </si>
  <si>
    <t>ZONE</t>
  </si>
  <si>
    <t>%</t>
  </si>
  <si>
    <t>REMARKS</t>
  </si>
  <si>
    <t>Sahil</t>
  </si>
  <si>
    <t>Karkar</t>
  </si>
  <si>
    <t>Management tools informing decisions in target area. DHBs minimise recruitment of unqualified staff</t>
  </si>
  <si>
    <t>HR management tools fully integrated into routine health management system</t>
  </si>
  <si>
    <t>Private Pharmacy Dispersers trained (Pharmacy certification - 6 modules and No 30)</t>
  </si>
  <si>
    <t>LOGFRAME</t>
  </si>
  <si>
    <t>Annual increase in number  of Women and Men trained as SBA through pre-, post- and in-service training</t>
  </si>
  <si>
    <t>Outcome Indicator 1</t>
  </si>
  <si>
    <t xml:space="preserve">Utilization rate (from number of outpatient visits per person per year) in project area health centres (Disaggregated by women and children under 5 years   </t>
  </si>
  <si>
    <t>Outcome Indicator 2</t>
  </si>
  <si>
    <t>Client satisfaction with services as a proportion of persons interviewed through exit poll</t>
  </si>
  <si>
    <t>Outcome Indicator 3</t>
  </si>
  <si>
    <t>Average number of caesarean sections per month</t>
  </si>
  <si>
    <t>Outcome Indicator 4</t>
  </si>
  <si>
    <t>Modern Contraceptive Prevalence Rate (CPR) :moder nmethods women 15-49 years</t>
  </si>
  <si>
    <t>Output Indicator 1.1</t>
  </si>
  <si>
    <t>Consultative Policy and Strategy development and review process in Somaliland and Puntland</t>
  </si>
  <si>
    <t>Output Indicator 1.2</t>
  </si>
  <si>
    <t>Planning and monitoring structures and systems, reflecting gender issues, developed through stakeholder consultation and functioning in target areas at all levels</t>
  </si>
  <si>
    <t>Output Indicator 1.3</t>
  </si>
  <si>
    <t>Voluntary accreditation structures established for selected cadres of health personnel in Somaliland</t>
  </si>
  <si>
    <t>Output Indicator 2.1</t>
  </si>
  <si>
    <t>Gender aware HR policy &amp; management tools developed and adopted by partners in the target areas</t>
  </si>
  <si>
    <t>Output Indicator 2.2</t>
  </si>
  <si>
    <t xml:space="preserve">Proportion (No &amp; %) of health workers trained in target areas in order to fulfil their job description </t>
  </si>
  <si>
    <t>Output Indicator 2.3</t>
  </si>
  <si>
    <t>Number  and % of additional health workers trained as Skilled Birth Attendants, as defined by WHO</t>
  </si>
  <si>
    <t>Output Indicator 2.4</t>
  </si>
  <si>
    <t>All relevant training concerning the health of girls and women includes identification, management and complication of FGM/C</t>
  </si>
  <si>
    <t>Output Indicator 3.1</t>
  </si>
  <si>
    <t>% and number of under-ones, including poor and vulnerable vaccinated (received DPT3) through health facility and outreach (routine) vaccination</t>
  </si>
  <si>
    <t>Output Indicator 3.2</t>
  </si>
  <si>
    <t>Output Indicator 3.3</t>
  </si>
  <si>
    <t>Quality improvement score of health facility- MCHs and hospital (through EPHS criteria-based, score cards.)</t>
  </si>
  <si>
    <t>Output Indicator 3.4</t>
  </si>
  <si>
    <t>Percentage (+Numbers) of births attended by a Skilled Birth Attendant</t>
  </si>
  <si>
    <t>Output Indicator 3.5</t>
  </si>
  <si>
    <t>PROGRESS AGAINST TARGET</t>
  </si>
  <si>
    <t>DHBs active in planning and monitoring of services using monitoring data, with active female involvement</t>
  </si>
  <si>
    <t>MILESTONEs-&gt; JUL 2013-JUN 2014</t>
  </si>
  <si>
    <t xml:space="preserve">Basic nutrition services to 8000  to &lt;5children </t>
  </si>
  <si>
    <t xml:space="preserve"> OTP services to 1250 children &lt;5</t>
  </si>
  <si>
    <t>Scorecard assessment show 25% overall improvement</t>
  </si>
  <si>
    <t>YEAR 4</t>
  </si>
  <si>
    <t>OCT-DEC 2013</t>
  </si>
  <si>
    <t>JAN-MAR 2014</t>
  </si>
  <si>
    <t xml:space="preserve">Joint RHO and HPA planning and supervision structures are in place. Representatives from RHO, RHB and HPA regularly conduct supervision and monitoring visits to all health faciliites. RHOwere actively involved in  the EPHS evaluation conducted during this period. Regular CHC meetings were conducted. </t>
  </si>
  <si>
    <t>All HPA supported Sahil health facilities have HR policies in placeDaily staffs attendance record, leave application and approval process are in place. Of the total 127 staffs who are working in RHCs/HCs/PHUs in Sahil, 64 are female (50%).</t>
  </si>
  <si>
    <t>12 female community midwives  currently training in BIOHS, 15 nursing students (6 female) currently in training in BIOHS. IMCI training conducted for 15 Sahil health facility workers (5 female)</t>
  </si>
  <si>
    <t>All relevant traiining contained prevention of FGM/C and management/referral for harmful effects</t>
  </si>
  <si>
    <t>Data is collected monthly from the Sahil region through CBOs and health facilities. 28 cases of GBV were reported by CBOs and Health Facilities in this quarter. The cases reported were; 15 rape cases, 9 cases of physical assault, 1 case of forced marriage and 3 cases of psychological/emotional abuse. All the survivors received counselling, made possible by training given to health facility staff and CBO members. The SGBV forum was established in Sahil consisting of 11 members, of which the Chair and the Secrtary are both influence women within their communities.</t>
  </si>
  <si>
    <t>40% of 144 members female 14% of RHB members female</t>
  </si>
  <si>
    <t>Not done</t>
  </si>
  <si>
    <t xml:space="preserve">A project implementation team representing the regional health office and Save the Children has conducted its regular supportive supervision on 21 health facilities in three districts, namely Hafun, Waaciye and Banderbayla. </t>
  </si>
  <si>
    <t>HR management tools have been reviewed and translated into Somali language and being rolled out in all health facilities in the region.</t>
  </si>
  <si>
    <t xml:space="preserve">Information on FGM included in all of the training provided </t>
  </si>
  <si>
    <t>45% of active  Community Health Committee (CHC) members are women</t>
  </si>
  <si>
    <t>DFID contracted an external evaluator to review the EPHS program in Sahil. THET participated. NHP dissemination conducted in only one region due to challenges with MOH</t>
  </si>
  <si>
    <t>Initial planning meeting with RHB conducted with follow up meetings and trainings for Q3</t>
  </si>
  <si>
    <t>Stakeholders' and HPAs meeting was held to harness their feedback and input into the health regulation tools. Some stakeholders even requested NHPC to start accrediation at their facilities</t>
  </si>
  <si>
    <t>ToR developed and advertised on Reliefweb. Process delayed due to challenges with MoH. Planned for Q3</t>
  </si>
  <si>
    <t xml:space="preserve">All DHBs were functional during the reporting period </t>
  </si>
  <si>
    <t xml:space="preserve">Process of reviewing DHB  Staff job descriptions  begin in the coming quarter  with support of  Trocaire  technical Team in each location </t>
  </si>
  <si>
    <t>18 Community midwives undergoing a twoyear course which began  in September 2013 in SOS  school of midwifery  in Mogadishu .</t>
  </si>
  <si>
    <t xml:space="preserve">This activity is ongoing within service delivery interventions on the consequences of FGM and capacity building of Maternity staff on management of FGM. </t>
  </si>
  <si>
    <t>Activity still not done</t>
  </si>
  <si>
    <t>HR policy and management tools utilized and rolling HR operation plan developed. Management tools informing decisions in targeted areas</t>
  </si>
  <si>
    <t xml:space="preserve">Harmful effects of FGM/C and GBV being addressed </t>
  </si>
  <si>
    <t>Hospital and 4 MCHs and 2 RHCs will provide basic nutrition services and OTP services  to &lt;5 children</t>
  </si>
  <si>
    <t xml:space="preserve">GBV information management systems in place to report FGM, rape and other harmful practices in the region.
Fistula repair center established in Berbera hospital and provide health services caused by fistula and FGM 
</t>
  </si>
  <si>
    <t xml:space="preserve"> Female members in RHB would be at least 30% and CHC would be 40%</t>
  </si>
  <si>
    <t xml:space="preserve">Supplementary nutrition services at all MCH and RHCs targeting  children &lt;5 
</t>
  </si>
  <si>
    <t>Pregnant and lactating mother</t>
  </si>
  <si>
    <t>At least 15 female patients referred for fistula repair annually</t>
  </si>
  <si>
    <t>Number of scholars will continue studying in training institutions to complete the course</t>
  </si>
  <si>
    <t>JUL-SEP 
2013</t>
  </si>
  <si>
    <t>APR-JUN 
2014</t>
  </si>
  <si>
    <t>28 medical interns are currently attached to Hargeisa Group Hospital and A.F.Abraar Hospital Borama for clinical practice</t>
  </si>
  <si>
    <t>Clinical Officers' curriculum development started and FGM prevention and management of effects will be incorporated</t>
  </si>
  <si>
    <t>Process delayed due to challenges with MoH. Re-planned for Q4</t>
  </si>
  <si>
    <t>Four quarterly review meetings with DHBs and DHMTs to discuss the program were conducted in  Belet Hawa , Dolow, Luuq and Gabraharey districts  between Oct and Dec 2013.</t>
  </si>
  <si>
    <t>23 health workers</t>
  </si>
  <si>
    <t>the training for 18 community midwives are on-going in SOS nurses training school in Mogadishu</t>
  </si>
  <si>
    <t>FGM prevention has been included in all trainings  for health  workers carried out this quarter</t>
  </si>
  <si>
    <t>87% (69% good, 18% excellent)</t>
  </si>
  <si>
    <t>Joint RHO and HPA planning and supervision structures are in place. Representatives from RHO, RHB and HPA regularly conduct supervision and monitoring visits to all health faciliites. Regular CHC meetings were conducted, SGBV Forum has been established to monitor and support victims of SGBV gain access to justice and support through counselling</t>
  </si>
  <si>
    <t>Women 51, Men 43</t>
  </si>
  <si>
    <t>SGBV Forum continues to work across Sahil conducting outreach services and promoting their role to local communities. SGBV database recored 37 SGBV incidents of which 32 were rape cases and 5 were cases of physical assualt.</t>
  </si>
  <si>
    <t>MoH continued to provide supportive supervision to the Regional Health Offices and Health Boards of Sahil and Awdal regions.</t>
  </si>
  <si>
    <t>7 RHB members (2F, 5M) were trained in Leadership and Management for a period of 3 days in Sahil. The training were aimed at supporting the RHBs to play an effective role of mobilizing communities to support health interventions in the region.</t>
  </si>
  <si>
    <t>All HPA supported Sahil health facilities have HR policies in place. Daily staffs attendance record, leave application and approval process are in place. Of the total 127 staffs who are working in RHCs/HCs/PHUs in Sahil, 64 are female (50%).</t>
  </si>
  <si>
    <t>all  five DHB have HR files in place which includes staff qualification, signed employment contracts and job description.</t>
  </si>
  <si>
    <t>On-going</t>
  </si>
  <si>
    <t>Second round of training for pharmacy providers started, training to be completed</t>
  </si>
  <si>
    <t>Planned for March 2014</t>
  </si>
  <si>
    <t xml:space="preserve">Somaliland: in three major districts Micronutrients, nutrition supplements provided to 13,300 to Children&lt; 5 and 300 pregnant women through CCM                                                                                                                                                                                                                                                                                               </t>
  </si>
  <si>
    <t>13,300 children&lt;5
300 women</t>
  </si>
  <si>
    <t>MNP program suspended as per DFID request</t>
  </si>
  <si>
    <t>Current female representation in district health boards ,Burdhubo DHB has only 1 woman member,Luuq and Garbahaarey have 3 members, Beled Xaawo have 4 members and Dollow have 5 women members</t>
  </si>
  <si>
    <t>Plan to use  EPHS score card  in the quarter Jan-march 2014 has been finalised</t>
  </si>
  <si>
    <t>Joint RHO and HPA planning and supervision structures are in place. Representatives from RHO, RHB and HPA regularly conduct supervision and monitoring visits to all health faciliites. Regular CHC meetings were conducted, SGBV Forum continues to serve their function. RHB involved in the procurement process, planning and supporting the implementation of HPA through coordination with local council (i.e. gaining construction permissions from Mayor's office)</t>
  </si>
  <si>
    <t>Women 24, Men 21</t>
  </si>
  <si>
    <t xml:space="preserve">27 students (15 QN &amp; 12 CMW) are continuing their study in Buro school. 15 NQ will be completed course in December 14 and 12 CMW will be completed in October 2014 </t>
  </si>
  <si>
    <t>SGBV Forum continues to monitor and  discourage acts of GBV in the community.CBOs working in Sahil continue to  record cases of GBV in the GBVMIS. During this period 46 cases of GBV were reported of which 39 cases were rape, 3 physical assualt and 3 forced marriages. On International Women's Day (8th  March 2014)  a GBV unit was opened in Berbera Regional Hospital, staff who recieve top up salaries from DFID funds support the provision of services for GBV survivors</t>
  </si>
  <si>
    <t>MNP program suspended as per DFID request. 
Multi Social Marketing of Micronutrients (MMNs) for pregnant and lactating women has been suspended in agreement with DFID:</t>
  </si>
  <si>
    <t>Trocaire: Client satisfaction planned for in the period july-sept 2014</t>
  </si>
  <si>
    <t>4 quarterly review meetings with DHB were conducted in Belet Hawa, Dolow, Luuq and Gabraharey in Jan-March 2014</t>
  </si>
  <si>
    <t>47 health workers</t>
  </si>
  <si>
    <t>Training ongoing in Mogadishu since september 2013</t>
  </si>
  <si>
    <t>planned for Q2 July-Sept 2014</t>
  </si>
  <si>
    <t>Addresed through palliative care in our health facilities and support referral cost for reffered cases to other centres in Mogadishu</t>
  </si>
  <si>
    <t>The reduction is as aresult of follow ups and the rationalisation plan that cut down on the number of facilities</t>
  </si>
  <si>
    <t>33% of 60 members are females</t>
  </si>
  <si>
    <t>100 participants from youth [58 female and 42 male] in Gardo understood and developed on HIV prevention and FGM eradication. Trained youth will further cascade skills and knowledge gained to their peers.</t>
  </si>
  <si>
    <t>MoH continued to provide supportive supervision to the Regional Health Offices and Health Boards of Sahil, Togdher, Sool and Awdal regions.</t>
  </si>
  <si>
    <t>Project Planning &amp; Management training provided for 25 (18M, 7F) MoH staff at central level. The objective was to improve the effectiveness of MOH in managing health programs in Somaliland</t>
  </si>
  <si>
    <t>Preparations for the national health workforce survey started. The survey will be conducted by the MoH will technical and financial backing from THET in partnership with AMREF.</t>
  </si>
  <si>
    <t>A country wide health workforce survey data collection eaxercse was conducted with the suport of AMREF. Report due in the period Apr-Jun 2014.</t>
  </si>
  <si>
    <t>The Health Workforce survey will help to develop a comprehensive strategy for HRH interventions in Somaliland.</t>
  </si>
  <si>
    <t>No concreete plans yet to be discussed with MOH and HPA</t>
  </si>
  <si>
    <t>Number children&lt;5</t>
  </si>
  <si>
    <t>Numbe children &lt;5</t>
  </si>
  <si>
    <t>Number children &lt;5</t>
  </si>
  <si>
    <t>ongoing</t>
  </si>
  <si>
    <t>Will be reported every 6 months - June &amp; December</t>
  </si>
  <si>
    <t>The radio messaging started during the first quarter of 2014. This is the reason for the significant increase</t>
  </si>
  <si>
    <r>
      <t xml:space="preserve"> NHPC rolled out voluntary registration of health workers in Awdal, Togdheer, Sanaag and Sool regions. A total of  474 </t>
    </r>
    <r>
      <rPr>
        <b/>
        <sz val="8"/>
        <color indexed="8"/>
        <rFont val="Arial"/>
        <family val="2"/>
      </rPr>
      <t>(260 Male and 214 Female)</t>
    </r>
    <r>
      <rPr>
        <sz val="8"/>
        <color indexed="8"/>
        <rFont val="Arial"/>
        <family val="2"/>
      </rPr>
      <t xml:space="preserve"> Health professional including doctors, nurses, midwives, allied health professionals and auxiliaries in Togdheer, Sanaag, Sool and Awdal  registered voluntarily by NHPC.</t>
    </r>
  </si>
  <si>
    <t>No graduations took place during the reporting period</t>
  </si>
  <si>
    <r>
      <t xml:space="preserve">Scorecard assessments show an overall </t>
    </r>
    <r>
      <rPr>
        <sz val="8"/>
        <color rgb="FFFF0000"/>
        <rFont val="Arial"/>
        <family val="2"/>
      </rPr>
      <t>50</t>
    </r>
    <r>
      <rPr>
        <sz val="8"/>
        <rFont val="Arial"/>
        <family val="2"/>
      </rPr>
      <t>% improvement</t>
    </r>
  </si>
  <si>
    <t xml:space="preserve">Female members of CHCs 50%. </t>
  </si>
  <si>
    <t>Evidence of significant decision making in health matters</t>
  </si>
  <si>
    <t xml:space="preserve"> Evidence of active engagement by female members</t>
  </si>
  <si>
    <t>33% (4 women in each DHB)</t>
  </si>
  <si>
    <r>
      <t xml:space="preserve">Evidence of active engagement by female members in RHB </t>
    </r>
    <r>
      <rPr>
        <sz val="8"/>
        <color rgb="FFFF0000"/>
        <rFont val="Arial"/>
        <family val="2"/>
      </rPr>
      <t>and CHC</t>
    </r>
    <r>
      <rPr>
        <sz val="8"/>
        <rFont val="Arial"/>
        <family val="2"/>
      </rPr>
      <t xml:space="preserve"> </t>
    </r>
  </si>
  <si>
    <r>
      <t>People reached with messages in</t>
    </r>
    <r>
      <rPr>
        <sz val="8"/>
        <color rgb="FFFF0000"/>
        <rFont val="Arial"/>
        <family val="2"/>
      </rPr>
      <t xml:space="preserve"> at least one of the</t>
    </r>
    <r>
      <rPr>
        <sz val="8"/>
        <rFont val="Arial"/>
        <family val="2"/>
      </rPr>
      <t xml:space="preserve"> 5 key areas (skilled deliveries, ANC, immunization, HIV and FGM/C)</t>
    </r>
  </si>
  <si>
    <r>
      <t xml:space="preserve">Women of reproductive age group reached with messages in </t>
    </r>
    <r>
      <rPr>
        <sz val="8"/>
        <color rgb="FFFF0000"/>
        <rFont val="Arial"/>
        <family val="2"/>
      </rPr>
      <t xml:space="preserve">at least one of the </t>
    </r>
    <r>
      <rPr>
        <sz val="8"/>
        <rFont val="Arial"/>
        <family val="2"/>
      </rPr>
      <t>5 key areas</t>
    </r>
  </si>
  <si>
    <r>
      <rPr>
        <sz val="8"/>
        <color rgb="FFFF0000"/>
        <rFont val="Arial"/>
        <family val="2"/>
      </rPr>
      <t>Berbera Hospital</t>
    </r>
    <r>
      <rPr>
        <sz val="8"/>
        <rFont val="Arial"/>
        <family val="2"/>
      </rPr>
      <t xml:space="preserve"> Average per month</t>
    </r>
  </si>
  <si>
    <t>RHC Average per month</t>
  </si>
  <si>
    <t>Dissemination of the NHP and HSSP across the country wit the support of MoH</t>
  </si>
  <si>
    <t>MoH  with the support of its stakeholders disseminate the NHP and HSSP across the country;  Monitoring and review process agreed and functioning; Consultative review and revisions to EPHS based on data</t>
  </si>
  <si>
    <t>RHB supporting planning and coordination</t>
  </si>
  <si>
    <t xml:space="preserve">Support MOH leadership and management to strengthen effective collaboration and harmonisation at both central and Sahil regional level </t>
  </si>
  <si>
    <t>CHC involved in routine M&amp;E and supervision of delivery of EPHS.</t>
  </si>
  <si>
    <r>
      <t xml:space="preserve">Number of skilled birth attendants maintained </t>
    </r>
    <r>
      <rPr>
        <sz val="8"/>
        <color rgb="FFFF0000"/>
        <rFont val="Arial"/>
        <family val="2"/>
      </rPr>
      <t>(AT LEAST 15)</t>
    </r>
  </si>
  <si>
    <t>No additional SBA Trained. 20% of existing SBA trained on job and refresher training</t>
  </si>
  <si>
    <t>FGM/C - All curriculum developed or reviewed contains a chapter on FGM/C</t>
  </si>
  <si>
    <t>2300 CYP per annum through social marketing</t>
  </si>
  <si>
    <t>80 CYPs</t>
  </si>
  <si>
    <t>Basic nutrition services to 12000  PLW</t>
  </si>
  <si>
    <t>4000 children 6-59 months per annum treated and cured in OTP sites</t>
  </si>
  <si>
    <t>2000 PLW given MMN</t>
  </si>
  <si>
    <t>Total Number Children vaccinated with DPT3/Penta</t>
  </si>
  <si>
    <r>
      <t xml:space="preserve">Somaliland - </t>
    </r>
    <r>
      <rPr>
        <sz val="8"/>
        <color rgb="FFFF0000"/>
        <rFont val="Arial"/>
        <family val="2"/>
      </rPr>
      <t>200</t>
    </r>
    <r>
      <rPr>
        <sz val="8"/>
        <rFont val="Arial"/>
        <family val="2"/>
      </rPr>
      <t xml:space="preserve"> Private sector pharmacies carrying at least 4 Products with no stock-outs</t>
    </r>
  </si>
  <si>
    <t>Dissemination of HCS best practices and lessons learnt, including EPHS review, with relevant health stakeholders</t>
  </si>
  <si>
    <t>39 - PART OF YEAR 3 TARGET</t>
  </si>
  <si>
    <t>Disseminated HSSP - NHP still not finzalised as it was decided to produce a single NHP applicable to all 3 zones. Dratt produced and waiitng feedback from stakeholders. Should be finalized second half of 2014</t>
  </si>
  <si>
    <r>
      <t xml:space="preserve"> Health Workforce survey carried out and HR policy and Long term plan developed informing  decisions at national level,</t>
    </r>
    <r>
      <rPr>
        <sz val="8"/>
        <color rgb="FFFF0000"/>
        <rFont val="Arial"/>
        <family val="2"/>
      </rPr>
      <t xml:space="preserve"> </t>
    </r>
    <r>
      <rPr>
        <sz val="8"/>
        <rFont val="Arial"/>
        <family val="2"/>
      </rPr>
      <t>including gender considerations</t>
    </r>
  </si>
  <si>
    <t>100 health workers will be trained (at least 50% female) - 70% of total health workers</t>
  </si>
  <si>
    <t xml:space="preserve"> Refresher training ongoing; SBAs in MCHs and hospitals; CHW training ongoing; DHBs minimise recruitment of unqualified staff</t>
  </si>
  <si>
    <t xml:space="preserve">Number of patients treated at Berbera hopspital for fistula repair annually </t>
  </si>
  <si>
    <t>NHPC started voluntary registratin of health professionals in Sahil - PILOTED. So far, 100 health workers (56M, 44F) voluntary registered. These included Medical Doctors, Nurses, Midwives and Allied Health professionals and Auxilliaries. Their credentials will be scrutinised before they are given certificates.</t>
  </si>
  <si>
    <r>
      <t xml:space="preserve"> Annual increase in No of health workers from TIs;   Number of CHWs , Nurses, midwives,Medical doctors trained.                                                                                                                                                                                     % of trainees by gender , new graduates tracking tools developed a nd operationalized                                                                                                                 Number of  Volunteers and Epxerts coming for training by area of speciallization</t>
    </r>
    <r>
      <rPr>
        <sz val="8"/>
        <color rgb="FFFF0000"/>
        <rFont val="Arial"/>
        <family val="2"/>
      </rPr>
      <t xml:space="preserve">. </t>
    </r>
    <r>
      <rPr>
        <sz val="8"/>
        <rFont val="Arial"/>
        <family val="2"/>
      </rPr>
      <t xml:space="preserve">Number and type of In service trainings offered.  </t>
    </r>
  </si>
  <si>
    <t>ALL CUUIRCULUMS DEVELOPED BY THET HAVE CHAPTER ON FGM</t>
  </si>
  <si>
    <t>126(63%) 50 men and 79 women</t>
  </si>
  <si>
    <t>72(30%) 33 men and  39 women</t>
  </si>
  <si>
    <t>45 [23%] 6 men and  39 women</t>
  </si>
  <si>
    <t>18  Local women  sent for community midwifery training,  5 Auxiliary Nurses   sent for Registered nurse training,  8 Nurses  sent to IPC training</t>
  </si>
  <si>
    <t>53% baseline established</t>
  </si>
  <si>
    <t>70% baseline established April-June 2013</t>
  </si>
  <si>
    <t>17% improvement (82% scored)</t>
  </si>
  <si>
    <t>26% improvements (67% scored)</t>
  </si>
  <si>
    <t>HPA ANC3+</t>
  </si>
  <si>
    <t>HPA ANC2</t>
  </si>
  <si>
    <t>SCI ANC3+</t>
  </si>
  <si>
    <t>TROCAIREANC3+</t>
  </si>
  <si>
    <r>
      <t xml:space="preserve">% of pregnant women having </t>
    </r>
    <r>
      <rPr>
        <sz val="8"/>
        <color rgb="FFFF0000"/>
        <rFont val="Arial"/>
        <family val="2"/>
      </rPr>
      <t xml:space="preserve">ANC 2 / ANC 3+  </t>
    </r>
    <r>
      <rPr>
        <sz val="8"/>
        <rFont val="Arial"/>
        <family val="2"/>
      </rPr>
      <t xml:space="preserve">    </t>
    </r>
  </si>
  <si>
    <t xml:space="preserve">Second round of training for pharmacy providers started, training to be completed. MoH approval received in May 2014 - ONLY 14 PHARMAICESTED IN  - ONLY HARGEIAS - BOROMA &amp; BURAO DUE TO MOH ISSUES </t>
  </si>
  <si>
    <t>14 pharmacy providers graduated, ceremony organized in May and opened by MoH</t>
  </si>
  <si>
    <t>Due to change in the management, some challenges have been faced in getting official approval from MoH to certify the training outside of Hargeisa</t>
  </si>
  <si>
    <t>Contacts have been made with local wholesaler to idenfity interest in importing recommended product; preferred Unicef suppliers identified and contacted to select best option for distribution in Somaliland</t>
  </si>
  <si>
    <t>Challenges with MoLSA for the recruitment of a temporary replacement for one of our IPC agents going in maternity leave have affected the number of sessions and therefore, women reached</t>
  </si>
  <si>
    <t>91% (68%, good, 23% excellent)</t>
  </si>
  <si>
    <t>Target achieved</t>
  </si>
  <si>
    <t>Target exceeded</t>
  </si>
  <si>
    <t>RHO and HPA continue to condcut supervision of all health facilities, with follow up sessions with health facility managers (25% female) to plan for future developments in services provision. Regional health sector coordination meetings were conducted along with new MoH reporting tools to enable joint planning and monitoring of the EPHS programme. Gender balanced CHC recruitment was conducted for newly formed PHUs.</t>
  </si>
  <si>
    <t>60 health workers trained (33 female, 27 male)</t>
  </si>
  <si>
    <t>241 health workers trained (131 females) 54% female</t>
  </si>
  <si>
    <t xml:space="preserve">ongoing </t>
  </si>
  <si>
    <t xml:space="preserve">2,179 of children (99%) under 1 year of age completed Pentavalent 3 vaccinations. The Pentavalent coverage increased during this reporting period, possibly due to the continued monthly outreach programme. </t>
  </si>
  <si>
    <t>Target met</t>
  </si>
  <si>
    <t xml:space="preserve">Average 89% </t>
  </si>
  <si>
    <t xml:space="preserve">will start reporting in Year 5 as RHC being upgraded </t>
  </si>
  <si>
    <t>Joint RHO and HPA planning and supervision structures are in place.Representatives from RHO, RHB and HPA regularly conduct supervision and monitoring visits to all health faciliites.  Regional health sector coordination meetings were conducted along with new MoH reporting tools to enable joint planning and monitoring of the EPHS programme. Gender balanced CHC recruitment was conducted for newly formed PHUs.</t>
  </si>
  <si>
    <t>Target acheived</t>
  </si>
  <si>
    <t>Target not met</t>
  </si>
  <si>
    <t>25% improvements (66% scored)</t>
  </si>
  <si>
    <r>
      <rPr>
        <sz val="8"/>
        <rFont val="Arial"/>
        <family val="2"/>
      </rPr>
      <t xml:space="preserve">NHPC Regulatory frameworkand tools piloted in Sahil Region. </t>
    </r>
    <r>
      <rPr>
        <sz val="8"/>
        <color rgb="FFFF0000"/>
        <rFont val="Arial"/>
        <family val="2"/>
      </rPr>
      <t xml:space="preserve">                                                                                  </t>
    </r>
    <r>
      <rPr>
        <sz val="8"/>
        <rFont val="Arial"/>
        <family val="2"/>
      </rPr>
      <t>At least 2 Health Training institutions and 2 health facilities accreditated.</t>
    </r>
  </si>
  <si>
    <r>
      <rPr>
        <sz val="8"/>
        <rFont val="Arial"/>
        <family val="2"/>
      </rPr>
      <t xml:space="preserve">Increase in number of health workers participating in CPDs to improve their knowledge and skills. S, Nurses, midwives, Medical doctors trained.                                                                                                                                                                                     % of trainees by gender , new graduates tracking tools developed and operationalized. Number of  Volunteers and Experts coming for training by area of specialization. Number and type of In service trainings offered.                                                                        </t>
    </r>
  </si>
  <si>
    <t>40 CHWs currently undergoing  9-month training.  30 Doctors trained as Mental Health ToTs in Hargeisa and Borama. Tutors from BIOHS, HIOHS, SIOHS, ANS benefitted from a Nursing &amp; Midwifery OSCE training. Volunteers 11. CPD 0</t>
  </si>
  <si>
    <t>The training of 39 CHWs is ongoing (one dropped out). 2 out of 6 modules - have been completed. 105 Health Professionals received various CPDs (20 in Lab practice ethics, 65 in mental health, 20 Doctors in EmONC).Volunteers 5. CPD 105 (53 male &amp; 52 female)</t>
  </si>
  <si>
    <t>Discussions with WHO on the training of 20 CHWs from Awdal region is ongoing. Training expected to start anytime from April-Jun 2014. Training of 39 CHWs at Burao continues. Volunteers 13. CPD 215 (119 male &amp; 96 female)</t>
  </si>
  <si>
    <t>Total No. health workers 90, Women 50% - 70% of total health workers</t>
  </si>
  <si>
    <t>25% improvment from baseline</t>
  </si>
  <si>
    <t xml:space="preserve">SRH and behaviour communication training conducted for 29 RHO, LNGO and HPA staff (16 female, 13 male). 1 male doctor from Berbera Regional Hospital recived fistula and pelvic floor surgical repair training and surgical equipment, the first case of fistula repair was conducted in this quarter. GBV unit in Berbera Regional hospital </t>
  </si>
  <si>
    <t>Focus on establishing SGBV Forum, GBV Unit and SGBV Datasbase in first 3 quarters.  One male doctor from Berbera Regional Hospital recived fistula and pelvic floor surgical repair training and surgical equipment, the first case of fistula repair was conducted in this quarter.</t>
  </si>
  <si>
    <t>Some progress against target due to limitations to conduct fistula repair until last quarter</t>
  </si>
  <si>
    <t>N/A</t>
  </si>
  <si>
    <t xml:space="preserve">Target achieved for CHC </t>
  </si>
  <si>
    <t>40% of 181 members female 14% of RHB members female</t>
  </si>
  <si>
    <t>During Oct-Dec 2013 reporting period, HPA agreed to record  health education recipients of the five key areas. Registers have been developed and  distributed to all health faciliites. These figures do not include the estimated number of radio programme listeners or drama outreach participants. If those numbers were to be estimated, the number of women reached by at least one BCC message would be significantly higher.</t>
  </si>
  <si>
    <t>No concrete work here. MoH was preoccupied with the organisation of the national health conference and delayed to finalize its budgets and work plans.</t>
  </si>
  <si>
    <t xml:space="preserve">MoH continued to provide supportive supervision to the Regional Health Offices and Health Boards of Sahil, Togdher, Sool and Awdal regions. HSSP dissminated at MOH Annual Conference.  EPHS review conducted and recommendations actioned. </t>
  </si>
  <si>
    <t>MOH DG office block renovation finalized and will now be used by the MOH Departments including Family Health, Admin &amp; Finance, Archives, and DG</t>
  </si>
  <si>
    <t>Project Planning &amp; Management training provided for 25 MoH staff at central level, plus 2 central MOH staff sent to Tanzania for training on Leadership, Management and Governance in Health Systems</t>
  </si>
  <si>
    <t>The pre-registration activities started and ongoing at NHPC office in Hargeisa.76 health professionals have been registered so far including four foreign health professionals. 2 health care facilities in Hargeisa have been assessed and given conditional registeration.                President appointed Board Chaiperson and Vice for NHPC to fill long-standing leadership gap.16 foreign health professionals were also registered.</t>
  </si>
  <si>
    <t>NHPC successfully piloted voluntary registration tools in Sahil then rolled out voluntary registration of health workers in Awdal, Togdheer, Sanaag, Sool and MJ regions. Total 550 registered to date and 16 foreign forgein health professional.Two  health care facilities in Hargeisa have been assessed and given conditional registeration.                President appointed Board Chaiperson and Vice for NHPC to fill long-standing leadership gap.</t>
  </si>
  <si>
    <t>Target  met for piloting of tools and partially met for HTI &amp; HF accreditation</t>
  </si>
  <si>
    <t>Data analysis and report writing for the health work force survey. 6 health workers were also sent to Tanzanian Center for International Health to undergo a 3-months training as clinical officers tutors</t>
  </si>
  <si>
    <t>Target partially met</t>
  </si>
  <si>
    <t>Survey completed, preliminary results available and report being finalized</t>
  </si>
  <si>
    <t xml:space="preserve">16 NHS volunteers have provided assistence to health training institutions in conducting final medical and nursing/midwifery examination (OSCEs).                            SLNMA Preisdent supported to attend in ICM meeting and Congress at Prague.                  28 Medical Interns have completed 8 months internship placement and are now placed in regional hospitals.                    One Health Professional Association (SOMLA) supported in developing Organizational Strategy </t>
  </si>
  <si>
    <r>
      <rPr>
        <sz val="8"/>
        <color indexed="8"/>
        <rFont val="Arial"/>
        <family val="2"/>
      </rPr>
      <t xml:space="preserve">150 health workers reported trained up from 110  in 2012 &amp; 6 health workers sent to Ifakara, Tanzania) Training of 39 CHWs  in progress. 46 volunteers and experts provided TA. </t>
    </r>
    <r>
      <rPr>
        <sz val="8"/>
        <color rgb="FF000000"/>
        <rFont val="Arial"/>
        <family val="2"/>
      </rPr>
      <t xml:space="preserve">CPD was conducted with 320 members of professional associations (SOMLA, SMA &amp; SMLNA). </t>
    </r>
    <r>
      <rPr>
        <sz val="8"/>
        <color indexed="8"/>
        <rFont val="Arial"/>
        <family val="2"/>
      </rPr>
      <t>Support to Medical Internship programme resumed &amp; 28 interns completed internship and placed in regional hospitals. SOMLA) supported in developing Organizational Strategy</t>
    </r>
  </si>
  <si>
    <t xml:space="preserve">Total no trained is 150 an increase of 42% from 2012 including 28 medical interns are currently attached to Hargeisa Group Hospital and A.F.Abraar Hospital Borama </t>
  </si>
  <si>
    <t>No target</t>
  </si>
  <si>
    <t>There is an increase in the number of CS mainly because of quality services being provided at private hospital (blue light) and Luuq.</t>
  </si>
  <si>
    <t>Decrease in consultations is attributed to population movement due to  current drought and the nomadic life style as well as stock out of MCH and HP kits in the facilities</t>
  </si>
  <si>
    <t>3 quarterly review meetings with DHB were conducted in Belet Hawa, Dolow and Luuq April 2014</t>
  </si>
  <si>
    <t>All DHBs functonal and cionduct quarterly review meeting with active female involvement</t>
  </si>
  <si>
    <t>Target Met</t>
  </si>
  <si>
    <t>all  five DHBs have HR files in place which includes staff qualification, signed employment contracts and job description.</t>
  </si>
  <si>
    <t>DHBs prioritising gender in recruitment. All adverts have a statement on equal opportunity.</t>
  </si>
  <si>
    <t>25 TBAs trained on refferal system, 26 HWs trained on infection control</t>
  </si>
  <si>
    <t>Trainings conducted by Trocaire Technical staff in Luuq and Dollow</t>
  </si>
  <si>
    <t xml:space="preserve">Issues of FGM/C   complications  continues to be  discussed and integrated  in all Trocaire supported  activities (Training, health education sessions in outreaches and static facilities.) </t>
  </si>
  <si>
    <t xml:space="preserve">Issues of FGM/C   complications  continues to be  discussed and integrated  in all Trocaire supported  activities (Training, health education sessions in outreaches and static facilities.)  </t>
  </si>
  <si>
    <t>TROCAIRE ANC2+</t>
  </si>
  <si>
    <t>Numbers have remained the same as no elections have been done in the last 3 years which are likely to impact on the composition</t>
  </si>
  <si>
    <t>Majority of mothers interviewed rated overall satisfaction of services as good of 82 % (N=82), however, the overall satisfaction to Gardo hospital was rated 90% as excellent, 80% at RHC and 84% at HC level as good.</t>
  </si>
  <si>
    <t xml:space="preserve">Agreed To be Officially Measured endlne  2015. </t>
  </si>
  <si>
    <t>Target partially met as HSSP disseminated</t>
  </si>
  <si>
    <t>CHC were part of district level supervision, also monthly HMIS feedback had been shared and actiion planned agreed for improvement.</t>
  </si>
  <si>
    <t>Monthly meetings at facilities with CHC conducted to: review the action plans/activities and discuss progress, gaps and challenges faced by the health facility; Conducted routine monitoring, Health Management Information System (HMIS) data review and supportive supervision.</t>
  </si>
  <si>
    <t>Performance evalauation of health workers conducted (60CHWs, 20 nurses and 20 midwives)  evaluated based on set criteria and through assessment and best performers will be awarded accordingly.</t>
  </si>
  <si>
    <t xml:space="preserve">HR management tools have been reviewed and translated into Somali language and being rolled out in all health facilities in the region.Performance evalauation of health workers conducted </t>
  </si>
  <si>
    <t>79(40% of health workers) 55female and 10 male</t>
  </si>
  <si>
    <t>322 hw trained (177 female)</t>
  </si>
  <si>
    <t>Refresher training of 4 health workers on CEmONC is ong-going (Ifikara in Tanzania)</t>
  </si>
  <si>
    <t xml:space="preserve">FGM/C information is Included training of Female health promoters </t>
  </si>
  <si>
    <t>SCI ANC2+</t>
  </si>
  <si>
    <t>High stake of PENT3 is contributed by implementing mobile EPI into 37 villages across five districts of Karkaar region.</t>
  </si>
  <si>
    <t xml:space="preserve">17% improvement from baseline </t>
  </si>
  <si>
    <r>
      <t>Peer review article based on Client Satisfaction underway. Article submitted to Global Health Action journal and pending approval. A poster presentation on the article has been accepted at the Third Global Symposium on Health Systems Research 2014 in Cape Town – 30</t>
    </r>
    <r>
      <rPr>
        <vertAlign val="superscript"/>
        <sz val="8"/>
        <color indexed="8"/>
        <rFont val="Arial"/>
      </rPr>
      <t>th</t>
    </r>
    <r>
      <rPr>
        <sz val="8"/>
        <color indexed="8"/>
        <rFont val="Arial"/>
        <family val="2"/>
      </rPr>
      <t xml:space="preserve"> September-3</t>
    </r>
    <r>
      <rPr>
        <vertAlign val="superscript"/>
        <sz val="8"/>
        <color indexed="8"/>
        <rFont val="Arial"/>
      </rPr>
      <t>rd</t>
    </r>
    <r>
      <rPr>
        <sz val="8"/>
        <color indexed="8"/>
        <rFont val="Arial"/>
        <family val="2"/>
      </rPr>
      <t xml:space="preserve"> October 2014. </t>
    </r>
  </si>
  <si>
    <t xml:space="preserve">Presentations on HCS achievements and progress made to 1) Health Sector Committee in Nairobi, 2) Health and Nutrition meeting in Puntland, 3) MOH Conference in Somaliland, 4) Sharing lesson learnt from EPHS roll-out in Kakaar during workshop for all EPHS Partners in Puntland to inform new JHNP partners. Press release on HCS in Somali media.  </t>
  </si>
  <si>
    <t>Indicators for all partners needs to be standardized - seperate out ANC2 /ANC3+ based on reliable HMIS Data</t>
  </si>
  <si>
    <t xml:space="preserve">July 2013 - June 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</si>
</sst>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0.00_ ;\-#,##0.00\ "/>
    <numFmt numFmtId="166" formatCode="#,##0.0_ ;\-#,##0.0\ "/>
    <numFmt numFmtId="167" formatCode="#,##0_ ;\-#,##0\ "/>
    <numFmt numFmtId="168" formatCode="_-* #,##0_-;\-* #,##0_-;_-* &quot;-&quot;??_-;_-@_-"/>
    <numFmt numFmtId="169" formatCode="_(* #,##0_);_(* \(#,##0\);_(* &quot;-&quot;??_);_(@_)"/>
  </numFmts>
  <fonts count="19" x14ac:knownFonts="1">
    <font>
      <sz val="8"/>
      <color indexed="8"/>
      <name val="Arial"/>
      <family val="2"/>
    </font>
    <font>
      <sz val="8"/>
      <color indexed="8"/>
      <name val="Arial"/>
      <family val="2"/>
    </font>
    <font>
      <b/>
      <sz val="8"/>
      <color indexed="9"/>
      <name val="Arial"/>
      <family val="2"/>
    </font>
    <font>
      <b/>
      <sz val="8"/>
      <color indexed="8"/>
      <name val="Arial"/>
      <family val="2"/>
    </font>
    <font>
      <sz val="14"/>
      <color theme="1" tint="0.249977111117893"/>
      <name val="Arial"/>
      <family val="2"/>
    </font>
    <font>
      <sz val="8"/>
      <name val="Verdana"/>
      <family val="2"/>
    </font>
    <font>
      <sz val="8"/>
      <color rgb="FFFF0000"/>
      <name val="Arial"/>
      <family val="2"/>
    </font>
    <font>
      <sz val="8"/>
      <name val="Arial"/>
      <family val="2"/>
    </font>
    <font>
      <sz val="9"/>
      <color indexed="81"/>
      <name val="Tahoma"/>
      <family val="2"/>
    </font>
    <font>
      <b/>
      <sz val="9"/>
      <color indexed="81"/>
      <name val="Tahoma"/>
      <family val="2"/>
    </font>
    <font>
      <sz val="8"/>
      <color theme="1"/>
      <name val="Arial"/>
      <family val="2"/>
    </font>
    <font>
      <sz val="8"/>
      <color rgb="FF000000"/>
      <name val="Arial"/>
      <family val="2"/>
    </font>
    <font>
      <b/>
      <sz val="28"/>
      <color theme="1" tint="0.249977111117893"/>
      <name val="Arial"/>
      <family val="2"/>
    </font>
    <font>
      <u/>
      <sz val="8"/>
      <color theme="10"/>
      <name val="Arial"/>
      <family val="2"/>
    </font>
    <font>
      <u/>
      <sz val="8"/>
      <color theme="11"/>
      <name val="Arial"/>
      <family val="2"/>
    </font>
    <font>
      <b/>
      <sz val="8"/>
      <color rgb="FFFF0000"/>
      <name val="Arial"/>
      <family val="2"/>
    </font>
    <font>
      <sz val="9"/>
      <name val="Arial"/>
      <family val="2"/>
    </font>
    <font>
      <b/>
      <sz val="8"/>
      <name val="Arial"/>
    </font>
    <font>
      <vertAlign val="superscript"/>
      <sz val="8"/>
      <color indexed="8"/>
      <name val="Arial"/>
    </font>
  </fonts>
  <fills count="12">
    <fill>
      <patternFill patternType="none"/>
    </fill>
    <fill>
      <patternFill patternType="gray125"/>
    </fill>
    <fill>
      <patternFill patternType="solid">
        <fgColor theme="1" tint="0.249977111117893"/>
        <bgColor indexed="64"/>
      </patternFill>
    </fill>
    <fill>
      <patternFill patternType="solid">
        <fgColor rgb="FFFF5050"/>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3366FF"/>
        <bgColor indexed="64"/>
      </patternFill>
    </fill>
    <fill>
      <patternFill patternType="solid">
        <fgColor theme="2" tint="-0.249977111117893"/>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medium">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style="thin">
        <color theme="0" tint="-0.499984740745262"/>
      </bottom>
      <diagonal/>
    </border>
    <border>
      <left style="thin">
        <color theme="0" tint="-0.499984740745262"/>
      </left>
      <right style="medium">
        <color theme="0" tint="-0.499984740745262"/>
      </right>
      <top style="medium">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thin">
        <color rgb="FF808080"/>
      </left>
      <right style="medium">
        <color rgb="FF808080"/>
      </right>
      <top style="thin">
        <color rgb="FF808080"/>
      </top>
      <bottom style="thin">
        <color rgb="FF808080"/>
      </bottom>
      <diagonal/>
    </border>
    <border>
      <left style="thin">
        <color theme="0" tint="-0.499984740745262"/>
      </left>
      <right style="medium">
        <color theme="0" tint="-0.499984740745262"/>
      </right>
      <top/>
      <bottom style="thin">
        <color theme="0" tint="-0.499984740745262"/>
      </bottom>
      <diagonal/>
    </border>
    <border>
      <left style="thin">
        <color theme="0" tint="-0.499984740745262"/>
      </left>
      <right style="medium">
        <color theme="0" tint="-0.499984740745262"/>
      </right>
      <top style="thin">
        <color auto="1"/>
      </top>
      <bottom style="thin">
        <color auto="1"/>
      </bottom>
      <diagonal/>
    </border>
    <border>
      <left style="thin">
        <color auto="1"/>
      </left>
      <right style="thin">
        <color auto="1"/>
      </right>
      <top style="thin">
        <color auto="1"/>
      </top>
      <bottom style="thin">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top/>
      <bottom style="thin">
        <color auto="1"/>
      </bottom>
      <diagonal/>
    </border>
    <border>
      <left style="thin">
        <color theme="0" tint="-0.499984740745262"/>
      </left>
      <right style="medium">
        <color theme="0" tint="-0.499984740745262"/>
      </right>
      <top style="thin">
        <color theme="0" tint="-0.499984740745262"/>
      </top>
      <bottom/>
      <diagonal/>
    </border>
    <border>
      <left style="thin">
        <color theme="0" tint="-0.499984740745262"/>
      </left>
      <right style="medium">
        <color theme="0" tint="-0.499984740745262"/>
      </right>
      <top/>
      <bottom/>
      <diagonal/>
    </border>
    <border>
      <left style="thin">
        <color theme="0" tint="-0.499984740745262"/>
      </left>
      <right style="medium">
        <color theme="0" tint="-0.499984740745262"/>
      </right>
      <top/>
      <bottom style="thin">
        <color auto="1"/>
      </bottom>
      <diagonal/>
    </border>
    <border>
      <left style="medium">
        <color rgb="FF3366FF"/>
      </left>
      <right style="medium">
        <color rgb="FF3366FF"/>
      </right>
      <top style="medium">
        <color rgb="FF3366FF"/>
      </top>
      <bottom style="medium">
        <color rgb="FF3366FF"/>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auto="1"/>
      </left>
      <right style="thin">
        <color theme="0" tint="-0.499984740745262"/>
      </right>
      <top style="thin">
        <color theme="0" tint="-0.499984740745262"/>
      </top>
      <bottom style="thin">
        <color auto="1"/>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auto="1"/>
      </bottom>
      <diagonal/>
    </border>
  </borders>
  <cellStyleXfs count="155">
    <xf numFmtId="0" fontId="0" fillId="0" borderId="0"/>
    <xf numFmtId="164"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289">
    <xf numFmtId="0" fontId="0" fillId="0" borderId="0" xfId="0"/>
    <xf numFmtId="0" fontId="0" fillId="0" borderId="0" xfId="0" applyAlignment="1">
      <alignment vertical="center"/>
    </xf>
    <xf numFmtId="0" fontId="0" fillId="0" borderId="0" xfId="0" applyAlignment="1">
      <alignment vertical="center" wrapText="1"/>
    </xf>
    <xf numFmtId="0" fontId="2" fillId="2" borderId="2" xfId="0" applyFont="1" applyFill="1" applyBorder="1" applyAlignment="1">
      <alignment horizontal="center" vertical="center"/>
    </xf>
    <xf numFmtId="0" fontId="2" fillId="3" borderId="5" xfId="0" applyFont="1" applyFill="1" applyBorder="1" applyAlignment="1">
      <alignment vertical="center"/>
    </xf>
    <xf numFmtId="0" fontId="0" fillId="0" borderId="5" xfId="0" applyBorder="1" applyAlignment="1">
      <alignment vertical="center"/>
    </xf>
    <xf numFmtId="0" fontId="2" fillId="3" borderId="5" xfId="0" applyFont="1" applyFill="1" applyBorder="1" applyAlignment="1">
      <alignment vertical="center" wrapText="1"/>
    </xf>
    <xf numFmtId="0" fontId="2" fillId="3" borderId="5" xfId="0" applyFont="1" applyFill="1" applyBorder="1" applyAlignment="1">
      <alignment horizontal="center" vertical="center" wrapText="1"/>
    </xf>
    <xf numFmtId="9" fontId="0" fillId="0" borderId="5" xfId="2" applyFont="1" applyBorder="1" applyAlignment="1">
      <alignment horizontal="center" vertical="center" wrapText="1"/>
    </xf>
    <xf numFmtId="0" fontId="0" fillId="0" borderId="0" xfId="0" applyAlignment="1">
      <alignment horizontal="center" vertical="center" wrapText="1"/>
    </xf>
    <xf numFmtId="4" fontId="0" fillId="0" borderId="5" xfId="1"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2" fillId="6" borderId="5" xfId="0" applyFont="1" applyFill="1" applyBorder="1" applyAlignment="1">
      <alignment vertical="center" wrapText="1"/>
    </xf>
    <xf numFmtId="0" fontId="2" fillId="6" borderId="5" xfId="0" applyFont="1" applyFill="1" applyBorder="1" applyAlignment="1">
      <alignment vertical="center"/>
    </xf>
    <xf numFmtId="0" fontId="2" fillId="6" borderId="5" xfId="0" applyFont="1" applyFill="1" applyBorder="1" applyAlignment="1">
      <alignment horizontal="center" vertical="center" wrapText="1"/>
    </xf>
    <xf numFmtId="4" fontId="2" fillId="6" borderId="5" xfId="0" applyNumberFormat="1" applyFont="1" applyFill="1" applyBorder="1" applyAlignment="1">
      <alignment horizontal="center" vertical="center" wrapText="1"/>
    </xf>
    <xf numFmtId="3" fontId="0" fillId="0" borderId="5" xfId="1" applyNumberFormat="1" applyFont="1" applyBorder="1" applyAlignment="1">
      <alignment horizontal="center" vertical="center" wrapText="1"/>
    </xf>
    <xf numFmtId="0" fontId="0" fillId="0" borderId="0" xfId="0" applyAlignment="1">
      <alignment horizontal="left" vertical="center"/>
    </xf>
    <xf numFmtId="0" fontId="3" fillId="0" borderId="0" xfId="0" applyFont="1" applyBorder="1" applyAlignment="1">
      <alignment horizontal="left" vertical="center"/>
    </xf>
    <xf numFmtId="0" fontId="2" fillId="3" borderId="5" xfId="0" applyFont="1" applyFill="1" applyBorder="1" applyAlignment="1">
      <alignment horizontal="left" vertical="center"/>
    </xf>
    <xf numFmtId="0" fontId="2" fillId="6" borderId="5" xfId="0" applyFont="1"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vertical="center"/>
    </xf>
    <xf numFmtId="164" fontId="0" fillId="0" borderId="5" xfId="1" applyFont="1" applyFill="1" applyBorder="1" applyAlignment="1">
      <alignment horizontal="center" vertical="center" wrapText="1"/>
    </xf>
    <xf numFmtId="4" fontId="0" fillId="0" borderId="5" xfId="1" applyNumberFormat="1" applyFont="1" applyFill="1" applyBorder="1" applyAlignment="1">
      <alignment horizontal="center" vertical="center" wrapText="1"/>
    </xf>
    <xf numFmtId="43" fontId="0" fillId="0" borderId="0" xfId="0" applyNumberFormat="1" applyAlignment="1">
      <alignment vertical="center"/>
    </xf>
    <xf numFmtId="0" fontId="0" fillId="0" borderId="5" xfId="0" applyBorder="1" applyAlignment="1">
      <alignment horizontal="left" vertical="center"/>
    </xf>
    <xf numFmtId="0" fontId="2" fillId="2" borderId="12" xfId="0" applyFont="1" applyFill="1" applyBorder="1" applyAlignment="1">
      <alignment horizontal="center" vertical="center" wrapText="1"/>
    </xf>
    <xf numFmtId="9" fontId="0" fillId="0" borderId="5" xfId="2" applyFon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vertical="center" wrapText="1"/>
    </xf>
    <xf numFmtId="49" fontId="3" fillId="0" borderId="0" xfId="0" applyNumberFormat="1" applyFont="1" applyBorder="1" applyAlignment="1">
      <alignment horizontal="center" vertical="center" wrapText="1"/>
    </xf>
    <xf numFmtId="49" fontId="2" fillId="2" borderId="1"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0" fillId="0" borderId="4" xfId="0" applyNumberFormat="1" applyBorder="1" applyAlignment="1">
      <alignment horizontal="center" vertical="center" wrapText="1"/>
    </xf>
    <xf numFmtId="49" fontId="2" fillId="6" borderId="4" xfId="0" applyNumberFormat="1" applyFont="1" applyFill="1" applyBorder="1" applyAlignment="1">
      <alignment horizontal="center" vertical="center" wrapText="1"/>
    </xf>
    <xf numFmtId="0" fontId="0" fillId="0" borderId="0" xfId="0" applyFill="1" applyAlignment="1">
      <alignment vertical="center"/>
    </xf>
    <xf numFmtId="164" fontId="0" fillId="0" borderId="5" xfId="1" applyFont="1" applyBorder="1" applyAlignment="1">
      <alignment horizontal="center" vertical="center" wrapText="1"/>
    </xf>
    <xf numFmtId="167" fontId="1" fillId="7" borderId="5" xfId="1" applyNumberFormat="1" applyFont="1" applyFill="1" applyBorder="1" applyAlignment="1">
      <alignment horizontal="center" vertical="center" wrapText="1"/>
    </xf>
    <xf numFmtId="167" fontId="6" fillId="7" borderId="5" xfId="1" applyNumberFormat="1" applyFont="1" applyFill="1" applyBorder="1" applyAlignment="1">
      <alignment horizontal="center" vertical="center" wrapText="1"/>
    </xf>
    <xf numFmtId="167" fontId="0" fillId="7" borderId="5" xfId="1" applyNumberFormat="1" applyFont="1" applyFill="1" applyBorder="1" applyAlignment="1">
      <alignment horizontal="center" vertical="center" wrapText="1"/>
    </xf>
    <xf numFmtId="166" fontId="7" fillId="0" borderId="5" xfId="1" applyNumberFormat="1" applyFont="1" applyBorder="1" applyAlignment="1">
      <alignment horizontal="center" vertical="center" wrapText="1"/>
    </xf>
    <xf numFmtId="0" fontId="6" fillId="0" borderId="0" xfId="0" applyFont="1" applyAlignment="1">
      <alignment vertical="center" wrapText="1"/>
    </xf>
    <xf numFmtId="164" fontId="3" fillId="0" borderId="5" xfId="1" applyFont="1" applyBorder="1" applyAlignment="1">
      <alignment horizontal="center" vertical="center" wrapText="1"/>
    </xf>
    <xf numFmtId="1" fontId="0" fillId="0" borderId="0" xfId="2" applyNumberFormat="1" applyFont="1" applyBorder="1" applyAlignment="1">
      <alignment horizontal="center" vertical="center" wrapText="1"/>
    </xf>
    <xf numFmtId="0" fontId="7" fillId="0" borderId="0" xfId="0" applyFont="1" applyFill="1" applyAlignment="1">
      <alignment vertical="center" wrapText="1"/>
    </xf>
    <xf numFmtId="3" fontId="3" fillId="0" borderId="5" xfId="1" applyNumberFormat="1" applyFont="1" applyBorder="1" applyAlignment="1">
      <alignment horizontal="center" vertical="center" wrapText="1"/>
    </xf>
    <xf numFmtId="0" fontId="7" fillId="7" borderId="5" xfId="0" applyFont="1" applyFill="1" applyBorder="1" applyAlignment="1">
      <alignment horizontal="left" vertical="center"/>
    </xf>
    <xf numFmtId="0" fontId="7" fillId="7" borderId="5" xfId="0" applyFont="1" applyFill="1" applyBorder="1" applyAlignment="1">
      <alignment vertical="center"/>
    </xf>
    <xf numFmtId="165" fontId="7" fillId="7" borderId="5" xfId="1" applyNumberFormat="1" applyFont="1" applyFill="1" applyBorder="1" applyAlignment="1">
      <alignment horizontal="center" vertical="center" wrapText="1"/>
    </xf>
    <xf numFmtId="9" fontId="7" fillId="7" borderId="5" xfId="2" applyFont="1" applyFill="1" applyBorder="1" applyAlignment="1">
      <alignment horizontal="center" vertical="center" wrapText="1"/>
    </xf>
    <xf numFmtId="4" fontId="7" fillId="7" borderId="5" xfId="1" applyNumberFormat="1" applyFont="1" applyFill="1" applyBorder="1" applyAlignment="1">
      <alignment horizontal="center" vertical="center" wrapText="1"/>
    </xf>
    <xf numFmtId="0" fontId="7" fillId="7" borderId="5" xfId="1" applyNumberFormat="1" applyFont="1" applyFill="1" applyBorder="1" applyAlignment="1">
      <alignment horizontal="center" vertical="center" wrapText="1"/>
    </xf>
    <xf numFmtId="0" fontId="7" fillId="0" borderId="5" xfId="0" applyFont="1" applyBorder="1" applyAlignment="1">
      <alignment vertical="center"/>
    </xf>
    <xf numFmtId="164" fontId="7" fillId="0" borderId="5" xfId="1" applyFont="1" applyBorder="1" applyAlignment="1">
      <alignment horizontal="center" vertical="center" wrapText="1"/>
    </xf>
    <xf numFmtId="3" fontId="7" fillId="0" borderId="5" xfId="1" applyNumberFormat="1" applyFont="1" applyBorder="1" applyAlignment="1">
      <alignment horizontal="center" vertical="center" wrapText="1"/>
    </xf>
    <xf numFmtId="9" fontId="7" fillId="0" borderId="5" xfId="2" applyFont="1" applyBorder="1" applyAlignment="1">
      <alignment horizontal="center" vertical="center" wrapText="1"/>
    </xf>
    <xf numFmtId="3" fontId="7" fillId="0" borderId="5" xfId="1" applyNumberFormat="1" applyFont="1" applyFill="1" applyBorder="1" applyAlignment="1">
      <alignment horizontal="center" vertical="center" wrapText="1"/>
    </xf>
    <xf numFmtId="165" fontId="7" fillId="0" borderId="5" xfId="1" applyNumberFormat="1" applyFont="1" applyBorder="1" applyAlignment="1">
      <alignment horizontal="center" vertical="center" wrapText="1"/>
    </xf>
    <xf numFmtId="3" fontId="7" fillId="0" borderId="5" xfId="0" applyNumberFormat="1" applyFont="1" applyFill="1" applyBorder="1" applyAlignment="1">
      <alignment horizontal="center" vertical="center" wrapText="1"/>
    </xf>
    <xf numFmtId="167" fontId="7" fillId="0" borderId="5" xfId="1" applyNumberFormat="1" applyFont="1" applyBorder="1" applyAlignment="1">
      <alignment horizontal="center" vertical="center" wrapText="1"/>
    </xf>
    <xf numFmtId="168" fontId="7" fillId="0" borderId="5" xfId="1" applyNumberFormat="1" applyFont="1" applyBorder="1" applyAlignment="1">
      <alignment horizontal="center" vertical="center" wrapText="1"/>
    </xf>
    <xf numFmtId="0" fontId="0" fillId="0" borderId="0" xfId="0" applyFill="1" applyAlignment="1">
      <alignment vertical="center" wrapText="1"/>
    </xf>
    <xf numFmtId="164" fontId="7" fillId="0" borderId="5" xfId="1" applyFont="1" applyFill="1" applyBorder="1" applyAlignment="1">
      <alignment horizontal="center" vertical="center" wrapText="1"/>
    </xf>
    <xf numFmtId="49" fontId="7" fillId="0" borderId="7" xfId="0" applyNumberFormat="1" applyFont="1" applyBorder="1" applyAlignment="1">
      <alignment horizontal="center" vertical="center" wrapText="1"/>
    </xf>
    <xf numFmtId="0" fontId="7" fillId="0" borderId="8" xfId="0" applyFont="1" applyBorder="1" applyAlignment="1">
      <alignment horizontal="left" vertical="center"/>
    </xf>
    <xf numFmtId="0" fontId="7" fillId="0" borderId="8" xfId="0" applyFont="1" applyBorder="1" applyAlignment="1">
      <alignment vertical="center"/>
    </xf>
    <xf numFmtId="164" fontId="7" fillId="0" borderId="8" xfId="1" applyFont="1" applyBorder="1" applyAlignment="1">
      <alignment horizontal="center" vertical="center" wrapText="1"/>
    </xf>
    <xf numFmtId="4" fontId="7" fillId="0" borderId="8" xfId="1" applyNumberFormat="1" applyFont="1" applyBorder="1" applyAlignment="1">
      <alignment horizontal="center" vertical="center" wrapText="1"/>
    </xf>
    <xf numFmtId="9" fontId="7" fillId="0" borderId="8" xfId="2" applyFont="1" applyBorder="1" applyAlignment="1">
      <alignment horizontal="center" vertical="center" wrapText="1"/>
    </xf>
    <xf numFmtId="0" fontId="7" fillId="0" borderId="5" xfId="0" applyFont="1" applyBorder="1" applyAlignment="1">
      <alignment vertical="center" wrapText="1"/>
    </xf>
    <xf numFmtId="1" fontId="7" fillId="0" borderId="5" xfId="2" applyNumberFormat="1" applyFont="1" applyBorder="1" applyAlignment="1">
      <alignment horizontal="center" vertical="center" wrapText="1"/>
    </xf>
    <xf numFmtId="0" fontId="6" fillId="0" borderId="0" xfId="0" applyFont="1" applyFill="1" applyAlignment="1">
      <alignment vertical="center" wrapText="1"/>
    </xf>
    <xf numFmtId="0" fontId="7" fillId="0" borderId="5" xfId="1" applyNumberFormat="1" applyFont="1" applyBorder="1" applyAlignment="1">
      <alignment horizontal="center" vertical="center" wrapText="1"/>
    </xf>
    <xf numFmtId="0" fontId="0" fillId="0" borderId="6" xfId="0" applyBorder="1" applyAlignment="1">
      <alignment vertical="center" wrapText="1"/>
    </xf>
    <xf numFmtId="9" fontId="7" fillId="0" borderId="5" xfId="2" applyFont="1" applyFill="1" applyBorder="1" applyAlignment="1">
      <alignment horizontal="center" vertical="center" wrapText="1"/>
    </xf>
    <xf numFmtId="167" fontId="7" fillId="7" borderId="5" xfId="1" applyNumberFormat="1" applyFont="1" applyFill="1" applyBorder="1" applyAlignment="1">
      <alignment horizontal="center" vertical="center" wrapText="1"/>
    </xf>
    <xf numFmtId="9" fontId="0" fillId="0" borderId="5" xfId="1" applyNumberFormat="1" applyFont="1" applyFill="1" applyBorder="1" applyAlignment="1">
      <alignment horizontal="center" vertical="center"/>
    </xf>
    <xf numFmtId="167" fontId="1" fillId="0" borderId="5" xfId="1" applyNumberFormat="1" applyFont="1" applyBorder="1" applyAlignment="1">
      <alignment horizontal="center" vertical="center" wrapText="1"/>
    </xf>
    <xf numFmtId="0" fontId="7" fillId="0" borderId="5" xfId="0" applyFont="1" applyFill="1" applyBorder="1" applyAlignment="1">
      <alignment horizontal="center" vertical="center" wrapText="1"/>
    </xf>
    <xf numFmtId="168" fontId="0" fillId="0" borderId="5" xfId="2" applyNumberFormat="1" applyFont="1" applyBorder="1" applyAlignment="1">
      <alignment horizontal="center" vertical="center" wrapText="1"/>
    </xf>
    <xf numFmtId="1" fontId="7" fillId="0" borderId="5" xfId="2" applyNumberFormat="1" applyFont="1" applyFill="1" applyBorder="1" applyAlignment="1">
      <alignment horizontal="center" vertical="center" wrapText="1"/>
    </xf>
    <xf numFmtId="9" fontId="0" fillId="0" borderId="5" xfId="1" applyNumberFormat="1" applyFont="1" applyBorder="1" applyAlignment="1">
      <alignment horizontal="center" vertical="center"/>
    </xf>
    <xf numFmtId="0" fontId="7" fillId="7" borderId="5" xfId="0" applyFont="1" applyFill="1" applyBorder="1" applyAlignment="1">
      <alignment horizontal="center" vertical="center"/>
    </xf>
    <xf numFmtId="0" fontId="2" fillId="6" borderId="5" xfId="0" applyFont="1" applyFill="1" applyBorder="1" applyAlignment="1">
      <alignment horizontal="center" vertical="center"/>
    </xf>
    <xf numFmtId="3" fontId="0" fillId="0" borderId="5" xfId="0" applyNumberFormat="1" applyFill="1" applyBorder="1" applyAlignment="1">
      <alignment horizontal="center" vertical="center"/>
    </xf>
    <xf numFmtId="9" fontId="11" fillId="0" borderId="5" xfId="2" applyFont="1" applyBorder="1" applyAlignment="1">
      <alignment horizontal="center" vertical="center"/>
    </xf>
    <xf numFmtId="9" fontId="0" fillId="0" borderId="5" xfId="0" applyNumberFormat="1" applyBorder="1" applyAlignment="1">
      <alignment horizontal="center" vertical="center" wrapText="1"/>
    </xf>
    <xf numFmtId="1" fontId="0" fillId="0" borderId="6" xfId="2"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left" vertical="center"/>
    </xf>
    <xf numFmtId="0" fontId="2" fillId="4" borderId="11" xfId="0" applyFont="1" applyFill="1" applyBorder="1" applyAlignment="1">
      <alignment horizontal="center" vertical="center" wrapText="1"/>
    </xf>
    <xf numFmtId="0" fontId="7" fillId="0" borderId="5" xfId="0" applyFont="1" applyBorder="1" applyAlignment="1">
      <alignment horizontal="center" vertical="center" wrapText="1"/>
    </xf>
    <xf numFmtId="164" fontId="7" fillId="7" borderId="5" xfId="1" applyFont="1" applyFill="1" applyBorder="1" applyAlignment="1">
      <alignment horizontal="center" vertical="center" wrapText="1"/>
    </xf>
    <xf numFmtId="0" fontId="0" fillId="0" borderId="5" xfId="0" applyBorder="1" applyAlignment="1">
      <alignment horizontal="center" vertical="center" wrapText="1"/>
    </xf>
    <xf numFmtId="0" fontId="2" fillId="2" borderId="3" xfId="0" applyFont="1" applyFill="1" applyBorder="1" applyAlignment="1">
      <alignment horizontal="center" vertical="center" wrapText="1"/>
    </xf>
    <xf numFmtId="0" fontId="7" fillId="0" borderId="5" xfId="0" applyFont="1" applyFill="1" applyBorder="1" applyAlignment="1">
      <alignment horizontal="center" vertical="center"/>
    </xf>
    <xf numFmtId="169" fontId="0" fillId="0" borderId="5" xfId="1" applyNumberFormat="1" applyFont="1" applyBorder="1" applyAlignment="1">
      <alignment horizontal="center" vertical="center"/>
    </xf>
    <xf numFmtId="9" fontId="7" fillId="0" borderId="5" xfId="1" applyNumberFormat="1" applyFont="1" applyBorder="1" applyAlignment="1">
      <alignment horizontal="center" vertical="center" wrapText="1"/>
    </xf>
    <xf numFmtId="0" fontId="3" fillId="9" borderId="0" xfId="0" applyFont="1" applyFill="1" applyBorder="1" applyAlignment="1">
      <alignment horizontal="center" vertical="center" wrapText="1"/>
    </xf>
    <xf numFmtId="0" fontId="2" fillId="3" borderId="6" xfId="0" applyFont="1" applyFill="1" applyBorder="1" applyAlignment="1">
      <alignment vertical="center" wrapText="1"/>
    </xf>
    <xf numFmtId="0" fontId="7" fillId="0" borderId="6" xfId="0" applyFont="1" applyFill="1" applyBorder="1" applyAlignment="1">
      <alignment vertical="center" wrapText="1"/>
    </xf>
    <xf numFmtId="0" fontId="7" fillId="7" borderId="6" xfId="0" applyFont="1" applyFill="1" applyBorder="1" applyAlignment="1">
      <alignment horizontal="center" vertical="center" wrapText="1"/>
    </xf>
    <xf numFmtId="0" fontId="7" fillId="7" borderId="6" xfId="0" applyFont="1" applyFill="1" applyBorder="1" applyAlignment="1">
      <alignment vertical="center" wrapText="1"/>
    </xf>
    <xf numFmtId="0" fontId="2" fillId="6" borderId="6" xfId="0" applyFont="1" applyFill="1" applyBorder="1" applyAlignment="1">
      <alignment vertical="center" wrapText="1"/>
    </xf>
    <xf numFmtId="164" fontId="10" fillId="0" borderId="5" xfId="1" applyFont="1" applyBorder="1" applyAlignment="1">
      <alignment horizontal="center" vertical="center" wrapText="1"/>
    </xf>
    <xf numFmtId="0" fontId="7" fillId="0" borderId="6" xfId="0" applyFont="1" applyBorder="1" applyAlignment="1">
      <alignment vertical="center" wrapText="1"/>
    </xf>
    <xf numFmtId="0" fontId="0" fillId="0" borderId="5" xfId="1" applyNumberFormat="1" applyFont="1" applyBorder="1" applyAlignment="1">
      <alignment horizontal="center" vertical="center" wrapText="1"/>
    </xf>
    <xf numFmtId="0" fontId="7" fillId="0" borderId="5" xfId="1" applyNumberFormat="1" applyFont="1" applyFill="1" applyBorder="1" applyAlignment="1">
      <alignment horizontal="center" vertical="center" wrapText="1"/>
    </xf>
    <xf numFmtId="4" fontId="7" fillId="0" borderId="5" xfId="1" applyNumberFormat="1" applyFont="1" applyBorder="1" applyAlignment="1">
      <alignment horizontal="center" vertical="center" wrapText="1"/>
    </xf>
    <xf numFmtId="0" fontId="0" fillId="0" borderId="5" xfId="0" applyFont="1" applyBorder="1" applyAlignment="1">
      <alignment horizontal="center" vertical="center" wrapText="1"/>
    </xf>
    <xf numFmtId="4" fontId="7" fillId="0" borderId="5" xfId="1" applyNumberFormat="1" applyFont="1" applyFill="1" applyBorder="1" applyAlignment="1">
      <alignment horizontal="center" vertical="center" wrapText="1"/>
    </xf>
    <xf numFmtId="0" fontId="11" fillId="0" borderId="5" xfId="0" applyFont="1" applyBorder="1" applyAlignment="1">
      <alignment horizontal="center" vertical="center" wrapText="1"/>
    </xf>
    <xf numFmtId="4" fontId="7" fillId="8" borderId="5" xfId="1" applyNumberFormat="1" applyFont="1" applyFill="1" applyBorder="1" applyAlignment="1">
      <alignment horizontal="center" vertical="center" wrapText="1"/>
    </xf>
    <xf numFmtId="164" fontId="7" fillId="8" borderId="5" xfId="1" applyFont="1" applyFill="1" applyBorder="1" applyAlignment="1">
      <alignment horizontal="center" vertical="center" wrapText="1"/>
    </xf>
    <xf numFmtId="0" fontId="7" fillId="0" borderId="6" xfId="0" applyFont="1" applyBorder="1" applyAlignment="1">
      <alignment horizontal="center" vertical="center" wrapText="1"/>
    </xf>
    <xf numFmtId="3" fontId="7" fillId="7" borderId="5" xfId="1" applyNumberFormat="1" applyFont="1" applyFill="1" applyBorder="1" applyAlignment="1">
      <alignment horizontal="center" vertical="center" wrapText="1"/>
    </xf>
    <xf numFmtId="164" fontId="0" fillId="0" borderId="5" xfId="1" applyNumberFormat="1" applyFont="1" applyBorder="1" applyAlignment="1">
      <alignment horizontal="center" vertical="center" wrapText="1"/>
    </xf>
    <xf numFmtId="164" fontId="1" fillId="0" borderId="5" xfId="1" applyFont="1" applyBorder="1" applyAlignment="1">
      <alignment horizontal="center" vertical="center" wrapText="1"/>
    </xf>
    <xf numFmtId="0" fontId="7" fillId="0" borderId="6" xfId="0" applyFont="1" applyBorder="1" applyAlignment="1">
      <alignment horizontal="left" vertical="center" wrapText="1"/>
    </xf>
    <xf numFmtId="0" fontId="0" fillId="0" borderId="6" xfId="0" applyBorder="1" applyAlignment="1">
      <alignment horizontal="left" vertical="center" wrapText="1"/>
    </xf>
    <xf numFmtId="9" fontId="7" fillId="0" borderId="6" xfId="2" applyFont="1" applyBorder="1" applyAlignment="1">
      <alignment vertical="center" wrapText="1"/>
    </xf>
    <xf numFmtId="0" fontId="7" fillId="0" borderId="5" xfId="0" applyFont="1" applyBorder="1" applyAlignment="1">
      <alignment horizontal="left" vertical="center" wrapText="1"/>
    </xf>
    <xf numFmtId="0" fontId="0" fillId="0" borderId="6" xfId="0" applyFill="1" applyBorder="1" applyAlignment="1">
      <alignment vertical="center" wrapText="1"/>
    </xf>
    <xf numFmtId="43" fontId="0" fillId="0" borderId="5" xfId="1" applyNumberFormat="1" applyFont="1" applyBorder="1" applyAlignment="1">
      <alignment horizontal="center" vertical="center" wrapText="1"/>
    </xf>
    <xf numFmtId="9" fontId="7" fillId="0" borderId="5" xfId="2" applyNumberFormat="1" applyFont="1" applyBorder="1" applyAlignment="1">
      <alignment horizontal="center" vertical="center" wrapText="1"/>
    </xf>
    <xf numFmtId="9" fontId="0" fillId="0" borderId="5" xfId="2" applyFont="1" applyBorder="1" applyAlignment="1">
      <alignment horizontal="center" vertical="center"/>
    </xf>
    <xf numFmtId="3" fontId="7" fillId="8" borderId="5" xfId="1" applyNumberFormat="1" applyFont="1" applyFill="1" applyBorder="1" applyAlignment="1">
      <alignment horizontal="center" vertical="center" wrapText="1"/>
    </xf>
    <xf numFmtId="0" fontId="7" fillId="0" borderId="9" xfId="0" applyFont="1" applyBorder="1" applyAlignment="1">
      <alignment vertical="center" wrapText="1"/>
    </xf>
    <xf numFmtId="164" fontId="7" fillId="0" borderId="5" xfId="1" applyFont="1" applyFill="1" applyBorder="1" applyAlignment="1">
      <alignment horizontal="center" vertical="center" wrapText="1"/>
    </xf>
    <xf numFmtId="164" fontId="7" fillId="7" borderId="5" xfId="1" applyFont="1" applyFill="1" applyBorder="1" applyAlignment="1">
      <alignment horizontal="center" vertical="center" wrapText="1"/>
    </xf>
    <xf numFmtId="0" fontId="7" fillId="0" borderId="6" xfId="0" applyFont="1" applyBorder="1" applyAlignment="1">
      <alignment horizontal="center" vertical="center" wrapText="1"/>
    </xf>
    <xf numFmtId="0" fontId="7" fillId="0" borderId="5" xfId="1" applyNumberFormat="1" applyFont="1" applyBorder="1" applyAlignment="1">
      <alignment horizontal="center" vertical="top" wrapText="1"/>
    </xf>
    <xf numFmtId="0" fontId="7" fillId="0" borderId="13" xfId="0" applyFont="1" applyBorder="1" applyAlignment="1">
      <alignment vertical="center" wrapText="1"/>
    </xf>
    <xf numFmtId="9" fontId="7" fillId="0" borderId="5" xfId="0" applyNumberFormat="1" applyFont="1" applyFill="1" applyBorder="1" applyAlignment="1">
      <alignment horizontal="center" vertical="center" wrapText="1"/>
    </xf>
    <xf numFmtId="0" fontId="2" fillId="3" borderId="14" xfId="0" applyFont="1" applyFill="1" applyBorder="1" applyAlignment="1">
      <alignment vertical="center" wrapText="1"/>
    </xf>
    <xf numFmtId="0" fontId="7" fillId="0" borderId="15" xfId="0" applyFont="1" applyBorder="1" applyAlignment="1">
      <alignment horizontal="center" wrapText="1"/>
    </xf>
    <xf numFmtId="0" fontId="11" fillId="0" borderId="16" xfId="0" applyFont="1" applyBorder="1" applyAlignment="1">
      <alignment wrapText="1"/>
    </xf>
    <xf numFmtId="0" fontId="0" fillId="0" borderId="16" xfId="0" applyBorder="1" applyAlignment="1">
      <alignment horizontal="center" vertical="center" wrapText="1"/>
    </xf>
    <xf numFmtId="0" fontId="6" fillId="0" borderId="5" xfId="0" applyFont="1" applyBorder="1" applyAlignment="1">
      <alignment horizontal="center" vertical="center" wrapText="1"/>
    </xf>
    <xf numFmtId="9" fontId="6" fillId="0" borderId="5" xfId="2" applyFont="1" applyBorder="1" applyAlignment="1">
      <alignment horizontal="center" vertical="center" wrapText="1"/>
    </xf>
    <xf numFmtId="164" fontId="10" fillId="0" borderId="5" xfId="1" applyFont="1" applyBorder="1" applyAlignment="1">
      <alignment vertical="center" wrapText="1"/>
    </xf>
    <xf numFmtId="164" fontId="10" fillId="0" borderId="16" xfId="1" applyFont="1" applyBorder="1" applyAlignment="1">
      <alignment vertical="center" wrapText="1"/>
    </xf>
    <xf numFmtId="0" fontId="0" fillId="0" borderId="16" xfId="0" applyBorder="1" applyAlignment="1">
      <alignment vertical="center" wrapText="1"/>
    </xf>
    <xf numFmtId="164" fontId="6" fillId="0" borderId="5" xfId="1" applyFont="1" applyBorder="1" applyAlignment="1">
      <alignment horizontal="center" vertical="center" wrapText="1"/>
    </xf>
    <xf numFmtId="0" fontId="6" fillId="0" borderId="6" xfId="0" applyFont="1" applyBorder="1" applyAlignment="1">
      <alignment vertical="center" wrapText="1"/>
    </xf>
    <xf numFmtId="0" fontId="7" fillId="0" borderId="5" xfId="0" applyFont="1" applyBorder="1" applyAlignment="1">
      <alignment horizontal="left" vertical="center"/>
    </xf>
    <xf numFmtId="0" fontId="0" fillId="0" borderId="5" xfId="0" applyBorder="1" applyAlignment="1">
      <alignment horizontal="center" vertical="center" wrapText="1"/>
    </xf>
    <xf numFmtId="49" fontId="7" fillId="0" borderId="4" xfId="0" applyNumberFormat="1" applyFont="1" applyBorder="1" applyAlignment="1">
      <alignment horizontal="center" vertical="center" wrapText="1"/>
    </xf>
    <xf numFmtId="164" fontId="7" fillId="7" borderId="5" xfId="1" applyFont="1" applyFill="1" applyBorder="1" applyAlignment="1">
      <alignment horizontal="center" vertical="center" wrapText="1"/>
    </xf>
    <xf numFmtId="0" fontId="0" fillId="0" borderId="0" xfId="0" applyFont="1" applyAlignment="1">
      <alignment horizontal="justify" vertical="center"/>
    </xf>
    <xf numFmtId="0" fontId="0" fillId="0" borderId="16" xfId="0" applyFont="1" applyBorder="1" applyAlignment="1">
      <alignment vertical="top"/>
    </xf>
    <xf numFmtId="0" fontId="7" fillId="0" borderId="5" xfId="0" applyFont="1" applyBorder="1" applyAlignment="1">
      <alignment horizontal="center" vertical="center" wrapText="1"/>
    </xf>
    <xf numFmtId="165" fontId="7" fillId="8" borderId="5" xfId="1" applyNumberFormat="1" applyFont="1" applyFill="1" applyBorder="1" applyAlignment="1">
      <alignment horizontal="center" vertical="center" wrapText="1"/>
    </xf>
    <xf numFmtId="167" fontId="7" fillId="8" borderId="5" xfId="1" applyNumberFormat="1" applyFont="1" applyFill="1" applyBorder="1" applyAlignment="1">
      <alignment horizontal="center" vertical="center" wrapText="1"/>
    </xf>
    <xf numFmtId="1" fontId="6" fillId="0" borderId="5" xfId="2" applyNumberFormat="1" applyFont="1" applyBorder="1" applyAlignment="1">
      <alignment horizontal="center" vertical="center" wrapText="1"/>
    </xf>
    <xf numFmtId="3" fontId="6" fillId="10" borderId="5" xfId="1" applyNumberFormat="1" applyFont="1" applyFill="1" applyBorder="1" applyAlignment="1">
      <alignment horizontal="center" vertical="center" wrapText="1"/>
    </xf>
    <xf numFmtId="164" fontId="7" fillId="10" borderId="5" xfId="1" applyFont="1" applyFill="1" applyBorder="1" applyAlignment="1">
      <alignment horizontal="center" vertical="center" wrapText="1"/>
    </xf>
    <xf numFmtId="167" fontId="6" fillId="0" borderId="5" xfId="1" applyNumberFormat="1" applyFont="1" applyBorder="1" applyAlignment="1">
      <alignment horizontal="center" vertical="center" wrapText="1"/>
    </xf>
    <xf numFmtId="168" fontId="6" fillId="0" borderId="5" xfId="1" applyNumberFormat="1" applyFont="1" applyBorder="1" applyAlignment="1">
      <alignment horizontal="center" vertical="center" wrapText="1"/>
    </xf>
    <xf numFmtId="0" fontId="7" fillId="10" borderId="5" xfId="0" applyFont="1" applyFill="1" applyBorder="1" applyAlignment="1">
      <alignment vertical="center"/>
    </xf>
    <xf numFmtId="9" fontId="7" fillId="10" borderId="5" xfId="2" applyFont="1" applyFill="1" applyBorder="1" applyAlignment="1">
      <alignment horizontal="center" vertical="center" wrapText="1"/>
    </xf>
    <xf numFmtId="0" fontId="7" fillId="10" borderId="5" xfId="0" applyFont="1" applyFill="1" applyBorder="1" applyAlignment="1">
      <alignment horizontal="left" vertical="center"/>
    </xf>
    <xf numFmtId="9" fontId="6" fillId="0" borderId="5" xfId="2" applyNumberFormat="1" applyFont="1" applyBorder="1" applyAlignment="1">
      <alignment horizontal="center" vertical="center" wrapText="1"/>
    </xf>
    <xf numFmtId="0" fontId="6" fillId="0" borderId="16" xfId="0" applyFont="1" applyBorder="1" applyAlignment="1">
      <alignment vertical="center" wrapText="1"/>
    </xf>
    <xf numFmtId="1" fontId="6" fillId="0" borderId="5" xfId="2" applyNumberFormat="1" applyFont="1" applyFill="1" applyBorder="1" applyAlignment="1">
      <alignment horizontal="center" vertical="center" wrapText="1"/>
    </xf>
    <xf numFmtId="164" fontId="6" fillId="8" borderId="5" xfId="1" applyFont="1" applyFill="1" applyBorder="1" applyAlignment="1">
      <alignment horizontal="center" vertical="center" wrapText="1"/>
    </xf>
    <xf numFmtId="0" fontId="11" fillId="0" borderId="19" xfId="0" applyFont="1" applyBorder="1" applyAlignment="1">
      <alignment wrapText="1"/>
    </xf>
    <xf numFmtId="0" fontId="6" fillId="8" borderId="6" xfId="0" applyFont="1" applyFill="1" applyBorder="1" applyAlignment="1">
      <alignment horizontal="left" vertical="center" wrapText="1"/>
    </xf>
    <xf numFmtId="0" fontId="7" fillId="8" borderId="5" xfId="0" applyFont="1" applyFill="1" applyBorder="1" applyAlignment="1">
      <alignment vertical="center"/>
    </xf>
    <xf numFmtId="0" fontId="7" fillId="8" borderId="5" xfId="1" applyNumberFormat="1" applyFont="1" applyFill="1" applyBorder="1" applyAlignment="1">
      <alignment horizontal="center" vertical="center" wrapText="1"/>
    </xf>
    <xf numFmtId="168" fontId="7" fillId="8" borderId="5" xfId="1" applyNumberFormat="1" applyFont="1" applyFill="1" applyBorder="1" applyAlignment="1">
      <alignment horizontal="center" vertical="center" wrapText="1"/>
    </xf>
    <xf numFmtId="9" fontId="7" fillId="8" borderId="5" xfId="2" applyFont="1" applyFill="1" applyBorder="1" applyAlignment="1">
      <alignment horizontal="center" vertical="center" wrapText="1"/>
    </xf>
    <xf numFmtId="166" fontId="7" fillId="8" borderId="5" xfId="1" applyNumberFormat="1" applyFont="1" applyFill="1" applyBorder="1" applyAlignment="1">
      <alignment horizontal="center" vertical="center" wrapText="1"/>
    </xf>
    <xf numFmtId="167" fontId="0" fillId="8" borderId="5" xfId="1" applyNumberFormat="1" applyFont="1" applyFill="1" applyBorder="1" applyAlignment="1">
      <alignment horizontal="center" vertical="center" wrapText="1"/>
    </xf>
    <xf numFmtId="0" fontId="7" fillId="8" borderId="15" xfId="0" applyFont="1" applyFill="1" applyBorder="1" applyAlignment="1">
      <alignment horizontal="center" wrapText="1"/>
    </xf>
    <xf numFmtId="0" fontId="7" fillId="8" borderId="6" xfId="0" applyFont="1" applyFill="1" applyBorder="1" applyAlignment="1">
      <alignment vertical="center" wrapText="1"/>
    </xf>
    <xf numFmtId="0" fontId="7" fillId="8" borderId="5" xfId="0" applyFont="1" applyFill="1" applyBorder="1" applyAlignment="1">
      <alignment horizontal="center" vertical="center" wrapText="1"/>
    </xf>
    <xf numFmtId="0" fontId="16" fillId="0" borderId="5" xfId="0" applyFont="1" applyBorder="1" applyAlignment="1">
      <alignment horizontal="center" vertical="center" wrapText="1"/>
    </xf>
    <xf numFmtId="164" fontId="0" fillId="8" borderId="5" xfId="1" applyFont="1" applyFill="1" applyBorder="1" applyAlignment="1">
      <alignment horizontal="center" vertical="center" wrapText="1"/>
    </xf>
    <xf numFmtId="4" fontId="1" fillId="8" borderId="5" xfId="1" applyNumberFormat="1" applyFont="1" applyFill="1" applyBorder="1" applyAlignment="1">
      <alignment horizontal="center" vertical="center" wrapText="1"/>
    </xf>
    <xf numFmtId="12" fontId="7" fillId="0" borderId="5" xfId="1" applyNumberFormat="1" applyFont="1" applyBorder="1" applyAlignment="1">
      <alignment horizontal="center" vertical="center"/>
    </xf>
    <xf numFmtId="49" fontId="7" fillId="0" borderId="5" xfId="1"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0" fontId="7" fillId="0" borderId="5" xfId="0" applyFont="1" applyBorder="1" applyAlignment="1">
      <alignment horizontal="center" vertical="center"/>
    </xf>
    <xf numFmtId="0" fontId="7" fillId="0" borderId="5" xfId="0" applyFont="1" applyBorder="1" applyAlignment="1">
      <alignment horizontal="center" vertical="center" wrapText="1"/>
    </xf>
    <xf numFmtId="0" fontId="6" fillId="8" borderId="0" xfId="0" applyFont="1" applyFill="1" applyAlignment="1">
      <alignment wrapText="1"/>
    </xf>
    <xf numFmtId="1" fontId="7" fillId="0" borderId="5" xfId="0" applyNumberFormat="1" applyFont="1" applyBorder="1" applyAlignment="1">
      <alignment horizontal="center" vertical="center" wrapText="1"/>
    </xf>
    <xf numFmtId="0" fontId="7" fillId="8" borderId="6" xfId="0" applyFont="1" applyFill="1" applyBorder="1" applyAlignment="1">
      <alignment horizontal="center" vertical="center" wrapText="1"/>
    </xf>
    <xf numFmtId="4" fontId="6" fillId="8" borderId="5" xfId="1" applyNumberFormat="1" applyFont="1" applyFill="1" applyBorder="1" applyAlignment="1">
      <alignment horizontal="center" vertical="center" wrapText="1"/>
    </xf>
    <xf numFmtId="0" fontId="0" fillId="8" borderId="6" xfId="0" applyFill="1" applyBorder="1" applyAlignment="1">
      <alignment vertical="center" wrapText="1"/>
    </xf>
    <xf numFmtId="12" fontId="7" fillId="8" borderId="5" xfId="1" applyNumberFormat="1" applyFont="1" applyFill="1" applyBorder="1" applyAlignment="1">
      <alignment horizontal="center" vertical="center"/>
    </xf>
    <xf numFmtId="0" fontId="7" fillId="8" borderId="5" xfId="0" applyFont="1" applyFill="1" applyBorder="1" applyAlignment="1">
      <alignment horizontal="left" vertical="center"/>
    </xf>
    <xf numFmtId="164" fontId="7" fillId="8" borderId="5" xfId="1" applyFont="1" applyFill="1" applyBorder="1" applyAlignment="1">
      <alignment horizontal="center" vertical="top" wrapText="1"/>
    </xf>
    <xf numFmtId="9" fontId="7" fillId="8" borderId="5" xfId="2" applyNumberFormat="1" applyFont="1" applyFill="1" applyBorder="1" applyAlignment="1">
      <alignment horizontal="center" vertical="center" wrapText="1"/>
    </xf>
    <xf numFmtId="164" fontId="1" fillId="8" borderId="5" xfId="1" applyFont="1" applyFill="1" applyBorder="1" applyAlignment="1">
      <alignment horizontal="center" vertical="center" wrapText="1"/>
    </xf>
    <xf numFmtId="0" fontId="0" fillId="8" borderId="0" xfId="0" applyFont="1" applyFill="1" applyAlignment="1">
      <alignment horizontal="center" vertical="center" wrapText="1"/>
    </xf>
    <xf numFmtId="49" fontId="7" fillId="8" borderId="5" xfId="1" applyNumberFormat="1" applyFont="1" applyFill="1" applyBorder="1" applyAlignment="1">
      <alignment horizontal="center" vertical="center" wrapText="1"/>
    </xf>
    <xf numFmtId="49" fontId="2" fillId="8" borderId="4" xfId="0" applyNumberFormat="1" applyFont="1" applyFill="1" applyBorder="1" applyAlignment="1">
      <alignment horizontal="center" vertical="center" wrapText="1"/>
    </xf>
    <xf numFmtId="0" fontId="2" fillId="8" borderId="5" xfId="0" applyFont="1" applyFill="1" applyBorder="1" applyAlignment="1">
      <alignment vertical="center" wrapText="1"/>
    </xf>
    <xf numFmtId="0" fontId="0" fillId="8" borderId="0" xfId="0" applyFill="1" applyAlignment="1">
      <alignment vertical="center"/>
    </xf>
    <xf numFmtId="0" fontId="6" fillId="0" borderId="5" xfId="0" applyFont="1" applyBorder="1" applyAlignment="1">
      <alignment horizontal="center" vertical="center"/>
    </xf>
    <xf numFmtId="49" fontId="7" fillId="8" borderId="4" xfId="0" applyNumberFormat="1" applyFont="1" applyFill="1" applyBorder="1" applyAlignment="1">
      <alignment horizontal="center" vertical="center" wrapText="1"/>
    </xf>
    <xf numFmtId="0" fontId="7" fillId="0" borderId="6" xfId="0" applyFont="1" applyBorder="1" applyAlignment="1">
      <alignment horizontal="left" vertical="center" wrapText="1"/>
    </xf>
    <xf numFmtId="164" fontId="7" fillId="7" borderId="5" xfId="1" applyFont="1" applyFill="1" applyBorder="1" applyAlignment="1">
      <alignment horizontal="center" vertical="center" wrapText="1"/>
    </xf>
    <xf numFmtId="0" fontId="7" fillId="0" borderId="5" xfId="0" applyFont="1" applyBorder="1" applyAlignment="1">
      <alignment horizontal="center" vertical="center" wrapText="1"/>
    </xf>
    <xf numFmtId="164" fontId="7" fillId="8" borderId="5" xfId="1" applyFont="1" applyFill="1" applyBorder="1" applyAlignment="1">
      <alignment horizontal="center" vertical="center" wrapText="1"/>
    </xf>
    <xf numFmtId="3" fontId="0" fillId="8" borderId="5" xfId="1" applyNumberFormat="1" applyFont="1" applyFill="1" applyBorder="1" applyAlignment="1">
      <alignment horizontal="center" vertical="center" wrapText="1"/>
    </xf>
    <xf numFmtId="0" fontId="7" fillId="0" borderId="13" xfId="0" applyFont="1" applyBorder="1" applyAlignment="1">
      <alignment horizontal="left" vertical="center" wrapText="1"/>
    </xf>
    <xf numFmtId="0" fontId="0" fillId="0" borderId="16" xfId="0" applyFont="1" applyBorder="1" applyAlignment="1">
      <alignment wrapText="1"/>
    </xf>
    <xf numFmtId="49" fontId="7" fillId="8" borderId="0" xfId="0" applyNumberFormat="1" applyFont="1" applyFill="1" applyAlignment="1">
      <alignment wrapText="1"/>
    </xf>
    <xf numFmtId="9" fontId="7" fillId="0" borderId="5" xfId="1" applyNumberFormat="1" applyFont="1" applyFill="1" applyBorder="1" applyAlignment="1">
      <alignment horizontal="center" vertical="center" wrapText="1"/>
    </xf>
    <xf numFmtId="9" fontId="7" fillId="0" borderId="5" xfId="0" applyNumberFormat="1" applyFont="1" applyBorder="1" applyAlignment="1">
      <alignment horizontal="center" vertical="center" wrapText="1"/>
    </xf>
    <xf numFmtId="9" fontId="7" fillId="0" borderId="5" xfId="1" applyNumberFormat="1" applyFont="1" applyFill="1" applyBorder="1" applyAlignment="1">
      <alignment horizontal="center" vertical="center"/>
    </xf>
    <xf numFmtId="168" fontId="7" fillId="0" borderId="5" xfId="2" applyNumberFormat="1" applyFont="1" applyBorder="1" applyAlignment="1">
      <alignment horizontal="center" vertical="center" wrapText="1"/>
    </xf>
    <xf numFmtId="168" fontId="7" fillId="0" borderId="5" xfId="1" applyNumberFormat="1" applyFont="1" applyBorder="1" applyAlignment="1">
      <alignment horizontal="left" vertical="center" wrapText="1"/>
    </xf>
    <xf numFmtId="168" fontId="7" fillId="0" borderId="5" xfId="1" applyNumberFormat="1" applyFont="1" applyBorder="1" applyAlignment="1">
      <alignment vertical="center" wrapText="1"/>
    </xf>
    <xf numFmtId="0" fontId="7" fillId="0" borderId="0" xfId="0" applyFont="1" applyAlignment="1">
      <alignment horizontal="center" vertical="center" wrapText="1"/>
    </xf>
    <xf numFmtId="9" fontId="7" fillId="0" borderId="16" xfId="2" applyFont="1" applyBorder="1" applyAlignment="1">
      <alignment vertical="center" wrapText="1"/>
    </xf>
    <xf numFmtId="9" fontId="7" fillId="8" borderId="5" xfId="0" applyNumberFormat="1" applyFont="1" applyFill="1" applyBorder="1" applyAlignment="1">
      <alignment horizontal="center" vertical="center" wrapText="1"/>
    </xf>
    <xf numFmtId="0" fontId="7" fillId="8" borderId="16" xfId="0" applyFont="1" applyFill="1" applyBorder="1" applyAlignment="1">
      <alignment horizontal="center" vertical="top" wrapText="1"/>
    </xf>
    <xf numFmtId="0" fontId="7" fillId="8" borderId="0" xfId="0" applyFont="1" applyFill="1" applyAlignment="1">
      <alignment wrapText="1"/>
    </xf>
    <xf numFmtId="0" fontId="7" fillId="8" borderId="16" xfId="0" applyFont="1" applyFill="1" applyBorder="1" applyAlignment="1">
      <alignment wrapText="1"/>
    </xf>
    <xf numFmtId="4" fontId="17" fillId="6" borderId="5" xfId="0" applyNumberFormat="1" applyFont="1" applyFill="1" applyBorder="1" applyAlignment="1">
      <alignment horizontal="center" vertical="center" wrapText="1"/>
    </xf>
    <xf numFmtId="168" fontId="7" fillId="8" borderId="5" xfId="1" applyNumberFormat="1" applyFont="1" applyFill="1" applyBorder="1" applyAlignment="1">
      <alignment horizontal="left" vertical="center" wrapText="1"/>
    </xf>
    <xf numFmtId="164" fontId="10" fillId="0" borderId="16" xfId="1" applyFont="1" applyBorder="1" applyAlignment="1">
      <alignment horizontal="center" vertical="center" wrapText="1"/>
    </xf>
    <xf numFmtId="49" fontId="7" fillId="8" borderId="16" xfId="1" applyNumberFormat="1" applyFont="1" applyFill="1" applyBorder="1" applyAlignment="1">
      <alignment horizontal="center" vertical="center" wrapText="1"/>
    </xf>
    <xf numFmtId="0" fontId="7" fillId="8" borderId="6" xfId="0" applyFont="1" applyFill="1" applyBorder="1" applyAlignment="1">
      <alignment horizontal="left" vertical="center" wrapText="1"/>
    </xf>
    <xf numFmtId="0" fontId="7" fillId="0" borderId="0" xfId="0" applyFont="1" applyAlignment="1">
      <alignment horizontal="center" wrapText="1"/>
    </xf>
    <xf numFmtId="49" fontId="11" fillId="0" borderId="0" xfId="0" applyNumberFormat="1" applyFont="1" applyAlignment="1">
      <alignment wrapText="1"/>
    </xf>
    <xf numFmtId="0" fontId="11" fillId="0" borderId="0" xfId="0" applyFont="1" applyAlignment="1">
      <alignment horizontal="center" vertical="center" wrapText="1"/>
    </xf>
    <xf numFmtId="49" fontId="10" fillId="8" borderId="16" xfId="1" applyNumberFormat="1" applyFont="1" applyFill="1" applyBorder="1" applyAlignment="1">
      <alignment horizontal="center" vertical="center" wrapText="1"/>
    </xf>
    <xf numFmtId="0" fontId="11" fillId="0" borderId="0" xfId="0" applyFont="1" applyAlignment="1">
      <alignment horizontal="left" vertical="center" wrapText="1" indent="1"/>
    </xf>
    <xf numFmtId="0" fontId="0" fillId="0" borderId="0" xfId="0" applyFont="1" applyAlignment="1">
      <alignment horizontal="left" vertical="center" wrapText="1" indent="1"/>
    </xf>
    <xf numFmtId="0" fontId="7" fillId="0" borderId="0" xfId="0" applyFont="1" applyFill="1" applyBorder="1" applyAlignment="1">
      <alignment horizontal="left" wrapText="1"/>
    </xf>
    <xf numFmtId="0" fontId="7" fillId="11" borderId="20" xfId="0" applyFont="1" applyFill="1" applyBorder="1" applyAlignment="1">
      <alignment horizontal="left" wrapText="1"/>
    </xf>
    <xf numFmtId="0" fontId="0" fillId="0" borderId="24" xfId="0" applyBorder="1" applyAlignment="1">
      <alignment vertical="top" wrapText="1"/>
    </xf>
    <xf numFmtId="1" fontId="0" fillId="8" borderId="5" xfId="1" applyNumberFormat="1" applyFont="1" applyFill="1" applyBorder="1" applyAlignment="1">
      <alignment horizontal="center" vertical="center"/>
    </xf>
    <xf numFmtId="0" fontId="0" fillId="0" borderId="25" xfId="0" applyFont="1" applyBorder="1" applyAlignment="1">
      <alignment wrapText="1"/>
    </xf>
    <xf numFmtId="4" fontId="0" fillId="8" borderId="5" xfId="1" applyNumberFormat="1" applyFont="1" applyFill="1" applyBorder="1" applyAlignment="1">
      <alignment horizontal="center" vertical="center" wrapText="1"/>
    </xf>
    <xf numFmtId="9" fontId="7" fillId="0" borderId="5" xfId="0" applyNumberFormat="1" applyFont="1" applyBorder="1" applyAlignment="1">
      <alignment horizontal="center" vertical="center"/>
    </xf>
    <xf numFmtId="9" fontId="11" fillId="0" borderId="5" xfId="0" applyNumberFormat="1" applyFont="1" applyBorder="1" applyAlignment="1">
      <alignment horizontal="center" vertical="center"/>
    </xf>
    <xf numFmtId="0" fontId="0" fillId="0" borderId="26" xfId="0" applyBorder="1" applyAlignment="1">
      <alignment horizontal="center" vertical="center" wrapText="1"/>
    </xf>
    <xf numFmtId="0" fontId="0" fillId="8" borderId="25" xfId="0" applyFill="1" applyBorder="1" applyAlignment="1">
      <alignment horizontal="center" vertical="center" wrapText="1"/>
    </xf>
    <xf numFmtId="9" fontId="7" fillId="8" borderId="5" xfId="1" applyNumberFormat="1" applyFont="1" applyFill="1" applyBorder="1" applyAlignment="1">
      <alignment horizontal="center" vertical="center" wrapText="1"/>
    </xf>
    <xf numFmtId="164" fontId="7" fillId="0" borderId="27" xfId="1" applyFont="1" applyBorder="1" applyAlignment="1">
      <alignment horizontal="center" vertical="center" wrapText="1"/>
    </xf>
    <xf numFmtId="0" fontId="0" fillId="0" borderId="28" xfId="0" applyFont="1" applyBorder="1" applyAlignment="1">
      <alignment vertical="center" wrapText="1"/>
    </xf>
    <xf numFmtId="3" fontId="7" fillId="0" borderId="19" xfId="1" applyNumberFormat="1" applyFont="1" applyBorder="1" applyAlignment="1">
      <alignment horizontal="center" vertical="center" wrapText="1"/>
    </xf>
    <xf numFmtId="0" fontId="0" fillId="0" borderId="29" xfId="0" applyFont="1" applyBorder="1" applyAlignment="1">
      <alignment wrapText="1"/>
    </xf>
    <xf numFmtId="0" fontId="7" fillId="0" borderId="17" xfId="0" applyFont="1" applyBorder="1" applyAlignment="1">
      <alignment horizontal="center" vertical="center" wrapText="1"/>
    </xf>
    <xf numFmtId="0" fontId="7" fillId="0" borderId="18" xfId="0" applyFont="1"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7" fillId="0" borderId="21" xfId="0" applyFont="1" applyBorder="1" applyAlignment="1">
      <alignment horizontal="left" vertical="center" wrapText="1"/>
    </xf>
    <xf numFmtId="0" fontId="0" fillId="0" borderId="14" xfId="0" applyBorder="1" applyAlignment="1">
      <alignment vertical="center" wrapText="1"/>
    </xf>
    <xf numFmtId="49" fontId="15" fillId="8" borderId="27" xfId="0" applyNumberFormat="1" applyFont="1" applyFill="1" applyBorder="1" applyAlignment="1">
      <alignment vertical="center" wrapText="1"/>
    </xf>
    <xf numFmtId="49" fontId="6" fillId="0" borderId="30" xfId="0" applyNumberFormat="1" applyFont="1" applyBorder="1" applyAlignment="1">
      <alignment vertical="center" wrapText="1"/>
    </xf>
    <xf numFmtId="49" fontId="6" fillId="0" borderId="19" xfId="0" applyNumberFormat="1" applyFont="1" applyBorder="1" applyAlignment="1">
      <alignment vertical="center" wrapText="1"/>
    </xf>
    <xf numFmtId="0" fontId="7" fillId="8" borderId="6" xfId="0" applyFont="1" applyFill="1" applyBorder="1" applyAlignment="1">
      <alignment horizontal="left" vertical="center" wrapText="1"/>
    </xf>
    <xf numFmtId="0" fontId="7" fillId="0" borderId="6" xfId="0" applyFont="1" applyBorder="1" applyAlignment="1">
      <alignment horizontal="center" vertical="center" wrapText="1"/>
    </xf>
    <xf numFmtId="0" fontId="0" fillId="0" borderId="6" xfId="0" applyBorder="1" applyAlignment="1">
      <alignment horizontal="center" vertical="center" wrapText="1"/>
    </xf>
    <xf numFmtId="0" fontId="7" fillId="0" borderId="16" xfId="0" applyFont="1" applyFill="1" applyBorder="1" applyAlignment="1">
      <alignment horizontal="left" wrapText="1"/>
    </xf>
    <xf numFmtId="0" fontId="0" fillId="0" borderId="16" xfId="0" applyBorder="1" applyAlignment="1">
      <alignment horizontal="left" wrapText="1"/>
    </xf>
    <xf numFmtId="0" fontId="6" fillId="0" borderId="5" xfId="0" applyFont="1" applyBorder="1" applyAlignment="1">
      <alignment horizontal="center" vertical="center"/>
    </xf>
    <xf numFmtId="0" fontId="7" fillId="0" borderId="5" xfId="0" applyFont="1" applyBorder="1" applyAlignment="1">
      <alignment horizontal="left" vertical="center"/>
    </xf>
    <xf numFmtId="164" fontId="7" fillId="8" borderId="5" xfId="1" applyFont="1" applyFill="1" applyBorder="1" applyAlignment="1">
      <alignment horizontal="center" vertical="center" wrapText="1"/>
    </xf>
    <xf numFmtId="0" fontId="7" fillId="0" borderId="5" xfId="0" applyFont="1" applyBorder="1" applyAlignment="1">
      <alignment horizontal="center" vertical="center"/>
    </xf>
    <xf numFmtId="0" fontId="7" fillId="0" borderId="17" xfId="0" applyFont="1" applyBorder="1" applyAlignment="1">
      <alignment horizontal="left" vertical="center"/>
    </xf>
    <xf numFmtId="0" fontId="0" fillId="0" borderId="18" xfId="0" applyBorder="1" applyAlignment="1">
      <alignment horizontal="left" vertical="center"/>
    </xf>
    <xf numFmtId="0" fontId="4" fillId="0" borderId="0" xfId="0" applyFont="1" applyAlignment="1">
      <alignment horizontal="left" vertical="center" wrapText="1"/>
    </xf>
    <xf numFmtId="0" fontId="7" fillId="0" borderId="6" xfId="0" applyFont="1" applyBorder="1" applyAlignment="1">
      <alignment horizontal="left" vertical="center" wrapText="1"/>
    </xf>
    <xf numFmtId="0" fontId="0" fillId="0" borderId="6" xfId="0" applyBorder="1" applyAlignment="1">
      <alignment horizontal="left" vertical="center" wrapText="1"/>
    </xf>
    <xf numFmtId="0" fontId="0" fillId="0" borderId="22" xfId="0" applyBorder="1" applyAlignment="1">
      <alignment horizontal="left" vertical="center" wrapText="1"/>
    </xf>
    <xf numFmtId="0" fontId="0" fillId="0" borderId="23" xfId="0" applyBorder="1" applyAlignment="1">
      <alignment horizontal="left" vertical="center" wrapText="1"/>
    </xf>
    <xf numFmtId="0" fontId="2" fillId="4" borderId="11" xfId="0" applyFont="1" applyFill="1" applyBorder="1" applyAlignment="1">
      <alignment horizontal="center" vertical="center" wrapText="1"/>
    </xf>
    <xf numFmtId="49" fontId="7" fillId="0" borderId="4" xfId="0" applyNumberFormat="1" applyFont="1" applyBorder="1" applyAlignment="1">
      <alignment horizontal="center" vertical="center" wrapText="1"/>
    </xf>
    <xf numFmtId="164" fontId="7" fillId="7" borderId="5" xfId="1" applyFont="1" applyFill="1" applyBorder="1" applyAlignment="1">
      <alignment horizontal="center" vertical="center" wrapText="1"/>
    </xf>
    <xf numFmtId="9" fontId="7" fillId="7" borderId="5" xfId="1" applyNumberFormat="1" applyFont="1" applyFill="1" applyBorder="1" applyAlignment="1">
      <alignment horizontal="center" vertical="center" wrapText="1"/>
    </xf>
    <xf numFmtId="0" fontId="12" fillId="0" borderId="0" xfId="0" applyFont="1" applyAlignment="1">
      <alignment horizontal="left" vertical="center" wrapText="1"/>
    </xf>
    <xf numFmtId="0" fontId="7" fillId="0" borderId="5" xfId="0" applyFont="1" applyBorder="1" applyAlignment="1">
      <alignment horizontal="center" vertical="center" wrapText="1"/>
    </xf>
    <xf numFmtId="0" fontId="0" fillId="0" borderId="5" xfId="0" applyBorder="1" applyAlignment="1">
      <alignment horizontal="center" vertical="center" wrapText="1"/>
    </xf>
    <xf numFmtId="0" fontId="7" fillId="0" borderId="5" xfId="0" applyFont="1" applyBorder="1" applyAlignment="1">
      <alignment horizontal="left" vertical="center" wrapText="1"/>
    </xf>
    <xf numFmtId="0" fontId="4" fillId="0" borderId="0" xfId="0" applyFont="1" applyAlignment="1">
      <alignment horizontal="right" vertical="center" wrapText="1"/>
    </xf>
    <xf numFmtId="0" fontId="7" fillId="0" borderId="8" xfId="0" applyFont="1" applyBorder="1" applyAlignment="1">
      <alignment horizontal="center" vertical="center" wrapText="1"/>
    </xf>
    <xf numFmtId="0" fontId="2" fillId="5" borderId="10" xfId="0" applyFont="1" applyFill="1" applyBorder="1" applyAlignment="1">
      <alignment horizontal="center" vertical="center" wrapText="1"/>
    </xf>
    <xf numFmtId="0" fontId="2" fillId="5" borderId="11" xfId="0" applyFont="1" applyFill="1" applyBorder="1" applyAlignment="1">
      <alignment horizontal="center" vertical="center" wrapText="1"/>
    </xf>
  </cellXfs>
  <cellStyles count="155">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Normal" xfId="0" builtinId="0"/>
    <cellStyle name="Percent" xfId="2" builtinId="5"/>
  </cellStyles>
  <dxfs count="0"/>
  <tableStyles count="0" defaultTableStyle="TableStyleMedium9" defaultPivotStyle="PivotStyleMedium4"/>
  <colors>
    <mruColors>
      <color rgb="FF3333FF"/>
      <color rgb="FF0033CC"/>
      <color rgb="FF3366FF"/>
      <color rgb="FFFF5050"/>
      <color rgb="FF99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12</xdr:col>
      <xdr:colOff>500109</xdr:colOff>
      <xdr:row>0</xdr:row>
      <xdr:rowOff>0</xdr:rowOff>
    </xdr:from>
    <xdr:to>
      <xdr:col>12</xdr:col>
      <xdr:colOff>1557384</xdr:colOff>
      <xdr:row>1</xdr:row>
      <xdr:rowOff>185737</xdr:rowOff>
    </xdr:to>
    <xdr:pic>
      <xdr:nvPicPr>
        <xdr:cNvPr id="4" name="Picture 1"/>
        <xdr:cNvPicPr>
          <a:picLocks noChangeAspect="1" noChangeArrowheads="1"/>
        </xdr:cNvPicPr>
      </xdr:nvPicPr>
      <xdr:blipFill>
        <a:blip xmlns:r="http://schemas.openxmlformats.org/officeDocument/2006/relationships" r:embed="rId1"/>
        <a:srcRect/>
        <a:stretch>
          <a:fillRect/>
        </a:stretch>
      </xdr:blipFill>
      <xdr:spPr bwMode="auto">
        <a:xfrm>
          <a:off x="10846640" y="0"/>
          <a:ext cx="1057275" cy="638175"/>
        </a:xfrm>
        <a:prstGeom prst="rect">
          <a:avLst/>
        </a:prstGeom>
        <a:noFill/>
        <a:ln w="9525">
          <a:noFill/>
          <a:miter lim="800000"/>
          <a:headEnd/>
          <a:tailEnd/>
        </a:ln>
      </xdr:spPr>
    </xdr:pic>
    <xdr:clientData/>
  </xdr:twoCellAnchor>
  <xdr:twoCellAnchor editAs="oneCell">
    <xdr:from>
      <xdr:col>12</xdr:col>
      <xdr:colOff>1547859</xdr:colOff>
      <xdr:row>0</xdr:row>
      <xdr:rowOff>0</xdr:rowOff>
    </xdr:from>
    <xdr:to>
      <xdr:col>12</xdr:col>
      <xdr:colOff>2128884</xdr:colOff>
      <xdr:row>1</xdr:row>
      <xdr:rowOff>157162</xdr:rowOff>
    </xdr:to>
    <xdr:pic>
      <xdr:nvPicPr>
        <xdr:cNvPr id="5" name="Picture 2" descr="C:\Users\cr_somaliland\Downloads\Zip_file_of_complete_UK_aid_logo_set_and_standards_for_designers\UK aid logo set and standards for designers\Standard Logo with Strapline\UK-AID-Standard-RGB.jpg"/>
        <xdr:cNvPicPr>
          <a:picLocks noChangeAspect="1" noChangeArrowheads="1"/>
        </xdr:cNvPicPr>
      </xdr:nvPicPr>
      <xdr:blipFill>
        <a:blip xmlns:r="http://schemas.openxmlformats.org/officeDocument/2006/relationships" r:embed="rId2"/>
        <a:srcRect/>
        <a:stretch>
          <a:fillRect/>
        </a:stretch>
      </xdr:blipFill>
      <xdr:spPr bwMode="auto">
        <a:xfrm>
          <a:off x="11894390" y="0"/>
          <a:ext cx="581025" cy="6096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83"/>
  <sheetViews>
    <sheetView showGridLines="0" tabSelected="1" zoomScaleSheetLayoutView="80" workbookViewId="0">
      <pane ySplit="6" topLeftCell="A72" activePane="bottomLeft" state="frozen"/>
      <selection pane="bottomLeft" activeCell="K72" sqref="K72"/>
    </sheetView>
  </sheetViews>
  <sheetFormatPr baseColWidth="10" defaultColWidth="9.3984375" defaultRowHeight="10" x14ac:dyDescent="0"/>
  <cols>
    <col min="1" max="1" width="5.19921875" style="31" customWidth="1"/>
    <col min="2" max="2" width="21.59765625" style="2" customWidth="1"/>
    <col min="3" max="3" width="14" style="19" bestFit="1" customWidth="1"/>
    <col min="4" max="4" width="10.3984375" style="1" bestFit="1" customWidth="1"/>
    <col min="5" max="5" width="19.59765625" style="9" customWidth="1"/>
    <col min="6" max="6" width="16.59765625" style="9" customWidth="1"/>
    <col min="7" max="7" width="18" style="9" customWidth="1"/>
    <col min="8" max="9" width="16.3984375" style="9" customWidth="1"/>
    <col min="10" max="10" width="17.3984375" style="9" customWidth="1"/>
    <col min="11" max="12" width="14.3984375" style="9" customWidth="1"/>
    <col min="13" max="13" width="39" style="9" customWidth="1"/>
    <col min="14" max="14" width="9.3984375" style="38"/>
    <col min="15" max="15" width="10.3984375" style="1" bestFit="1" customWidth="1"/>
    <col min="16" max="16384" width="9.3984375" style="1"/>
  </cols>
  <sheetData>
    <row r="1" spans="1:15" ht="32">
      <c r="A1" s="281" t="s">
        <v>16</v>
      </c>
      <c r="B1" s="281"/>
      <c r="C1" s="281"/>
      <c r="D1" s="281"/>
      <c r="E1" s="281"/>
      <c r="F1" s="281"/>
      <c r="G1" s="281"/>
    </row>
    <row r="2" spans="1:15" ht="17">
      <c r="E2" s="285" t="s">
        <v>17</v>
      </c>
      <c r="F2" s="285"/>
      <c r="G2" s="272" t="s">
        <v>314</v>
      </c>
      <c r="H2" s="272"/>
      <c r="I2" s="272"/>
    </row>
    <row r="3" spans="1:15">
      <c r="A3" s="32"/>
    </row>
    <row r="4" spans="1:15" ht="11" thickBot="1">
      <c r="N4" s="1"/>
    </row>
    <row r="5" spans="1:15" ht="31" thickBot="1">
      <c r="A5" s="33"/>
      <c r="B5" s="12"/>
      <c r="C5" s="20"/>
      <c r="D5" s="13"/>
      <c r="E5" s="287" t="s">
        <v>99</v>
      </c>
      <c r="F5" s="288"/>
      <c r="G5" s="277" t="s">
        <v>18</v>
      </c>
      <c r="H5" s="277"/>
      <c r="I5" s="277"/>
      <c r="J5" s="277"/>
      <c r="K5" s="94"/>
      <c r="L5" s="29" t="s">
        <v>97</v>
      </c>
      <c r="M5" s="102"/>
    </row>
    <row r="6" spans="1:15" ht="20">
      <c r="A6" s="34"/>
      <c r="B6" s="11" t="s">
        <v>65</v>
      </c>
      <c r="C6" s="3" t="s">
        <v>56</v>
      </c>
      <c r="D6" s="3" t="s">
        <v>57</v>
      </c>
      <c r="E6" s="11" t="s">
        <v>55</v>
      </c>
      <c r="F6" s="11" t="s">
        <v>15</v>
      </c>
      <c r="G6" s="11" t="s">
        <v>135</v>
      </c>
      <c r="H6" s="11" t="s">
        <v>104</v>
      </c>
      <c r="I6" s="11" t="s">
        <v>105</v>
      </c>
      <c r="J6" s="11" t="s">
        <v>136</v>
      </c>
      <c r="K6" s="11" t="s">
        <v>103</v>
      </c>
      <c r="L6" s="11" t="s">
        <v>58</v>
      </c>
      <c r="M6" s="98" t="s">
        <v>59</v>
      </c>
    </row>
    <row r="7" spans="1:15">
      <c r="A7" s="35"/>
      <c r="B7" s="6" t="s">
        <v>67</v>
      </c>
      <c r="C7" s="21"/>
      <c r="D7" s="4"/>
      <c r="E7" s="7"/>
      <c r="F7" s="7"/>
      <c r="G7" s="7"/>
      <c r="H7" s="7"/>
      <c r="I7" s="7"/>
      <c r="J7" s="7"/>
      <c r="K7" s="7"/>
      <c r="L7" s="7"/>
      <c r="M7" s="103"/>
      <c r="N7" s="1"/>
    </row>
    <row r="8" spans="1:15">
      <c r="A8" s="278">
        <v>1</v>
      </c>
      <c r="B8" s="282" t="s">
        <v>68</v>
      </c>
      <c r="C8" s="267" t="s">
        <v>50</v>
      </c>
      <c r="D8" s="55" t="s">
        <v>60</v>
      </c>
      <c r="E8" s="56" t="s">
        <v>20</v>
      </c>
      <c r="F8" s="60">
        <v>0.6</v>
      </c>
      <c r="G8" s="156">
        <v>0.54</v>
      </c>
      <c r="H8" s="156">
        <v>0.56000000000000005</v>
      </c>
      <c r="I8" s="156">
        <v>0.6</v>
      </c>
      <c r="J8" s="60">
        <v>0.6</v>
      </c>
      <c r="K8" s="60">
        <f>AVERAGE(G8:J8)</f>
        <v>0.57500000000000007</v>
      </c>
      <c r="L8" s="58">
        <f>K8/F8</f>
        <v>0.95833333333333348</v>
      </c>
      <c r="M8" s="273"/>
      <c r="N8" s="1"/>
    </row>
    <row r="9" spans="1:15">
      <c r="A9" s="278"/>
      <c r="B9" s="282"/>
      <c r="C9" s="267"/>
      <c r="D9" s="55" t="s">
        <v>60</v>
      </c>
      <c r="E9" s="56" t="s">
        <v>6</v>
      </c>
      <c r="F9" s="60"/>
      <c r="G9" s="157">
        <v>29974</v>
      </c>
      <c r="H9" s="157">
        <v>30583</v>
      </c>
      <c r="I9" s="157">
        <v>33012</v>
      </c>
      <c r="J9" s="62">
        <v>33029</v>
      </c>
      <c r="K9" s="62">
        <f>SUM(G9:J9)</f>
        <v>126598</v>
      </c>
      <c r="L9" s="40"/>
      <c r="M9" s="274"/>
      <c r="N9" s="1"/>
      <c r="O9" s="27"/>
    </row>
    <row r="10" spans="1:15">
      <c r="A10" s="278"/>
      <c r="B10" s="282"/>
      <c r="C10" s="267"/>
      <c r="D10" s="55" t="s">
        <v>60</v>
      </c>
      <c r="E10" s="56" t="s">
        <v>19</v>
      </c>
      <c r="F10" s="60"/>
      <c r="G10" s="157">
        <v>11114</v>
      </c>
      <c r="H10" s="157">
        <v>11399</v>
      </c>
      <c r="I10" s="157">
        <v>12187</v>
      </c>
      <c r="J10" s="62">
        <v>13341</v>
      </c>
      <c r="K10" s="62">
        <f t="shared" ref="K10:K11" si="0">SUM(G10:J10)</f>
        <v>48041</v>
      </c>
      <c r="L10" s="40"/>
      <c r="M10" s="274"/>
      <c r="N10" s="1"/>
    </row>
    <row r="11" spans="1:15">
      <c r="A11" s="278"/>
      <c r="B11" s="282"/>
      <c r="C11" s="267"/>
      <c r="D11" s="55" t="s">
        <v>60</v>
      </c>
      <c r="E11" s="56" t="s">
        <v>180</v>
      </c>
      <c r="F11" s="60"/>
      <c r="G11" s="157">
        <v>8682</v>
      </c>
      <c r="H11" s="157">
        <v>12270</v>
      </c>
      <c r="I11" s="157">
        <v>12425</v>
      </c>
      <c r="J11" s="62">
        <v>11956</v>
      </c>
      <c r="K11" s="62">
        <f t="shared" si="0"/>
        <v>45333</v>
      </c>
      <c r="L11" s="40"/>
      <c r="M11" s="274"/>
      <c r="N11" s="1"/>
    </row>
    <row r="12" spans="1:15">
      <c r="A12" s="91">
        <v>1</v>
      </c>
      <c r="B12" s="282"/>
      <c r="C12" s="49" t="s">
        <v>52</v>
      </c>
      <c r="D12" s="50" t="s">
        <v>53</v>
      </c>
      <c r="E12" s="96"/>
      <c r="F12" s="51"/>
      <c r="G12" s="152"/>
      <c r="H12" s="152"/>
      <c r="I12" s="152"/>
      <c r="J12" s="96"/>
      <c r="K12" s="96"/>
      <c r="L12" s="96"/>
      <c r="M12" s="207"/>
      <c r="N12" s="1"/>
    </row>
    <row r="13" spans="1:15">
      <c r="A13" s="91">
        <v>1</v>
      </c>
      <c r="B13" s="282"/>
      <c r="C13" s="49" t="s">
        <v>51</v>
      </c>
      <c r="D13" s="50" t="s">
        <v>53</v>
      </c>
      <c r="E13" s="96"/>
      <c r="F13" s="51"/>
      <c r="G13" s="152"/>
      <c r="H13" s="152"/>
      <c r="I13" s="152"/>
      <c r="J13" s="96"/>
      <c r="K13" s="96"/>
      <c r="L13" s="96"/>
      <c r="M13" s="207"/>
      <c r="N13" s="1"/>
    </row>
    <row r="14" spans="1:15">
      <c r="A14" s="278">
        <v>1</v>
      </c>
      <c r="B14" s="282"/>
      <c r="C14" s="267" t="s">
        <v>49</v>
      </c>
      <c r="D14" s="55" t="s">
        <v>61</v>
      </c>
      <c r="E14" s="56" t="s">
        <v>20</v>
      </c>
      <c r="F14" s="60">
        <v>0.6</v>
      </c>
      <c r="G14" s="156">
        <v>0.66</v>
      </c>
      <c r="H14" s="156">
        <v>0.68</v>
      </c>
      <c r="I14" s="156">
        <v>0.67</v>
      </c>
      <c r="J14" s="60">
        <v>0.69</v>
      </c>
      <c r="K14" s="60">
        <f>AVERAGE(G14:J14)</f>
        <v>0.67500000000000004</v>
      </c>
      <c r="L14" s="58">
        <f>K14/F14</f>
        <v>1.1250000000000002</v>
      </c>
      <c r="M14" s="273"/>
      <c r="N14" s="1"/>
    </row>
    <row r="15" spans="1:15">
      <c r="A15" s="278"/>
      <c r="B15" s="282"/>
      <c r="C15" s="267"/>
      <c r="D15" s="55" t="s">
        <v>61</v>
      </c>
      <c r="E15" s="56" t="s">
        <v>6</v>
      </c>
      <c r="F15" s="60"/>
      <c r="G15" s="157">
        <v>29801</v>
      </c>
      <c r="H15" s="157">
        <v>30768</v>
      </c>
      <c r="I15" s="157">
        <v>30218</v>
      </c>
      <c r="J15" s="62">
        <v>30832</v>
      </c>
      <c r="K15" s="62">
        <f>SUM(G15:J15)</f>
        <v>121619</v>
      </c>
      <c r="L15" s="40"/>
      <c r="M15" s="274"/>
      <c r="N15" s="1"/>
    </row>
    <row r="16" spans="1:15">
      <c r="A16" s="278"/>
      <c r="B16" s="282"/>
      <c r="C16" s="267"/>
      <c r="D16" s="55" t="s">
        <v>61</v>
      </c>
      <c r="E16" s="56" t="s">
        <v>19</v>
      </c>
      <c r="F16" s="60"/>
      <c r="G16" s="157">
        <v>16883</v>
      </c>
      <c r="H16" s="157">
        <v>17114</v>
      </c>
      <c r="I16" s="157">
        <v>11866</v>
      </c>
      <c r="J16" s="62">
        <v>11344</v>
      </c>
      <c r="K16" s="62">
        <f t="shared" ref="K16:K17" si="1">SUM(G16:J16)</f>
        <v>57207</v>
      </c>
      <c r="L16" s="40"/>
      <c r="M16" s="274"/>
      <c r="N16" s="1"/>
    </row>
    <row r="17" spans="1:14">
      <c r="A17" s="278"/>
      <c r="B17" s="282"/>
      <c r="C17" s="267"/>
      <c r="D17" s="55" t="s">
        <v>61</v>
      </c>
      <c r="E17" s="56" t="s">
        <v>181</v>
      </c>
      <c r="F17" s="60"/>
      <c r="G17" s="157">
        <v>11098</v>
      </c>
      <c r="H17" s="157">
        <v>11753</v>
      </c>
      <c r="I17" s="157">
        <v>11047</v>
      </c>
      <c r="J17" s="62">
        <v>11902</v>
      </c>
      <c r="K17" s="62">
        <f t="shared" si="1"/>
        <v>45800</v>
      </c>
      <c r="L17" s="41"/>
      <c r="M17" s="274"/>
      <c r="N17" s="1"/>
    </row>
    <row r="18" spans="1:14" ht="10" customHeight="1">
      <c r="A18" s="278">
        <v>1</v>
      </c>
      <c r="B18" s="282"/>
      <c r="C18" s="267" t="s">
        <v>48</v>
      </c>
      <c r="D18" s="55" t="s">
        <v>54</v>
      </c>
      <c r="E18" s="56" t="s">
        <v>20</v>
      </c>
      <c r="F18" s="62">
        <v>1</v>
      </c>
      <c r="G18" s="156">
        <v>0.7</v>
      </c>
      <c r="H18" s="156">
        <v>0.9</v>
      </c>
      <c r="I18" s="156">
        <v>0.8</v>
      </c>
      <c r="J18" s="60">
        <v>0.72</v>
      </c>
      <c r="K18" s="60">
        <f>AVERAGE(G18:J18)</f>
        <v>0.78</v>
      </c>
      <c r="L18" s="58">
        <f>K18/F18</f>
        <v>0.78</v>
      </c>
      <c r="M18" s="256" t="s">
        <v>285</v>
      </c>
    </row>
    <row r="19" spans="1:14">
      <c r="A19" s="278"/>
      <c r="B19" s="282"/>
      <c r="C19" s="267"/>
      <c r="D19" s="55" t="s">
        <v>54</v>
      </c>
      <c r="E19" s="56" t="s">
        <v>6</v>
      </c>
      <c r="F19" s="60"/>
      <c r="G19" s="157">
        <v>37189</v>
      </c>
      <c r="H19" s="157">
        <v>47495</v>
      </c>
      <c r="I19" s="157">
        <v>42184</v>
      </c>
      <c r="J19" s="57">
        <v>38393</v>
      </c>
      <c r="K19" s="62">
        <f>SUM(G19:J19)</f>
        <v>165261</v>
      </c>
      <c r="L19" s="42"/>
      <c r="M19" s="275"/>
      <c r="N19" s="1"/>
    </row>
    <row r="20" spans="1:14">
      <c r="A20" s="278"/>
      <c r="B20" s="282"/>
      <c r="C20" s="267"/>
      <c r="D20" s="55" t="s">
        <v>54</v>
      </c>
      <c r="E20" s="56" t="s">
        <v>19</v>
      </c>
      <c r="F20" s="60"/>
      <c r="G20" s="157">
        <v>14167</v>
      </c>
      <c r="H20" s="157">
        <v>16182</v>
      </c>
      <c r="I20" s="157">
        <v>16205</v>
      </c>
      <c r="J20" s="57">
        <v>14176</v>
      </c>
      <c r="K20" s="62">
        <f t="shared" ref="K20" si="2">SUM(G20:J20)</f>
        <v>60730</v>
      </c>
      <c r="L20" s="42"/>
      <c r="M20" s="275"/>
      <c r="N20" s="1"/>
    </row>
    <row r="21" spans="1:14">
      <c r="A21" s="278"/>
      <c r="B21" s="282"/>
      <c r="C21" s="267"/>
      <c r="D21" s="55" t="s">
        <v>54</v>
      </c>
      <c r="E21" s="56" t="s">
        <v>182</v>
      </c>
      <c r="F21" s="60"/>
      <c r="G21" s="157">
        <v>17665</v>
      </c>
      <c r="H21" s="157">
        <v>18569</v>
      </c>
      <c r="I21" s="157">
        <v>15073</v>
      </c>
      <c r="J21" s="57">
        <v>13132</v>
      </c>
      <c r="K21" s="62">
        <f>SUM(G21:J21)</f>
        <v>64439</v>
      </c>
      <c r="L21" s="42"/>
      <c r="M21" s="275"/>
      <c r="N21" s="1"/>
    </row>
    <row r="22" spans="1:14">
      <c r="A22" s="35"/>
      <c r="B22" s="6" t="s">
        <v>69</v>
      </c>
      <c r="C22" s="21"/>
      <c r="D22" s="4"/>
      <c r="E22" s="7"/>
      <c r="F22" s="7"/>
      <c r="G22" s="7"/>
      <c r="H22" s="7"/>
      <c r="I22" s="7"/>
      <c r="J22" s="7"/>
      <c r="K22" s="7"/>
      <c r="L22" s="7"/>
      <c r="M22" s="276"/>
      <c r="N22" s="1"/>
    </row>
    <row r="23" spans="1:14" ht="40">
      <c r="A23" s="91">
        <v>2</v>
      </c>
      <c r="B23" s="282" t="s">
        <v>70</v>
      </c>
      <c r="C23" s="93" t="s">
        <v>50</v>
      </c>
      <c r="D23" s="55" t="s">
        <v>60</v>
      </c>
      <c r="E23" s="56" t="s">
        <v>70</v>
      </c>
      <c r="F23" s="58">
        <v>0.8</v>
      </c>
      <c r="G23" s="56"/>
      <c r="H23" s="56" t="s">
        <v>144</v>
      </c>
      <c r="I23" s="61"/>
      <c r="J23" s="61" t="s">
        <v>241</v>
      </c>
      <c r="K23" s="60" t="s">
        <v>250</v>
      </c>
      <c r="L23" s="60" t="s">
        <v>298</v>
      </c>
      <c r="M23" s="141" t="s">
        <v>184</v>
      </c>
      <c r="N23" s="1"/>
    </row>
    <row r="24" spans="1:14">
      <c r="A24" s="91">
        <v>2</v>
      </c>
      <c r="B24" s="282"/>
      <c r="C24" s="49" t="s">
        <v>52</v>
      </c>
      <c r="D24" s="50" t="s">
        <v>53</v>
      </c>
      <c r="E24" s="96"/>
      <c r="F24" s="52"/>
      <c r="G24" s="96"/>
      <c r="H24" s="96"/>
      <c r="I24" s="96"/>
      <c r="J24" s="96"/>
      <c r="K24" s="96"/>
      <c r="L24" s="51"/>
      <c r="M24" s="207"/>
      <c r="N24" s="1"/>
    </row>
    <row r="25" spans="1:14">
      <c r="A25" s="91">
        <v>2</v>
      </c>
      <c r="B25" s="282"/>
      <c r="C25" s="49" t="s">
        <v>51</v>
      </c>
      <c r="D25" s="50" t="s">
        <v>53</v>
      </c>
      <c r="E25" s="96"/>
      <c r="F25" s="52"/>
      <c r="G25" s="96"/>
      <c r="H25" s="96"/>
      <c r="I25" s="96"/>
      <c r="J25" s="96"/>
      <c r="K25" s="96"/>
      <c r="L25" s="51"/>
      <c r="M25" s="207"/>
      <c r="N25" s="1"/>
    </row>
    <row r="26" spans="1:14" ht="50">
      <c r="A26" s="91">
        <v>2</v>
      </c>
      <c r="B26" s="282"/>
      <c r="C26" s="93" t="s">
        <v>49</v>
      </c>
      <c r="D26" s="55" t="s">
        <v>61</v>
      </c>
      <c r="E26" s="56" t="s">
        <v>70</v>
      </c>
      <c r="F26" s="58">
        <v>0.85</v>
      </c>
      <c r="G26" s="61"/>
      <c r="H26" s="61"/>
      <c r="I26" s="222">
        <v>0.82</v>
      </c>
      <c r="J26" s="56"/>
      <c r="K26" s="101">
        <v>0.82</v>
      </c>
      <c r="L26" s="60" t="s">
        <v>298</v>
      </c>
      <c r="M26" s="178" t="s">
        <v>297</v>
      </c>
      <c r="N26" s="1"/>
    </row>
    <row r="27" spans="1:14" ht="40">
      <c r="A27" s="91">
        <v>2</v>
      </c>
      <c r="B27" s="282"/>
      <c r="C27" s="93" t="s">
        <v>48</v>
      </c>
      <c r="D27" s="55" t="s">
        <v>54</v>
      </c>
      <c r="E27" s="56" t="s">
        <v>70</v>
      </c>
      <c r="F27" s="58">
        <v>0.8</v>
      </c>
      <c r="G27" s="56"/>
      <c r="H27" s="56"/>
      <c r="I27" s="137">
        <v>0.57999999999999996</v>
      </c>
      <c r="J27" s="65"/>
      <c r="K27" s="58">
        <v>0.57999999999999996</v>
      </c>
      <c r="L27" s="60" t="s">
        <v>298</v>
      </c>
      <c r="M27" s="139" t="s">
        <v>165</v>
      </c>
      <c r="N27" s="74"/>
    </row>
    <row r="28" spans="1:14">
      <c r="A28" s="35"/>
      <c r="B28" s="6" t="s">
        <v>71</v>
      </c>
      <c r="C28" s="21"/>
      <c r="D28" s="4"/>
      <c r="E28" s="7"/>
      <c r="F28" s="7"/>
      <c r="G28" s="7"/>
      <c r="H28" s="7"/>
      <c r="I28" s="7"/>
      <c r="J28" s="7"/>
      <c r="K28" s="7"/>
      <c r="L28" s="7"/>
      <c r="M28" s="138"/>
      <c r="N28" s="1"/>
    </row>
    <row r="29" spans="1:14" ht="20">
      <c r="A29" s="278">
        <v>3</v>
      </c>
      <c r="B29" s="282" t="s">
        <v>72</v>
      </c>
      <c r="C29" s="267" t="s">
        <v>50</v>
      </c>
      <c r="D29" s="172" t="s">
        <v>60</v>
      </c>
      <c r="E29" s="117" t="s">
        <v>196</v>
      </c>
      <c r="F29" s="173">
        <v>7</v>
      </c>
      <c r="G29" s="173">
        <v>5</v>
      </c>
      <c r="H29" s="157">
        <v>4</v>
      </c>
      <c r="I29" s="157">
        <v>6</v>
      </c>
      <c r="J29" s="174">
        <v>9</v>
      </c>
      <c r="K29" s="157">
        <f>AVERAGE(G29:J29)</f>
        <v>6</v>
      </c>
      <c r="L29" s="175">
        <f>K29/F29</f>
        <v>0.8571428571428571</v>
      </c>
      <c r="M29" s="171"/>
      <c r="N29" s="1"/>
    </row>
    <row r="30" spans="1:14">
      <c r="A30" s="278"/>
      <c r="B30" s="282"/>
      <c r="C30" s="267"/>
      <c r="D30" s="172" t="s">
        <v>60</v>
      </c>
      <c r="E30" s="117" t="s">
        <v>22</v>
      </c>
      <c r="F30" s="176"/>
      <c r="G30" s="157">
        <f>5</f>
        <v>5</v>
      </c>
      <c r="H30" s="157">
        <v>12</v>
      </c>
      <c r="I30" s="157">
        <v>19</v>
      </c>
      <c r="J30" s="174">
        <v>26</v>
      </c>
      <c r="K30" s="157">
        <f>SUM(G30:J30)</f>
        <v>62</v>
      </c>
      <c r="L30" s="177"/>
      <c r="M30" s="171"/>
      <c r="N30" s="1"/>
    </row>
    <row r="31" spans="1:14">
      <c r="A31" s="151"/>
      <c r="B31" s="282"/>
      <c r="C31" s="149"/>
      <c r="D31" s="55" t="s">
        <v>60</v>
      </c>
      <c r="E31" s="56" t="s">
        <v>197</v>
      </c>
      <c r="F31" s="57">
        <v>2</v>
      </c>
      <c r="G31" s="161"/>
      <c r="H31" s="161"/>
      <c r="I31" s="161"/>
      <c r="J31" s="162"/>
      <c r="K31" s="161"/>
      <c r="L31" s="161"/>
      <c r="M31" s="261" t="s">
        <v>251</v>
      </c>
      <c r="N31" s="1"/>
    </row>
    <row r="32" spans="1:14">
      <c r="A32" s="151"/>
      <c r="B32" s="282"/>
      <c r="C32" s="149"/>
      <c r="D32" s="55" t="s">
        <v>60</v>
      </c>
      <c r="E32" s="56" t="s">
        <v>22</v>
      </c>
      <c r="F32" s="43"/>
      <c r="G32" s="161"/>
      <c r="H32" s="161"/>
      <c r="I32" s="161"/>
      <c r="J32" s="162"/>
      <c r="K32" s="161"/>
      <c r="L32" s="161"/>
      <c r="M32" s="261"/>
      <c r="N32" s="1"/>
    </row>
    <row r="33" spans="1:18">
      <c r="A33" s="91">
        <v>3</v>
      </c>
      <c r="B33" s="282"/>
      <c r="C33" s="49" t="s">
        <v>52</v>
      </c>
      <c r="D33" s="50" t="s">
        <v>53</v>
      </c>
      <c r="E33" s="96"/>
      <c r="F33" s="51"/>
      <c r="G33" s="96"/>
      <c r="H33" s="96"/>
      <c r="I33" s="133"/>
      <c r="J33" s="96"/>
      <c r="K33" s="78"/>
      <c r="L33" s="96"/>
      <c r="M33" s="105"/>
      <c r="N33" s="1"/>
    </row>
    <row r="34" spans="1:18">
      <c r="A34" s="91">
        <v>3</v>
      </c>
      <c r="B34" s="282"/>
      <c r="C34" s="49" t="s">
        <v>51</v>
      </c>
      <c r="D34" s="50" t="s">
        <v>53</v>
      </c>
      <c r="E34" s="96"/>
      <c r="F34" s="51"/>
      <c r="G34" s="96"/>
      <c r="H34" s="96"/>
      <c r="I34" s="133"/>
      <c r="J34" s="96"/>
      <c r="K34" s="78"/>
      <c r="L34" s="96"/>
      <c r="M34" s="106"/>
      <c r="N34" s="1"/>
    </row>
    <row r="35" spans="1:18">
      <c r="A35" s="278">
        <v>3</v>
      </c>
      <c r="B35" s="282"/>
      <c r="C35" s="267" t="s">
        <v>49</v>
      </c>
      <c r="D35" s="55" t="s">
        <v>61</v>
      </c>
      <c r="E35" s="56" t="s">
        <v>21</v>
      </c>
      <c r="F35" s="62">
        <v>9</v>
      </c>
      <c r="G35" s="62">
        <v>9</v>
      </c>
      <c r="H35" s="62">
        <v>4</v>
      </c>
      <c r="I35" s="57">
        <v>6</v>
      </c>
      <c r="J35" s="57">
        <v>8</v>
      </c>
      <c r="K35" s="62">
        <f>AVERAGE(G35:J35)</f>
        <v>6.75</v>
      </c>
      <c r="L35" s="58">
        <f>K35/F35</f>
        <v>0.75</v>
      </c>
      <c r="M35" s="262"/>
      <c r="N35" s="1"/>
    </row>
    <row r="36" spans="1:18">
      <c r="A36" s="278"/>
      <c r="B36" s="282"/>
      <c r="C36" s="267"/>
      <c r="D36" s="55" t="s">
        <v>61</v>
      </c>
      <c r="E36" s="56" t="s">
        <v>22</v>
      </c>
      <c r="F36" s="62"/>
      <c r="G36" s="62">
        <v>27</v>
      </c>
      <c r="H36" s="62">
        <v>13</v>
      </c>
      <c r="I36" s="62">
        <v>19</v>
      </c>
      <c r="J36" s="62">
        <v>25</v>
      </c>
      <c r="K36" s="62">
        <f>SUM(G36:J36)</f>
        <v>84</v>
      </c>
      <c r="L36" s="8"/>
      <c r="M36" s="263"/>
      <c r="N36" s="1"/>
    </row>
    <row r="37" spans="1:18" ht="10" customHeight="1">
      <c r="A37" s="278">
        <v>3</v>
      </c>
      <c r="B37" s="282"/>
      <c r="C37" s="267" t="s">
        <v>48</v>
      </c>
      <c r="D37" s="55" t="s">
        <v>54</v>
      </c>
      <c r="E37" s="56" t="s">
        <v>21</v>
      </c>
      <c r="F37" s="62">
        <v>5</v>
      </c>
      <c r="G37" s="157">
        <v>9</v>
      </c>
      <c r="H37" s="157">
        <v>1</v>
      </c>
      <c r="I37" s="240">
        <v>2</v>
      </c>
      <c r="J37" s="240">
        <v>5</v>
      </c>
      <c r="K37" s="157">
        <f>AVERAGE(G37:J37)</f>
        <v>4.25</v>
      </c>
      <c r="L37" s="77">
        <f>K37/F37</f>
        <v>0.85</v>
      </c>
      <c r="M37" s="264" t="s">
        <v>284</v>
      </c>
      <c r="N37" s="237"/>
      <c r="O37" s="237"/>
      <c r="P37" s="237"/>
      <c r="Q37" s="237"/>
      <c r="R37" s="237"/>
    </row>
    <row r="38" spans="1:18">
      <c r="A38" s="278"/>
      <c r="B38" s="282"/>
      <c r="C38" s="267"/>
      <c r="D38" s="55" t="s">
        <v>54</v>
      </c>
      <c r="E38" s="56" t="s">
        <v>22</v>
      </c>
      <c r="F38" s="43"/>
      <c r="G38" s="157">
        <v>27</v>
      </c>
      <c r="H38" s="157">
        <v>6</v>
      </c>
      <c r="I38" s="157">
        <v>17</v>
      </c>
      <c r="J38" s="157">
        <v>44</v>
      </c>
      <c r="K38" s="157">
        <f>SUM(G38:J38)</f>
        <v>94</v>
      </c>
      <c r="L38" s="8"/>
      <c r="M38" s="265"/>
      <c r="N38" s="237"/>
      <c r="O38" s="237"/>
      <c r="P38" s="237"/>
      <c r="Q38" s="237"/>
      <c r="R38" s="237"/>
    </row>
    <row r="39" spans="1:18">
      <c r="A39" s="35"/>
      <c r="B39" s="6" t="s">
        <v>73</v>
      </c>
      <c r="C39" s="21"/>
      <c r="D39" s="4"/>
      <c r="E39" s="7"/>
      <c r="F39" s="7"/>
      <c r="G39" s="7"/>
      <c r="H39" s="7"/>
      <c r="I39" s="7"/>
      <c r="J39" s="7"/>
      <c r="K39" s="7"/>
      <c r="L39" s="7"/>
      <c r="M39" s="238"/>
      <c r="N39" s="237"/>
      <c r="O39" s="237"/>
      <c r="P39" s="237"/>
      <c r="Q39" s="237"/>
      <c r="R39" s="237"/>
    </row>
    <row r="40" spans="1:18">
      <c r="A40" s="91">
        <v>4</v>
      </c>
      <c r="B40" s="282" t="s">
        <v>74</v>
      </c>
      <c r="C40" s="49" t="s">
        <v>50</v>
      </c>
      <c r="D40" s="50" t="s">
        <v>60</v>
      </c>
      <c r="E40" s="279" t="s">
        <v>23</v>
      </c>
      <c r="F40" s="280">
        <v>0.1</v>
      </c>
      <c r="G40" s="96"/>
      <c r="H40" s="96"/>
      <c r="I40" s="96"/>
      <c r="J40" s="96"/>
      <c r="K40" s="96"/>
      <c r="L40" s="52"/>
      <c r="M40" s="106"/>
      <c r="N40" s="1"/>
    </row>
    <row r="41" spans="1:18">
      <c r="A41" s="91">
        <v>4</v>
      </c>
      <c r="B41" s="282"/>
      <c r="C41" s="49" t="s">
        <v>52</v>
      </c>
      <c r="D41" s="50" t="s">
        <v>53</v>
      </c>
      <c r="E41" s="279"/>
      <c r="F41" s="279"/>
      <c r="G41" s="96"/>
      <c r="H41" s="96"/>
      <c r="I41" s="96"/>
      <c r="J41" s="96"/>
      <c r="K41" s="96"/>
      <c r="L41" s="52"/>
      <c r="M41" s="105"/>
      <c r="N41" s="1"/>
    </row>
    <row r="42" spans="1:18">
      <c r="A42" s="91">
        <v>4</v>
      </c>
      <c r="B42" s="282"/>
      <c r="C42" s="49" t="s">
        <v>51</v>
      </c>
      <c r="D42" s="50" t="s">
        <v>53</v>
      </c>
      <c r="E42" s="279"/>
      <c r="F42" s="279"/>
      <c r="G42" s="96"/>
      <c r="H42" s="96"/>
      <c r="I42" s="96"/>
      <c r="J42" s="96"/>
      <c r="K42" s="96"/>
      <c r="L42" s="52"/>
      <c r="M42" s="106"/>
      <c r="N42" s="1"/>
    </row>
    <row r="43" spans="1:18">
      <c r="A43" s="91">
        <v>4</v>
      </c>
      <c r="B43" s="282"/>
      <c r="C43" s="49" t="s">
        <v>49</v>
      </c>
      <c r="D43" s="50" t="s">
        <v>61</v>
      </c>
      <c r="E43" s="279"/>
      <c r="F43" s="279"/>
      <c r="G43" s="96"/>
      <c r="H43" s="96"/>
      <c r="I43" s="96"/>
      <c r="J43" s="96"/>
      <c r="K43" s="96"/>
      <c r="L43" s="52"/>
      <c r="M43" s="106"/>
      <c r="N43" s="1"/>
    </row>
    <row r="44" spans="1:18">
      <c r="A44" s="91">
        <v>4</v>
      </c>
      <c r="B44" s="282"/>
      <c r="C44" s="49" t="s">
        <v>48</v>
      </c>
      <c r="D44" s="50" t="s">
        <v>54</v>
      </c>
      <c r="E44" s="279"/>
      <c r="F44" s="279"/>
      <c r="G44" s="96"/>
      <c r="H44" s="96"/>
      <c r="I44" s="96"/>
      <c r="J44" s="96"/>
      <c r="K44" s="96"/>
      <c r="L44" s="52"/>
      <c r="M44" s="106"/>
    </row>
    <row r="45" spans="1:18">
      <c r="A45" s="37"/>
      <c r="B45" s="14" t="s">
        <v>75</v>
      </c>
      <c r="C45" s="22"/>
      <c r="D45" s="15"/>
      <c r="E45" s="16"/>
      <c r="F45" s="17"/>
      <c r="G45" s="16"/>
      <c r="H45" s="16"/>
      <c r="I45" s="16"/>
      <c r="J45" s="16"/>
      <c r="K45" s="16"/>
      <c r="L45" s="16"/>
      <c r="M45" s="107"/>
      <c r="N45" s="1"/>
    </row>
    <row r="46" spans="1:18">
      <c r="A46" s="91">
        <v>1.1000000000000001</v>
      </c>
      <c r="B46" s="282" t="s">
        <v>76</v>
      </c>
      <c r="C46" s="49" t="s">
        <v>50</v>
      </c>
      <c r="D46" s="50" t="s">
        <v>60</v>
      </c>
      <c r="E46" s="96"/>
      <c r="F46" s="53"/>
      <c r="G46" s="96"/>
      <c r="H46" s="96"/>
      <c r="I46" s="96"/>
      <c r="J46" s="96"/>
      <c r="K46" s="96"/>
      <c r="L46" s="52"/>
      <c r="M46" s="106"/>
      <c r="N46" s="1"/>
    </row>
    <row r="47" spans="1:18">
      <c r="A47" s="91">
        <v>1.1000000000000001</v>
      </c>
      <c r="B47" s="282"/>
      <c r="C47" s="49" t="s">
        <v>52</v>
      </c>
      <c r="D47" s="50" t="s">
        <v>53</v>
      </c>
      <c r="E47" s="96"/>
      <c r="F47" s="53"/>
      <c r="G47" s="96"/>
      <c r="H47" s="96"/>
      <c r="I47" s="96"/>
      <c r="J47" s="96"/>
      <c r="K47" s="96"/>
      <c r="L47" s="52"/>
      <c r="M47" s="105"/>
      <c r="N47" s="1"/>
    </row>
    <row r="48" spans="1:18" ht="160">
      <c r="A48" s="91">
        <v>1.1000000000000001</v>
      </c>
      <c r="B48" s="282"/>
      <c r="C48" s="93" t="s">
        <v>51</v>
      </c>
      <c r="D48" s="55" t="s">
        <v>53</v>
      </c>
      <c r="E48" s="65"/>
      <c r="F48" s="81" t="s">
        <v>199</v>
      </c>
      <c r="G48" s="108" t="s">
        <v>117</v>
      </c>
      <c r="H48" s="75" t="s">
        <v>148</v>
      </c>
      <c r="I48" s="108" t="s">
        <v>174</v>
      </c>
      <c r="J48" s="56" t="s">
        <v>270</v>
      </c>
      <c r="K48" s="108" t="s">
        <v>271</v>
      </c>
      <c r="L48" s="58" t="s">
        <v>242</v>
      </c>
      <c r="M48" s="109"/>
      <c r="N48" s="1"/>
    </row>
    <row r="49" spans="1:14" ht="140">
      <c r="A49" s="91">
        <v>1.1000000000000001</v>
      </c>
      <c r="B49" s="282"/>
      <c r="C49" s="93" t="s">
        <v>49</v>
      </c>
      <c r="D49" s="55" t="s">
        <v>61</v>
      </c>
      <c r="E49" s="56"/>
      <c r="F49" s="213" t="s">
        <v>198</v>
      </c>
      <c r="G49" s="117"/>
      <c r="H49" s="117"/>
      <c r="I49" s="117" t="s">
        <v>215</v>
      </c>
      <c r="J49" s="117"/>
      <c r="K49" s="209" t="s">
        <v>215</v>
      </c>
      <c r="L49" s="175" t="s">
        <v>299</v>
      </c>
      <c r="M49" s="179"/>
    </row>
    <row r="50" spans="1:14">
      <c r="A50" s="91">
        <v>1.1000000000000001</v>
      </c>
      <c r="B50" s="282"/>
      <c r="C50" s="49" t="s">
        <v>48</v>
      </c>
      <c r="D50" s="50" t="s">
        <v>54</v>
      </c>
      <c r="E50" s="96"/>
      <c r="F50" s="96"/>
      <c r="G50" s="96"/>
      <c r="H50" s="96"/>
      <c r="I50" s="96"/>
      <c r="J50" s="96"/>
      <c r="K50" s="96"/>
      <c r="L50" s="52"/>
      <c r="M50" s="52"/>
    </row>
    <row r="51" spans="1:14">
      <c r="A51" s="37"/>
      <c r="B51" s="14" t="s">
        <v>77</v>
      </c>
      <c r="C51" s="22"/>
      <c r="D51" s="15"/>
      <c r="E51" s="16"/>
      <c r="F51" s="16"/>
      <c r="G51" s="16"/>
      <c r="H51" s="16"/>
      <c r="I51" s="16"/>
      <c r="J51" s="16"/>
      <c r="K51" s="16"/>
      <c r="L51" s="16"/>
      <c r="M51" s="107"/>
      <c r="N51" s="1"/>
    </row>
    <row r="52" spans="1:14" ht="290">
      <c r="A52" s="91">
        <v>1.2</v>
      </c>
      <c r="B52" s="282" t="s">
        <v>78</v>
      </c>
      <c r="C52" s="93" t="s">
        <v>50</v>
      </c>
      <c r="D52" s="55" t="s">
        <v>60</v>
      </c>
      <c r="E52" s="56"/>
      <c r="F52" s="180" t="s">
        <v>200</v>
      </c>
      <c r="G52" s="110" t="s">
        <v>106</v>
      </c>
      <c r="H52" s="75" t="s">
        <v>145</v>
      </c>
      <c r="I52" s="135" t="s">
        <v>160</v>
      </c>
      <c r="J52" s="75" t="s">
        <v>244</v>
      </c>
      <c r="K52" s="75" t="s">
        <v>252</v>
      </c>
      <c r="L52" s="58" t="s">
        <v>253</v>
      </c>
      <c r="M52" s="109"/>
      <c r="N52" s="1"/>
    </row>
    <row r="53" spans="1:14">
      <c r="A53" s="91">
        <v>1.2</v>
      </c>
      <c r="B53" s="282"/>
      <c r="C53" s="49" t="s">
        <v>52</v>
      </c>
      <c r="D53" s="50" t="s">
        <v>53</v>
      </c>
      <c r="E53" s="96"/>
      <c r="F53" s="53"/>
      <c r="G53" s="96"/>
      <c r="H53" s="96"/>
      <c r="I53" s="96"/>
      <c r="J53" s="54"/>
      <c r="K53" s="54"/>
      <c r="L53" s="52"/>
      <c r="M53" s="52"/>
      <c r="N53" s="1"/>
    </row>
    <row r="54" spans="1:14" ht="140">
      <c r="A54" s="91">
        <v>1.2</v>
      </c>
      <c r="B54" s="282"/>
      <c r="C54" s="93" t="s">
        <v>51</v>
      </c>
      <c r="D54" s="55" t="s">
        <v>53</v>
      </c>
      <c r="E54" s="65"/>
      <c r="F54" s="220" t="s">
        <v>201</v>
      </c>
      <c r="G54" s="108" t="s">
        <v>118</v>
      </c>
      <c r="H54" s="75" t="s">
        <v>149</v>
      </c>
      <c r="I54" s="228" t="s">
        <v>175</v>
      </c>
      <c r="J54" s="75" t="s">
        <v>272</v>
      </c>
      <c r="K54" s="232" t="s">
        <v>273</v>
      </c>
      <c r="L54" s="58" t="s">
        <v>243</v>
      </c>
      <c r="M54" s="109"/>
      <c r="N54" s="1"/>
    </row>
    <row r="55" spans="1:14" ht="190">
      <c r="A55" s="91">
        <v>1.2</v>
      </c>
      <c r="B55" s="282"/>
      <c r="C55" s="93" t="s">
        <v>49</v>
      </c>
      <c r="D55" s="55" t="s">
        <v>61</v>
      </c>
      <c r="E55" s="97"/>
      <c r="F55" s="56" t="s">
        <v>202</v>
      </c>
      <c r="G55" s="198" t="s">
        <v>113</v>
      </c>
      <c r="H55" s="196" t="s">
        <v>29</v>
      </c>
      <c r="I55" s="196" t="s">
        <v>29</v>
      </c>
      <c r="J55" s="209" t="s">
        <v>300</v>
      </c>
      <c r="K55" s="241" t="s">
        <v>301</v>
      </c>
      <c r="L55" s="175" t="s">
        <v>243</v>
      </c>
      <c r="M55" s="179"/>
      <c r="N55" s="1"/>
    </row>
    <row r="56" spans="1:14" ht="100">
      <c r="A56" s="91">
        <v>1.2</v>
      </c>
      <c r="B56" s="282"/>
      <c r="C56" s="93" t="s">
        <v>48</v>
      </c>
      <c r="D56" s="55" t="s">
        <v>54</v>
      </c>
      <c r="E56" s="56"/>
      <c r="F56" s="112" t="s">
        <v>98</v>
      </c>
      <c r="G56" s="113" t="s">
        <v>121</v>
      </c>
      <c r="H56" s="75" t="s">
        <v>140</v>
      </c>
      <c r="I56" s="75" t="s">
        <v>166</v>
      </c>
      <c r="J56" s="75" t="s">
        <v>286</v>
      </c>
      <c r="K56" s="56" t="s">
        <v>287</v>
      </c>
      <c r="L56" s="58" t="s">
        <v>288</v>
      </c>
      <c r="M56" s="109"/>
    </row>
    <row r="57" spans="1:14">
      <c r="A57" s="37"/>
      <c r="B57" s="14" t="s">
        <v>79</v>
      </c>
      <c r="C57" s="22"/>
      <c r="D57" s="15"/>
      <c r="E57" s="16"/>
      <c r="F57" s="17"/>
      <c r="G57" s="16"/>
      <c r="H57" s="16"/>
      <c r="I57" s="16"/>
      <c r="J57" s="16"/>
      <c r="K57" s="16"/>
      <c r="L57" s="16"/>
      <c r="M57" s="107"/>
      <c r="N57" s="1"/>
    </row>
    <row r="58" spans="1:14">
      <c r="A58" s="91">
        <v>1.3</v>
      </c>
      <c r="B58" s="282" t="s">
        <v>80</v>
      </c>
      <c r="C58" s="49" t="s">
        <v>50</v>
      </c>
      <c r="D58" s="50" t="s">
        <v>60</v>
      </c>
      <c r="E58" s="96"/>
      <c r="F58" s="53"/>
      <c r="G58" s="96"/>
      <c r="H58" s="96"/>
      <c r="I58" s="96"/>
      <c r="J58" s="96"/>
      <c r="K58" s="96"/>
      <c r="L58" s="52"/>
      <c r="M58" s="52"/>
      <c r="N58" s="1"/>
    </row>
    <row r="59" spans="1:14">
      <c r="A59" s="91">
        <v>1.3</v>
      </c>
      <c r="B59" s="282"/>
      <c r="C59" s="49" t="s">
        <v>52</v>
      </c>
      <c r="D59" s="50" t="s">
        <v>53</v>
      </c>
      <c r="E59" s="96"/>
      <c r="F59" s="53"/>
      <c r="G59" s="96"/>
      <c r="H59" s="96"/>
      <c r="I59" s="96"/>
      <c r="J59" s="96"/>
      <c r="K59" s="96"/>
      <c r="L59" s="52"/>
      <c r="M59" s="52"/>
      <c r="N59" s="1"/>
    </row>
    <row r="60" spans="1:14" ht="300">
      <c r="A60" s="91">
        <v>1.3</v>
      </c>
      <c r="B60" s="282"/>
      <c r="C60" s="93" t="s">
        <v>51</v>
      </c>
      <c r="D60" s="55" t="s">
        <v>53</v>
      </c>
      <c r="E60" s="56" t="s">
        <v>30</v>
      </c>
      <c r="F60" s="192" t="s">
        <v>256</v>
      </c>
      <c r="G60" s="108" t="s">
        <v>119</v>
      </c>
      <c r="H60" s="75" t="s">
        <v>220</v>
      </c>
      <c r="I60" s="153" t="s">
        <v>186</v>
      </c>
      <c r="J60" s="185" t="s">
        <v>274</v>
      </c>
      <c r="K60" s="233" t="s">
        <v>275</v>
      </c>
      <c r="L60" s="128" t="s">
        <v>276</v>
      </c>
      <c r="M60" s="148"/>
      <c r="N60" s="1"/>
    </row>
    <row r="61" spans="1:14">
      <c r="A61" s="91">
        <v>1.3</v>
      </c>
      <c r="B61" s="282"/>
      <c r="C61" s="49" t="s">
        <v>49</v>
      </c>
      <c r="D61" s="50" t="s">
        <v>61</v>
      </c>
      <c r="E61" s="96"/>
      <c r="F61" s="53"/>
      <c r="G61" s="96"/>
      <c r="H61" s="96"/>
      <c r="I61" s="96"/>
      <c r="J61" s="96"/>
      <c r="K61" s="96"/>
      <c r="L61" s="52"/>
      <c r="M61" s="52"/>
      <c r="N61" s="1"/>
    </row>
    <row r="62" spans="1:14">
      <c r="A62" s="91">
        <v>1.3</v>
      </c>
      <c r="B62" s="282"/>
      <c r="C62" s="49" t="s">
        <v>48</v>
      </c>
      <c r="D62" s="50" t="s">
        <v>54</v>
      </c>
      <c r="E62" s="96"/>
      <c r="F62" s="53"/>
      <c r="G62" s="96"/>
      <c r="H62" s="96"/>
      <c r="I62" s="96"/>
      <c r="J62" s="96"/>
      <c r="K62" s="96"/>
      <c r="L62" s="52"/>
      <c r="M62" s="52"/>
    </row>
    <row r="63" spans="1:14">
      <c r="A63" s="37"/>
      <c r="B63" s="14" t="s">
        <v>81</v>
      </c>
      <c r="C63" s="22"/>
      <c r="D63" s="15"/>
      <c r="E63" s="16"/>
      <c r="F63" s="17"/>
      <c r="G63" s="16"/>
      <c r="H63" s="16"/>
      <c r="I63" s="16"/>
      <c r="J63" s="16"/>
      <c r="K63" s="16"/>
      <c r="L63" s="16"/>
      <c r="M63" s="107"/>
      <c r="N63" s="1"/>
    </row>
    <row r="64" spans="1:14" ht="182.25" customHeight="1">
      <c r="A64" s="91">
        <v>2.1</v>
      </c>
      <c r="B64" s="282" t="s">
        <v>82</v>
      </c>
      <c r="C64" s="93" t="s">
        <v>50</v>
      </c>
      <c r="D64" s="55" t="s">
        <v>60</v>
      </c>
      <c r="E64" s="56"/>
      <c r="F64" s="114" t="s">
        <v>126</v>
      </c>
      <c r="G64" s="97" t="s">
        <v>107</v>
      </c>
      <c r="H64" s="56" t="s">
        <v>150</v>
      </c>
      <c r="I64" s="56" t="s">
        <v>150</v>
      </c>
      <c r="J64" s="56" t="s">
        <v>150</v>
      </c>
      <c r="K64" s="56" t="s">
        <v>150</v>
      </c>
      <c r="L64" s="58" t="s">
        <v>242</v>
      </c>
      <c r="M64" s="109"/>
      <c r="N64" s="1"/>
    </row>
    <row r="65" spans="1:14">
      <c r="A65" s="91">
        <v>2.1</v>
      </c>
      <c r="B65" s="282"/>
      <c r="C65" s="49" t="s">
        <v>52</v>
      </c>
      <c r="D65" s="50" t="s">
        <v>53</v>
      </c>
      <c r="E65" s="96"/>
      <c r="F65" s="53"/>
      <c r="G65" s="96"/>
      <c r="H65" s="96"/>
      <c r="I65" s="96"/>
      <c r="J65" s="96"/>
      <c r="K65" s="96"/>
      <c r="L65" s="52"/>
      <c r="M65" s="52"/>
      <c r="N65" s="1"/>
    </row>
    <row r="66" spans="1:14" ht="110">
      <c r="A66" s="91">
        <v>2.1</v>
      </c>
      <c r="B66" s="282"/>
      <c r="C66" s="93" t="s">
        <v>51</v>
      </c>
      <c r="D66" s="55" t="s">
        <v>53</v>
      </c>
      <c r="E66" s="56"/>
      <c r="F66" s="112" t="s">
        <v>216</v>
      </c>
      <c r="G66" s="108" t="s">
        <v>120</v>
      </c>
      <c r="H66" s="145" t="s">
        <v>176</v>
      </c>
      <c r="I66" s="145" t="s">
        <v>177</v>
      </c>
      <c r="J66" s="208" t="s">
        <v>277</v>
      </c>
      <c r="K66" s="95" t="s">
        <v>279</v>
      </c>
      <c r="L66" s="58" t="s">
        <v>278</v>
      </c>
      <c r="M66" s="146" t="s">
        <v>178</v>
      </c>
      <c r="N66" s="1"/>
    </row>
    <row r="67" spans="1:14" ht="120">
      <c r="A67" s="91">
        <v>2.1</v>
      </c>
      <c r="B67" s="282"/>
      <c r="C67" s="93" t="s">
        <v>49</v>
      </c>
      <c r="D67" s="55" t="s">
        <v>61</v>
      </c>
      <c r="E67" s="56"/>
      <c r="F67" s="112" t="s">
        <v>63</v>
      </c>
      <c r="G67" s="183" t="s">
        <v>114</v>
      </c>
      <c r="H67" s="117" t="s">
        <v>152</v>
      </c>
      <c r="I67" s="117" t="s">
        <v>152</v>
      </c>
      <c r="J67" s="56" t="s">
        <v>302</v>
      </c>
      <c r="K67" s="242" t="s">
        <v>303</v>
      </c>
      <c r="L67" s="58" t="s">
        <v>243</v>
      </c>
      <c r="M67" s="109"/>
      <c r="N67" s="1"/>
    </row>
    <row r="68" spans="1:14" ht="90">
      <c r="A68" s="91">
        <v>2.1</v>
      </c>
      <c r="B68" s="282"/>
      <c r="C68" s="93" t="s">
        <v>48</v>
      </c>
      <c r="D68" s="55" t="s">
        <v>54</v>
      </c>
      <c r="E68" s="56"/>
      <c r="F68" s="95" t="s">
        <v>62</v>
      </c>
      <c r="G68" s="115" t="s">
        <v>122</v>
      </c>
      <c r="H68" s="56" t="s">
        <v>151</v>
      </c>
      <c r="I68" s="56" t="s">
        <v>151</v>
      </c>
      <c r="J68" s="56" t="s">
        <v>289</v>
      </c>
      <c r="K68" s="56" t="s">
        <v>289</v>
      </c>
      <c r="L68" s="77" t="s">
        <v>288</v>
      </c>
      <c r="M68" s="109" t="s">
        <v>290</v>
      </c>
      <c r="N68" s="74"/>
    </row>
    <row r="69" spans="1:14">
      <c r="A69" s="37"/>
      <c r="B69" s="14" t="s">
        <v>83</v>
      </c>
      <c r="C69" s="22"/>
      <c r="D69" s="15"/>
      <c r="E69" s="16"/>
      <c r="F69" s="17"/>
      <c r="G69" s="16"/>
      <c r="H69" s="16"/>
      <c r="I69" s="16"/>
      <c r="J69" s="16"/>
      <c r="K69" s="16"/>
      <c r="L69" s="16"/>
      <c r="M69" s="107"/>
      <c r="N69" s="1"/>
    </row>
    <row r="70" spans="1:14" ht="90">
      <c r="A70" s="91">
        <v>2.2000000000000002</v>
      </c>
      <c r="B70" s="282" t="s">
        <v>84</v>
      </c>
      <c r="C70" s="93" t="s">
        <v>50</v>
      </c>
      <c r="D70" s="55" t="s">
        <v>60</v>
      </c>
      <c r="E70" s="56" t="s">
        <v>7</v>
      </c>
      <c r="F70" s="116" t="s">
        <v>217</v>
      </c>
      <c r="G70" s="97" t="s">
        <v>108</v>
      </c>
      <c r="H70" s="117" t="s">
        <v>146</v>
      </c>
      <c r="I70" s="117" t="s">
        <v>161</v>
      </c>
      <c r="J70" s="209" t="s">
        <v>245</v>
      </c>
      <c r="K70" s="73" t="s">
        <v>246</v>
      </c>
      <c r="L70" s="58">
        <f>241/100</f>
        <v>2.41</v>
      </c>
      <c r="M70" s="109"/>
      <c r="N70" s="44"/>
    </row>
    <row r="71" spans="1:14" ht="130">
      <c r="A71" s="91">
        <v>2.2000000000000002</v>
      </c>
      <c r="B71" s="282"/>
      <c r="C71" s="93" t="s">
        <v>52</v>
      </c>
      <c r="D71" s="55" t="s">
        <v>53</v>
      </c>
      <c r="E71" s="56" t="s">
        <v>64</v>
      </c>
      <c r="F71" s="59">
        <v>30</v>
      </c>
      <c r="G71" s="111" t="s">
        <v>214</v>
      </c>
      <c r="H71" s="65" t="s">
        <v>153</v>
      </c>
      <c r="I71" s="132" t="s">
        <v>236</v>
      </c>
      <c r="J71" s="209" t="s">
        <v>237</v>
      </c>
      <c r="K71" s="209" t="s">
        <v>237</v>
      </c>
      <c r="L71" s="77">
        <f>14/30</f>
        <v>0.46666666666666667</v>
      </c>
      <c r="M71" s="191" t="s">
        <v>238</v>
      </c>
      <c r="N71" s="1"/>
    </row>
    <row r="72" spans="1:14" ht="409" customHeight="1">
      <c r="A72" s="91">
        <v>2.2000000000000002</v>
      </c>
      <c r="B72" s="282"/>
      <c r="C72" s="93" t="s">
        <v>51</v>
      </c>
      <c r="D72" s="55" t="s">
        <v>53</v>
      </c>
      <c r="E72" s="112" t="s">
        <v>221</v>
      </c>
      <c r="F72" s="189" t="s">
        <v>257</v>
      </c>
      <c r="G72" s="116" t="s">
        <v>258</v>
      </c>
      <c r="H72" s="200" t="s">
        <v>259</v>
      </c>
      <c r="I72" s="229" t="s">
        <v>260</v>
      </c>
      <c r="J72" s="234" t="s">
        <v>280</v>
      </c>
      <c r="K72" s="235" t="s">
        <v>281</v>
      </c>
      <c r="L72" s="221" t="s">
        <v>243</v>
      </c>
      <c r="M72" s="167"/>
      <c r="N72" s="44"/>
    </row>
    <row r="73" spans="1:14" ht="50" customHeight="1" thickBot="1">
      <c r="A73" s="91">
        <v>2.2000000000000002</v>
      </c>
      <c r="B73" s="282"/>
      <c r="C73" s="93" t="s">
        <v>49</v>
      </c>
      <c r="D73" s="55" t="s">
        <v>61</v>
      </c>
      <c r="E73" s="56" t="s">
        <v>7</v>
      </c>
      <c r="F73" s="116" t="s">
        <v>261</v>
      </c>
      <c r="G73" s="222" t="s">
        <v>223</v>
      </c>
      <c r="H73" s="209" t="s">
        <v>224</v>
      </c>
      <c r="I73" s="223" t="s">
        <v>225</v>
      </c>
      <c r="J73" s="132" t="s">
        <v>304</v>
      </c>
      <c r="K73" s="132" t="s">
        <v>305</v>
      </c>
      <c r="L73" s="77" t="s">
        <v>243</v>
      </c>
      <c r="M73" s="179"/>
      <c r="N73" s="1"/>
    </row>
    <row r="74" spans="1:14" ht="96" customHeight="1" thickBot="1">
      <c r="A74" s="91">
        <v>2.2000000000000002</v>
      </c>
      <c r="B74" s="282"/>
      <c r="C74" s="93" t="s">
        <v>48</v>
      </c>
      <c r="D74" s="55" t="s">
        <v>54</v>
      </c>
      <c r="E74" s="116" t="s">
        <v>218</v>
      </c>
      <c r="F74" s="224" t="s">
        <v>226</v>
      </c>
      <c r="G74" s="117"/>
      <c r="H74" s="117" t="s">
        <v>141</v>
      </c>
      <c r="I74" s="199" t="s">
        <v>167</v>
      </c>
      <c r="J74" s="209" t="s">
        <v>291</v>
      </c>
      <c r="K74" s="224" t="s">
        <v>226</v>
      </c>
      <c r="L74" s="175" t="s">
        <v>243</v>
      </c>
      <c r="M74" s="239" t="s">
        <v>292</v>
      </c>
      <c r="N74" s="74"/>
    </row>
    <row r="75" spans="1:14">
      <c r="A75" s="37"/>
      <c r="B75" s="14" t="s">
        <v>85</v>
      </c>
      <c r="C75" s="22"/>
      <c r="D75" s="15"/>
      <c r="E75" s="16"/>
      <c r="F75" s="17"/>
      <c r="G75" s="16"/>
      <c r="H75" s="16"/>
      <c r="I75" s="16"/>
      <c r="J75" s="16"/>
      <c r="K75" s="16"/>
      <c r="L75" s="16"/>
      <c r="M75" s="107"/>
      <c r="N75" s="1"/>
    </row>
    <row r="76" spans="1:14" ht="40">
      <c r="A76" s="91">
        <v>2.2999999999999998</v>
      </c>
      <c r="B76" s="282" t="s">
        <v>86</v>
      </c>
      <c r="C76" s="93" t="s">
        <v>50</v>
      </c>
      <c r="D76" s="55" t="s">
        <v>60</v>
      </c>
      <c r="E76" s="56" t="s">
        <v>134</v>
      </c>
      <c r="F76" s="150">
        <v>27</v>
      </c>
      <c r="G76" s="75" t="s">
        <v>183</v>
      </c>
      <c r="H76" s="100" t="s">
        <v>183</v>
      </c>
      <c r="I76" s="132" t="s">
        <v>183</v>
      </c>
      <c r="J76" s="56" t="s">
        <v>247</v>
      </c>
      <c r="K76" s="63">
        <f>27</f>
        <v>27</v>
      </c>
      <c r="L76" s="58">
        <f>K76/F76</f>
        <v>1</v>
      </c>
      <c r="M76" s="136" t="s">
        <v>162</v>
      </c>
      <c r="N76" s="1"/>
    </row>
    <row r="77" spans="1:14">
      <c r="A77" s="91">
        <v>2.2999999999999998</v>
      </c>
      <c r="B77" s="282"/>
      <c r="C77" s="49" t="s">
        <v>52</v>
      </c>
      <c r="D77" s="50" t="s">
        <v>53</v>
      </c>
      <c r="E77" s="96"/>
      <c r="F77" s="119"/>
      <c r="G77" s="96"/>
      <c r="H77" s="96"/>
      <c r="I77" s="96"/>
      <c r="J77" s="96"/>
      <c r="K77" s="96"/>
      <c r="L77" s="52"/>
      <c r="M77" s="52"/>
      <c r="N77" s="1"/>
    </row>
    <row r="78" spans="1:14" ht="150">
      <c r="A78" s="91">
        <v>2.2999999999999998</v>
      </c>
      <c r="B78" s="282"/>
      <c r="C78" s="93" t="s">
        <v>51</v>
      </c>
      <c r="D78" s="55" t="s">
        <v>53</v>
      </c>
      <c r="E78" s="56" t="s">
        <v>66</v>
      </c>
      <c r="F78" s="56" t="s">
        <v>66</v>
      </c>
      <c r="G78" s="95">
        <v>0</v>
      </c>
      <c r="H78" s="95" t="s">
        <v>137</v>
      </c>
      <c r="I78" s="208">
        <v>0</v>
      </c>
      <c r="J78" s="59">
        <v>0</v>
      </c>
      <c r="K78" s="236" t="s">
        <v>282</v>
      </c>
      <c r="L78" s="58" t="s">
        <v>243</v>
      </c>
      <c r="M78" s="154" t="s">
        <v>187</v>
      </c>
      <c r="N78" s="1"/>
    </row>
    <row r="79" spans="1:14" ht="40">
      <c r="A79" s="91">
        <v>2.2999999999999998</v>
      </c>
      <c r="B79" s="282"/>
      <c r="C79" s="93" t="s">
        <v>49</v>
      </c>
      <c r="D79" s="55" t="s">
        <v>61</v>
      </c>
      <c r="E79" s="209" t="s">
        <v>204</v>
      </c>
      <c r="F79" s="130">
        <v>13</v>
      </c>
      <c r="G79" s="130">
        <v>16</v>
      </c>
      <c r="H79" s="130">
        <v>10</v>
      </c>
      <c r="I79" s="130">
        <v>0</v>
      </c>
      <c r="J79" s="174">
        <v>4</v>
      </c>
      <c r="K79" s="174">
        <f>SUM(G79:J79)</f>
        <v>30</v>
      </c>
      <c r="L79" s="175">
        <f>K79/F79</f>
        <v>2.3076923076923075</v>
      </c>
      <c r="M79" s="225" t="s">
        <v>306</v>
      </c>
      <c r="N79" s="1"/>
    </row>
    <row r="80" spans="1:14" ht="70">
      <c r="A80" s="91"/>
      <c r="B80" s="282"/>
      <c r="C80" s="93" t="s">
        <v>48</v>
      </c>
      <c r="D80" s="55" t="s">
        <v>54</v>
      </c>
      <c r="E80" s="56" t="s">
        <v>203</v>
      </c>
      <c r="F80" s="57">
        <v>15</v>
      </c>
      <c r="G80" s="115" t="s">
        <v>123</v>
      </c>
      <c r="H80" s="75" t="s">
        <v>142</v>
      </c>
      <c r="I80" s="75" t="s">
        <v>142</v>
      </c>
      <c r="J80" s="75" t="s">
        <v>142</v>
      </c>
      <c r="K80" s="63">
        <f>18</f>
        <v>18</v>
      </c>
      <c r="L80" s="58">
        <f>K80/F80</f>
        <v>1.2</v>
      </c>
      <c r="M80" s="109" t="s">
        <v>168</v>
      </c>
    </row>
    <row r="81" spans="1:14">
      <c r="A81" s="37"/>
      <c r="B81" s="14" t="s">
        <v>87</v>
      </c>
      <c r="C81" s="22"/>
      <c r="D81" s="15"/>
      <c r="E81" s="16"/>
      <c r="F81" s="226"/>
      <c r="G81" s="16"/>
      <c r="H81" s="16"/>
      <c r="I81" s="16"/>
      <c r="J81" s="16"/>
      <c r="K81" s="16"/>
      <c r="L81" s="16"/>
      <c r="M81" s="107"/>
      <c r="N81" s="1"/>
    </row>
    <row r="82" spans="1:14" ht="70">
      <c r="A82" s="91">
        <v>2.4</v>
      </c>
      <c r="B82" s="282" t="s">
        <v>88</v>
      </c>
      <c r="C82" s="93" t="s">
        <v>50</v>
      </c>
      <c r="D82" s="55" t="s">
        <v>60</v>
      </c>
      <c r="E82" s="97"/>
      <c r="F82" s="56" t="s">
        <v>205</v>
      </c>
      <c r="G82" s="120" t="s">
        <v>109</v>
      </c>
      <c r="H82" s="56" t="s">
        <v>109</v>
      </c>
      <c r="I82" s="56" t="s">
        <v>109</v>
      </c>
      <c r="J82" s="56" t="s">
        <v>109</v>
      </c>
      <c r="K82" s="56" t="s">
        <v>109</v>
      </c>
      <c r="L82" s="58" t="s">
        <v>242</v>
      </c>
      <c r="M82" s="109"/>
      <c r="N82" s="1"/>
    </row>
    <row r="83" spans="1:14">
      <c r="A83" s="91">
        <v>2.4</v>
      </c>
      <c r="B83" s="282"/>
      <c r="C83" s="49" t="s">
        <v>52</v>
      </c>
      <c r="D83" s="50" t="s">
        <v>53</v>
      </c>
      <c r="E83" s="96"/>
      <c r="F83" s="53"/>
      <c r="G83" s="96"/>
      <c r="H83" s="96"/>
      <c r="I83" s="96"/>
      <c r="J83" s="96"/>
      <c r="K83" s="96"/>
      <c r="L83" s="52"/>
      <c r="M83" s="52"/>
      <c r="N83" s="1"/>
    </row>
    <row r="84" spans="1:14" ht="70">
      <c r="A84" s="91">
        <v>2.4</v>
      </c>
      <c r="B84" s="282"/>
      <c r="C84" s="93" t="s">
        <v>51</v>
      </c>
      <c r="D84" s="55" t="s">
        <v>53</v>
      </c>
      <c r="E84" s="97"/>
      <c r="F84" s="56" t="s">
        <v>205</v>
      </c>
      <c r="G84" s="56" t="s">
        <v>120</v>
      </c>
      <c r="H84" s="56" t="s">
        <v>138</v>
      </c>
      <c r="I84" s="117" t="s">
        <v>222</v>
      </c>
      <c r="J84" s="209" t="s">
        <v>222</v>
      </c>
      <c r="K84" s="209" t="s">
        <v>222</v>
      </c>
      <c r="L84" s="58" t="s">
        <v>249</v>
      </c>
      <c r="M84" s="109"/>
      <c r="N84" s="1"/>
    </row>
    <row r="85" spans="1:14" ht="116" customHeight="1">
      <c r="A85" s="91">
        <v>2.4</v>
      </c>
      <c r="B85" s="282"/>
      <c r="C85" s="93" t="s">
        <v>49</v>
      </c>
      <c r="D85" s="55" t="s">
        <v>61</v>
      </c>
      <c r="E85" s="97"/>
      <c r="F85" s="56" t="s">
        <v>205</v>
      </c>
      <c r="G85" s="121" t="s">
        <v>115</v>
      </c>
      <c r="H85" s="56"/>
      <c r="I85" s="140" t="s">
        <v>173</v>
      </c>
      <c r="J85" s="56" t="s">
        <v>307</v>
      </c>
      <c r="K85" s="121" t="s">
        <v>115</v>
      </c>
      <c r="L85" s="58" t="s">
        <v>249</v>
      </c>
      <c r="M85" s="109"/>
      <c r="N85" s="1"/>
    </row>
    <row r="86" spans="1:14" ht="130">
      <c r="A86" s="91">
        <v>2.4</v>
      </c>
      <c r="B86" s="282"/>
      <c r="C86" s="93" t="s">
        <v>48</v>
      </c>
      <c r="D86" s="55" t="s">
        <v>54</v>
      </c>
      <c r="E86" s="97"/>
      <c r="F86" s="56" t="s">
        <v>205</v>
      </c>
      <c r="G86" s="115" t="s">
        <v>124</v>
      </c>
      <c r="H86" s="56" t="s">
        <v>143</v>
      </c>
      <c r="I86" s="170" t="s">
        <v>293</v>
      </c>
      <c r="J86" s="170" t="s">
        <v>294</v>
      </c>
      <c r="K86" s="170" t="s">
        <v>294</v>
      </c>
      <c r="L86" s="58" t="s">
        <v>288</v>
      </c>
      <c r="M86" s="109"/>
    </row>
    <row r="87" spans="1:14">
      <c r="A87" s="37"/>
      <c r="B87" s="14" t="s">
        <v>89</v>
      </c>
      <c r="C87" s="22"/>
      <c r="D87" s="15"/>
      <c r="E87" s="16"/>
      <c r="F87" s="17"/>
      <c r="G87" s="16"/>
      <c r="H87" s="16"/>
      <c r="I87" s="16"/>
      <c r="J87" s="16"/>
      <c r="K87" s="16"/>
      <c r="L87" s="16"/>
      <c r="M87" s="107"/>
      <c r="N87" s="1"/>
    </row>
    <row r="88" spans="1:14" ht="50">
      <c r="A88" s="278">
        <v>3.1</v>
      </c>
      <c r="B88" s="284" t="s">
        <v>90</v>
      </c>
      <c r="C88" s="269" t="s">
        <v>50</v>
      </c>
      <c r="D88" s="92" t="s">
        <v>60</v>
      </c>
      <c r="E88" s="56" t="s">
        <v>24</v>
      </c>
      <c r="F88" s="77">
        <v>0.65</v>
      </c>
      <c r="G88" s="79">
        <v>0.56999999999999995</v>
      </c>
      <c r="H88" s="58">
        <v>0.91</v>
      </c>
      <c r="I88" s="58">
        <v>0.64</v>
      </c>
      <c r="J88" s="128">
        <v>0.99</v>
      </c>
      <c r="K88" s="101">
        <f>AVERAGE(G88:J88)</f>
        <v>0.77750000000000008</v>
      </c>
      <c r="L88" s="101">
        <f>K88/F88</f>
        <v>1.1961538461538463</v>
      </c>
      <c r="M88" s="212" t="s">
        <v>248</v>
      </c>
      <c r="N88" s="1"/>
    </row>
    <row r="89" spans="1:14">
      <c r="A89" s="278"/>
      <c r="B89" s="284"/>
      <c r="C89" s="269"/>
      <c r="D89" s="92" t="s">
        <v>60</v>
      </c>
      <c r="E89" s="56" t="s">
        <v>25</v>
      </c>
      <c r="F89" s="73"/>
      <c r="G89" s="87">
        <v>1253</v>
      </c>
      <c r="H89" s="73">
        <v>2006</v>
      </c>
      <c r="I89" s="73">
        <v>1402</v>
      </c>
      <c r="J89" s="73">
        <v>2179</v>
      </c>
      <c r="K89" s="73">
        <f>SUM(G89:J89)</f>
        <v>6840</v>
      </c>
      <c r="L89" s="80">
        <f>J89+I89+H89+G89</f>
        <v>6840</v>
      </c>
      <c r="M89" s="123"/>
      <c r="N89" s="1"/>
    </row>
    <row r="90" spans="1:14">
      <c r="A90" s="91">
        <v>3.1</v>
      </c>
      <c r="B90" s="284"/>
      <c r="C90" s="85" t="s">
        <v>52</v>
      </c>
      <c r="D90" s="85" t="s">
        <v>53</v>
      </c>
      <c r="E90" s="96"/>
      <c r="F90" s="52"/>
      <c r="G90" s="96"/>
      <c r="H90" s="96"/>
      <c r="I90" s="96"/>
      <c r="J90" s="96"/>
      <c r="K90" s="96"/>
      <c r="L90" s="52"/>
      <c r="M90" s="52"/>
      <c r="N90" s="1"/>
    </row>
    <row r="91" spans="1:14">
      <c r="A91" s="91">
        <v>3.1</v>
      </c>
      <c r="B91" s="284"/>
      <c r="C91" s="85" t="s">
        <v>51</v>
      </c>
      <c r="D91" s="85" t="s">
        <v>53</v>
      </c>
      <c r="E91" s="96"/>
      <c r="F91" s="52"/>
      <c r="G91" s="96"/>
      <c r="H91" s="96"/>
      <c r="I91" s="96"/>
      <c r="J91" s="96"/>
      <c r="K91" s="96"/>
      <c r="L91" s="52"/>
      <c r="M91" s="52"/>
      <c r="N91" s="1"/>
    </row>
    <row r="92" spans="1:14">
      <c r="A92" s="278">
        <v>3.1</v>
      </c>
      <c r="B92" s="284"/>
      <c r="C92" s="269" t="s">
        <v>49</v>
      </c>
      <c r="D92" s="92" t="s">
        <v>61</v>
      </c>
      <c r="E92" s="56" t="s">
        <v>24</v>
      </c>
      <c r="F92" s="58">
        <v>0.55000000000000004</v>
      </c>
      <c r="G92" s="88">
        <v>0.64100000000000001</v>
      </c>
      <c r="H92" s="58">
        <v>0.78</v>
      </c>
      <c r="I92" s="128">
        <v>0.5</v>
      </c>
      <c r="J92" s="215">
        <v>1.37</v>
      </c>
      <c r="K92" s="58">
        <f>AVERAGE(G92:J92)</f>
        <v>0.82275000000000009</v>
      </c>
      <c r="L92" s="58">
        <f>K92/F92</f>
        <v>1.4959090909090909</v>
      </c>
      <c r="M92" s="122"/>
      <c r="N92" s="1"/>
    </row>
    <row r="93" spans="1:14" ht="20" customHeight="1">
      <c r="A93" s="278"/>
      <c r="B93" s="284"/>
      <c r="C93" s="269"/>
      <c r="D93" s="92" t="s">
        <v>61</v>
      </c>
      <c r="E93" s="56" t="s">
        <v>25</v>
      </c>
      <c r="F93" s="73"/>
      <c r="G93" s="81">
        <v>1483</v>
      </c>
      <c r="H93" s="155">
        <v>1555</v>
      </c>
      <c r="I93" s="95">
        <v>1007</v>
      </c>
      <c r="J93" s="95">
        <v>2737</v>
      </c>
      <c r="K93" s="155">
        <f>SUM(G93:J93)</f>
        <v>6782</v>
      </c>
      <c r="L93" s="8"/>
      <c r="M93" s="256" t="s">
        <v>309</v>
      </c>
    </row>
    <row r="94" spans="1:14">
      <c r="A94" s="278">
        <v>3.1</v>
      </c>
      <c r="B94" s="284"/>
      <c r="C94" s="269" t="s">
        <v>48</v>
      </c>
      <c r="D94" s="92" t="s">
        <v>54</v>
      </c>
      <c r="E94" s="56" t="s">
        <v>24</v>
      </c>
      <c r="F94" s="58">
        <v>0.75</v>
      </c>
      <c r="G94" s="8">
        <v>0.746</v>
      </c>
      <c r="H94" s="58">
        <v>0.86</v>
      </c>
      <c r="I94" s="128">
        <v>0.68</v>
      </c>
      <c r="J94" s="215">
        <v>0.69</v>
      </c>
      <c r="K94" s="60">
        <f>AVERAGE(G94:J94)</f>
        <v>0.74399999999999999</v>
      </c>
      <c r="L94" s="58">
        <f>K94/F94</f>
        <v>0.99199999999999999</v>
      </c>
      <c r="M94" s="257"/>
    </row>
    <row r="95" spans="1:14" ht="11">
      <c r="A95" s="278"/>
      <c r="B95" s="284"/>
      <c r="C95" s="269"/>
      <c r="D95" s="92" t="s">
        <v>54</v>
      </c>
      <c r="E95" s="56" t="s">
        <v>25</v>
      </c>
      <c r="F95" s="73"/>
      <c r="G95" s="87">
        <v>1582</v>
      </c>
      <c r="H95" s="73">
        <v>1812</v>
      </c>
      <c r="I95" s="73">
        <v>1443</v>
      </c>
      <c r="J95" s="95">
        <v>1458</v>
      </c>
      <c r="K95" s="181">
        <f>SUM(G95:J95)</f>
        <v>6295</v>
      </c>
      <c r="L95" s="8"/>
      <c r="M95" s="123"/>
    </row>
    <row r="96" spans="1:14" ht="30">
      <c r="A96" s="91">
        <v>3.1</v>
      </c>
      <c r="B96" s="284"/>
      <c r="C96" s="92" t="s">
        <v>11</v>
      </c>
      <c r="D96" s="92" t="s">
        <v>11</v>
      </c>
      <c r="E96" s="56" t="s">
        <v>211</v>
      </c>
      <c r="F96" s="73">
        <v>20076</v>
      </c>
      <c r="G96" s="190">
        <f t="shared" ref="G96" si="3">G89+G93+G95</f>
        <v>4318</v>
      </c>
      <c r="H96" s="190">
        <f>H89+H93+H95</f>
        <v>5373</v>
      </c>
      <c r="I96" s="73">
        <f>I89+I93+I95</f>
        <v>3852</v>
      </c>
      <c r="J96" s="190">
        <f>J89+J93+J95</f>
        <v>6374</v>
      </c>
      <c r="K96" s="190">
        <f>K89+K93+K95</f>
        <v>19917</v>
      </c>
      <c r="L96" s="58">
        <f>K96/F96</f>
        <v>0.99208009563658095</v>
      </c>
      <c r="M96" s="122"/>
    </row>
    <row r="97" spans="1:14">
      <c r="A97" s="37"/>
      <c r="B97" s="14" t="s">
        <v>91</v>
      </c>
      <c r="C97" s="86"/>
      <c r="D97" s="86"/>
      <c r="E97" s="16"/>
      <c r="F97" s="17"/>
      <c r="G97" s="16"/>
      <c r="H97" s="16"/>
      <c r="I97" s="16"/>
      <c r="J97" s="16"/>
      <c r="K97" s="16"/>
      <c r="L97" s="16"/>
      <c r="M97" s="107"/>
      <c r="N97" s="1"/>
    </row>
    <row r="98" spans="1:14" s="203" customFormat="1">
      <c r="A98" s="201"/>
      <c r="B98" s="202"/>
      <c r="C98" s="266" t="s">
        <v>232</v>
      </c>
      <c r="D98" s="204" t="s">
        <v>60</v>
      </c>
      <c r="E98" s="147" t="s">
        <v>24</v>
      </c>
      <c r="F98" s="215">
        <v>0.55000000000000004</v>
      </c>
      <c r="G98" s="216">
        <v>0.63</v>
      </c>
      <c r="H98" s="58">
        <v>0.63</v>
      </c>
      <c r="I98" s="58">
        <v>0.59</v>
      </c>
      <c r="J98" s="214">
        <v>0.66</v>
      </c>
      <c r="K98" s="58">
        <f>AVERAGE(G98:J98)</f>
        <v>0.62750000000000006</v>
      </c>
      <c r="L98" s="58">
        <f>K98/F98</f>
        <v>1.1409090909090909</v>
      </c>
      <c r="M98" s="258" t="s">
        <v>313</v>
      </c>
    </row>
    <row r="99" spans="1:14" s="203" customFormat="1">
      <c r="A99" s="201"/>
      <c r="B99" s="202"/>
      <c r="C99" s="266"/>
      <c r="D99" s="204" t="s">
        <v>60</v>
      </c>
      <c r="E99" s="147" t="s">
        <v>25</v>
      </c>
      <c r="F99" s="73"/>
      <c r="G99" s="73">
        <v>1380</v>
      </c>
      <c r="H99" s="73">
        <v>1392</v>
      </c>
      <c r="I99" s="73">
        <v>1289</v>
      </c>
      <c r="J99" s="219">
        <v>1455</v>
      </c>
      <c r="K99" s="208">
        <f>SUM(G99:J99)</f>
        <v>5516</v>
      </c>
      <c r="L99" s="217"/>
      <c r="M99" s="259"/>
    </row>
    <row r="100" spans="1:14">
      <c r="A100" s="278">
        <v>3.2</v>
      </c>
      <c r="B100" s="282" t="s">
        <v>235</v>
      </c>
      <c r="C100" s="269" t="s">
        <v>231</v>
      </c>
      <c r="D100" s="92" t="s">
        <v>60</v>
      </c>
      <c r="E100" s="56" t="s">
        <v>24</v>
      </c>
      <c r="F100" s="89"/>
      <c r="G100" s="79">
        <v>0.48</v>
      </c>
      <c r="H100" s="58">
        <v>0.46</v>
      </c>
      <c r="I100" s="58">
        <v>0.46</v>
      </c>
      <c r="J100" s="214">
        <v>0.38</v>
      </c>
      <c r="K100" s="58">
        <f>AVERAGE(G100:J100)</f>
        <v>0.44499999999999995</v>
      </c>
      <c r="L100" s="58"/>
      <c r="M100" s="259"/>
      <c r="N100" s="1"/>
    </row>
    <row r="101" spans="1:14">
      <c r="A101" s="278"/>
      <c r="B101" s="282"/>
      <c r="C101" s="269"/>
      <c r="D101" s="92" t="s">
        <v>60</v>
      </c>
      <c r="E101" s="56" t="s">
        <v>25</v>
      </c>
      <c r="F101" s="73"/>
      <c r="G101" s="73">
        <v>1046</v>
      </c>
      <c r="H101" s="73">
        <v>1008</v>
      </c>
      <c r="I101" s="73">
        <v>1004</v>
      </c>
      <c r="J101" s="219">
        <v>1030</v>
      </c>
      <c r="K101" s="188">
        <f>SUM(G101:J101)</f>
        <v>4088</v>
      </c>
      <c r="L101" s="82"/>
      <c r="M101" s="259"/>
      <c r="N101" s="1"/>
    </row>
    <row r="102" spans="1:14">
      <c r="A102" s="91">
        <v>3.2</v>
      </c>
      <c r="B102" s="282"/>
      <c r="C102" s="85" t="s">
        <v>52</v>
      </c>
      <c r="D102" s="85" t="s">
        <v>53</v>
      </c>
      <c r="E102" s="96"/>
      <c r="F102" s="52"/>
      <c r="G102" s="96"/>
      <c r="H102" s="96"/>
      <c r="I102" s="96"/>
      <c r="J102" s="96"/>
      <c r="K102" s="96"/>
      <c r="L102" s="52"/>
      <c r="M102" s="259"/>
      <c r="N102" s="1"/>
    </row>
    <row r="103" spans="1:14">
      <c r="A103" s="91">
        <v>3.2</v>
      </c>
      <c r="B103" s="282"/>
      <c r="C103" s="85" t="s">
        <v>51</v>
      </c>
      <c r="D103" s="85" t="s">
        <v>53</v>
      </c>
      <c r="E103" s="96"/>
      <c r="F103" s="52"/>
      <c r="G103" s="96"/>
      <c r="H103" s="96"/>
      <c r="I103" s="96"/>
      <c r="J103" s="96"/>
      <c r="K103" s="96"/>
      <c r="L103" s="52"/>
      <c r="M103" s="259"/>
      <c r="N103" s="1"/>
    </row>
    <row r="104" spans="1:14" s="203" customFormat="1">
      <c r="A104" s="205"/>
      <c r="B104" s="282"/>
      <c r="C104" s="269" t="s">
        <v>308</v>
      </c>
      <c r="D104" s="187" t="s">
        <v>61</v>
      </c>
      <c r="E104" s="56" t="s">
        <v>24</v>
      </c>
      <c r="F104" s="58">
        <v>0.65</v>
      </c>
      <c r="G104" s="244">
        <v>1.1000000000000001</v>
      </c>
      <c r="H104" s="58">
        <v>0.76</v>
      </c>
      <c r="I104" s="128">
        <v>0.64</v>
      </c>
      <c r="J104" s="101">
        <v>0.75</v>
      </c>
      <c r="K104" s="58">
        <f>AVERAGE(G104:J104)</f>
        <v>0.8125</v>
      </c>
      <c r="L104" s="58">
        <f>K104/F104</f>
        <v>1.25</v>
      </c>
      <c r="M104" s="259"/>
    </row>
    <row r="105" spans="1:14" s="203" customFormat="1">
      <c r="A105" s="205"/>
      <c r="B105" s="282"/>
      <c r="C105" s="269"/>
      <c r="D105" s="187" t="s">
        <v>61</v>
      </c>
      <c r="E105" s="56" t="s">
        <v>25</v>
      </c>
      <c r="F105" s="73"/>
      <c r="G105" s="83">
        <v>2751</v>
      </c>
      <c r="H105" s="73">
        <v>1912</v>
      </c>
      <c r="I105" s="73">
        <v>1591</v>
      </c>
      <c r="J105" s="63">
        <v>1887</v>
      </c>
      <c r="K105" s="208">
        <f>SUM(G105:J105)</f>
        <v>8141</v>
      </c>
      <c r="L105" s="58"/>
      <c r="M105" s="259"/>
    </row>
    <row r="106" spans="1:14">
      <c r="A106" s="278">
        <v>3.2</v>
      </c>
      <c r="B106" s="282"/>
      <c r="C106" s="266" t="s">
        <v>233</v>
      </c>
      <c r="D106" s="204" t="s">
        <v>61</v>
      </c>
      <c r="E106" s="147" t="s">
        <v>24</v>
      </c>
      <c r="F106" s="143"/>
      <c r="G106" s="243">
        <v>0.38</v>
      </c>
      <c r="H106" s="58">
        <v>0.39</v>
      </c>
      <c r="I106" s="128">
        <v>0.33</v>
      </c>
      <c r="J106" s="101">
        <v>0.38</v>
      </c>
      <c r="K106" s="58">
        <f>AVERAGE(G106:J106)</f>
        <v>0.37</v>
      </c>
      <c r="L106" s="58"/>
      <c r="M106" s="259"/>
      <c r="N106" s="1"/>
    </row>
    <row r="107" spans="1:14">
      <c r="A107" s="278"/>
      <c r="B107" s="282"/>
      <c r="C107" s="266"/>
      <c r="D107" s="204" t="s">
        <v>61</v>
      </c>
      <c r="E107" s="147" t="s">
        <v>25</v>
      </c>
      <c r="F107" s="158"/>
      <c r="G107" s="83">
        <v>952</v>
      </c>
      <c r="H107" s="73">
        <v>986</v>
      </c>
      <c r="I107" s="73">
        <v>824</v>
      </c>
      <c r="J107" s="218">
        <v>962</v>
      </c>
      <c r="K107" s="208">
        <f>SUM(G107:J107)</f>
        <v>3724</v>
      </c>
      <c r="L107" s="143"/>
      <c r="M107" s="259"/>
    </row>
    <row r="108" spans="1:14">
      <c r="A108" s="186"/>
      <c r="B108" s="282"/>
      <c r="C108" s="269" t="s">
        <v>295</v>
      </c>
      <c r="D108" s="187" t="s">
        <v>54</v>
      </c>
      <c r="E108" s="56" t="s">
        <v>24</v>
      </c>
      <c r="F108" s="58">
        <v>0.8</v>
      </c>
      <c r="G108" s="58">
        <v>0.6</v>
      </c>
      <c r="H108" s="58">
        <v>0.81</v>
      </c>
      <c r="I108" s="128">
        <v>0.78</v>
      </c>
      <c r="J108" s="101">
        <v>0.96</v>
      </c>
      <c r="K108" s="58">
        <f>AVERAGE(G108:J108)</f>
        <v>0.78750000000000009</v>
      </c>
      <c r="L108" s="58">
        <f>K108/F108</f>
        <v>0.98437500000000011</v>
      </c>
      <c r="M108" s="259"/>
    </row>
    <row r="109" spans="1:14">
      <c r="A109" s="186"/>
      <c r="B109" s="282"/>
      <c r="C109" s="269"/>
      <c r="D109" s="187" t="s">
        <v>54</v>
      </c>
      <c r="E109" s="56" t="s">
        <v>25</v>
      </c>
      <c r="F109" s="73"/>
      <c r="G109" s="83">
        <v>1272</v>
      </c>
      <c r="H109" s="73">
        <v>1724</v>
      </c>
      <c r="I109" s="73">
        <v>1655</v>
      </c>
      <c r="J109" s="63">
        <v>2039</v>
      </c>
      <c r="K109" s="208">
        <f>SUM(G109:J109)</f>
        <v>6690</v>
      </c>
      <c r="L109" s="8"/>
      <c r="M109" s="259"/>
    </row>
    <row r="110" spans="1:14">
      <c r="A110" s="278">
        <v>3.2</v>
      </c>
      <c r="B110" s="282"/>
      <c r="C110" s="266" t="s">
        <v>234</v>
      </c>
      <c r="D110" s="204" t="s">
        <v>54</v>
      </c>
      <c r="E110" s="147" t="s">
        <v>24</v>
      </c>
      <c r="F110" s="143"/>
      <c r="G110" s="143"/>
      <c r="H110" s="143"/>
      <c r="I110" s="166"/>
      <c r="J110" s="147"/>
      <c r="K110" s="143"/>
      <c r="L110" s="143"/>
      <c r="M110" s="259"/>
    </row>
    <row r="111" spans="1:14">
      <c r="A111" s="278"/>
      <c r="B111" s="282"/>
      <c r="C111" s="266"/>
      <c r="D111" s="204" t="s">
        <v>54</v>
      </c>
      <c r="E111" s="147" t="s">
        <v>25</v>
      </c>
      <c r="F111" s="158"/>
      <c r="G111" s="168"/>
      <c r="H111" s="158"/>
      <c r="I111" s="158"/>
      <c r="J111" s="162"/>
      <c r="K111" s="142"/>
      <c r="L111" s="143"/>
      <c r="M111" s="260"/>
    </row>
    <row r="112" spans="1:14">
      <c r="A112" s="37"/>
      <c r="B112" s="14" t="s">
        <v>92</v>
      </c>
      <c r="C112" s="86"/>
      <c r="D112" s="86"/>
      <c r="E112" s="16"/>
      <c r="F112" s="17"/>
      <c r="G112" s="16"/>
      <c r="H112" s="16"/>
      <c r="I112" s="16"/>
      <c r="J112" s="16"/>
      <c r="K112" s="16"/>
      <c r="L112" s="16"/>
      <c r="M112" s="107"/>
      <c r="N112" s="1"/>
    </row>
    <row r="113" spans="1:15" ht="30">
      <c r="A113" s="91">
        <v>3.3</v>
      </c>
      <c r="B113" s="282" t="s">
        <v>93</v>
      </c>
      <c r="C113" s="92" t="s">
        <v>50</v>
      </c>
      <c r="D113" s="92" t="s">
        <v>60</v>
      </c>
      <c r="E113" s="56" t="s">
        <v>188</v>
      </c>
      <c r="F113" s="58">
        <v>0.5</v>
      </c>
      <c r="G113" s="101" t="s">
        <v>227</v>
      </c>
      <c r="H113" s="101" t="s">
        <v>230</v>
      </c>
      <c r="I113" s="101" t="s">
        <v>255</v>
      </c>
      <c r="J113" s="101" t="s">
        <v>255</v>
      </c>
      <c r="K113" s="56" t="s">
        <v>262</v>
      </c>
      <c r="L113" s="58" t="s">
        <v>254</v>
      </c>
      <c r="M113" s="109"/>
      <c r="N113" s="1"/>
    </row>
    <row r="114" spans="1:15">
      <c r="A114" s="91">
        <v>3.3</v>
      </c>
      <c r="B114" s="282"/>
      <c r="C114" s="85" t="s">
        <v>52</v>
      </c>
      <c r="D114" s="85" t="s">
        <v>53</v>
      </c>
      <c r="E114" s="96"/>
      <c r="F114" s="52"/>
      <c r="G114" s="96"/>
      <c r="H114" s="96"/>
      <c r="I114" s="96"/>
      <c r="J114" s="96"/>
      <c r="K114" s="96"/>
      <c r="L114" s="52"/>
      <c r="M114" s="52"/>
      <c r="N114" s="1"/>
    </row>
    <row r="115" spans="1:15" ht="40">
      <c r="A115" s="91">
        <v>3.3</v>
      </c>
      <c r="B115" s="282"/>
      <c r="C115" s="99" t="s">
        <v>51</v>
      </c>
      <c r="D115" s="99" t="s">
        <v>53</v>
      </c>
      <c r="E115" s="65"/>
      <c r="F115" s="77"/>
      <c r="G115" s="77"/>
      <c r="H115" s="65" t="s">
        <v>139</v>
      </c>
      <c r="I115" s="144" t="s">
        <v>179</v>
      </c>
      <c r="J115" s="144" t="s">
        <v>179</v>
      </c>
      <c r="K115" s="65" t="s">
        <v>283</v>
      </c>
      <c r="L115" s="77" t="s">
        <v>266</v>
      </c>
      <c r="M115" s="104"/>
      <c r="N115" s="1"/>
    </row>
    <row r="116" spans="1:15" ht="30">
      <c r="A116" s="91">
        <v>3.3</v>
      </c>
      <c r="B116" s="282"/>
      <c r="C116" s="92" t="s">
        <v>49</v>
      </c>
      <c r="D116" s="92" t="s">
        <v>61</v>
      </c>
      <c r="E116" s="56" t="s">
        <v>102</v>
      </c>
      <c r="F116" s="77">
        <v>0.25</v>
      </c>
      <c r="G116" s="209" t="s">
        <v>228</v>
      </c>
      <c r="H116" s="182" t="s">
        <v>154</v>
      </c>
      <c r="I116" s="245"/>
      <c r="J116" s="247" t="s">
        <v>229</v>
      </c>
      <c r="K116" s="56" t="s">
        <v>310</v>
      </c>
      <c r="L116" s="58" t="s">
        <v>254</v>
      </c>
      <c r="M116" s="148"/>
      <c r="N116" s="1"/>
    </row>
    <row r="117" spans="1:15" ht="50">
      <c r="A117" s="91">
        <v>3.3</v>
      </c>
      <c r="B117" s="282"/>
      <c r="C117" s="92" t="s">
        <v>48</v>
      </c>
      <c r="D117" s="55" t="s">
        <v>54</v>
      </c>
      <c r="E117" s="56" t="s">
        <v>10</v>
      </c>
      <c r="F117" s="58">
        <v>0.2</v>
      </c>
      <c r="G117" s="39" t="s">
        <v>125</v>
      </c>
      <c r="H117" s="39" t="s">
        <v>159</v>
      </c>
      <c r="I117" s="246" t="s">
        <v>112</v>
      </c>
      <c r="J117" s="56" t="s">
        <v>112</v>
      </c>
      <c r="K117" s="56" t="s">
        <v>254</v>
      </c>
      <c r="L117" s="58"/>
      <c r="M117" s="56" t="s">
        <v>169</v>
      </c>
    </row>
    <row r="118" spans="1:15">
      <c r="A118" s="37"/>
      <c r="B118" s="14" t="s">
        <v>94</v>
      </c>
      <c r="C118" s="22"/>
      <c r="D118" s="15"/>
      <c r="E118" s="16"/>
      <c r="F118" s="17"/>
      <c r="G118" s="16"/>
      <c r="H118" s="16"/>
      <c r="I118" s="16"/>
      <c r="J118" s="16"/>
      <c r="K118" s="16"/>
      <c r="L118" s="16"/>
      <c r="M118" s="107"/>
      <c r="N118" s="1"/>
    </row>
    <row r="119" spans="1:15">
      <c r="A119" s="278">
        <v>3.4</v>
      </c>
      <c r="B119" s="282" t="s">
        <v>95</v>
      </c>
      <c r="C119" s="267" t="s">
        <v>50</v>
      </c>
      <c r="D119" s="55" t="s">
        <v>60</v>
      </c>
      <c r="E119" s="56" t="s">
        <v>24</v>
      </c>
      <c r="F119" s="89">
        <v>0.3</v>
      </c>
      <c r="G119" s="84">
        <v>0.3</v>
      </c>
      <c r="H119" s="58">
        <v>0.4</v>
      </c>
      <c r="I119" s="128">
        <v>0.41</v>
      </c>
      <c r="J119" s="214">
        <v>0.48</v>
      </c>
      <c r="K119" s="128">
        <f>AVERAGE(G119:J119)</f>
        <v>0.39749999999999996</v>
      </c>
      <c r="L119" s="58">
        <f>K119/30%</f>
        <v>1.325</v>
      </c>
      <c r="M119" s="109"/>
      <c r="N119" s="1"/>
    </row>
    <row r="120" spans="1:15">
      <c r="A120" s="278"/>
      <c r="B120" s="282"/>
      <c r="C120" s="267"/>
      <c r="D120" s="55" t="s">
        <v>60</v>
      </c>
      <c r="E120" s="56" t="s">
        <v>25</v>
      </c>
      <c r="F120" s="73"/>
      <c r="G120" s="73">
        <v>661</v>
      </c>
      <c r="H120" s="73">
        <v>890</v>
      </c>
      <c r="I120" s="73">
        <v>902</v>
      </c>
      <c r="J120" s="73">
        <v>1054</v>
      </c>
      <c r="K120" s="73">
        <f>SUM(G120:J120)</f>
        <v>3507</v>
      </c>
      <c r="L120" s="73"/>
      <c r="M120" s="90"/>
      <c r="N120" s="46"/>
      <c r="O120" s="46"/>
    </row>
    <row r="121" spans="1:15">
      <c r="A121" s="91">
        <v>3.4</v>
      </c>
      <c r="B121" s="282"/>
      <c r="C121" s="49" t="s">
        <v>52</v>
      </c>
      <c r="D121" s="50" t="s">
        <v>53</v>
      </c>
      <c r="E121" s="96"/>
      <c r="F121" s="52"/>
      <c r="G121" s="96"/>
      <c r="H121" s="96"/>
      <c r="I121" s="96"/>
      <c r="J121" s="96"/>
      <c r="K121" s="96"/>
      <c r="L121" s="52"/>
      <c r="M121" s="52"/>
      <c r="N121" s="1"/>
    </row>
    <row r="122" spans="1:15">
      <c r="A122" s="91">
        <v>3.4</v>
      </c>
      <c r="B122" s="282"/>
      <c r="C122" s="49" t="s">
        <v>51</v>
      </c>
      <c r="D122" s="50" t="s">
        <v>53</v>
      </c>
      <c r="E122" s="96"/>
      <c r="F122" s="52"/>
      <c r="G122" s="96"/>
      <c r="H122" s="96"/>
      <c r="I122" s="96"/>
      <c r="J122" s="96"/>
      <c r="K122" s="96"/>
      <c r="L122" s="52"/>
      <c r="M122" s="52"/>
      <c r="N122" s="1"/>
    </row>
    <row r="123" spans="1:15">
      <c r="A123" s="278">
        <v>3.4</v>
      </c>
      <c r="B123" s="282"/>
      <c r="C123" s="267" t="s">
        <v>49</v>
      </c>
      <c r="D123" s="55" t="s">
        <v>61</v>
      </c>
      <c r="E123" s="56" t="s">
        <v>24</v>
      </c>
      <c r="F123" s="58">
        <v>0.3</v>
      </c>
      <c r="G123" s="58">
        <v>0.26</v>
      </c>
      <c r="H123" s="58">
        <v>0.28999999999999998</v>
      </c>
      <c r="I123" s="128">
        <v>0.35</v>
      </c>
      <c r="J123" s="128">
        <v>0.31</v>
      </c>
      <c r="K123" s="58">
        <f>AVERAGE(G123:J123)</f>
        <v>0.30249999999999999</v>
      </c>
      <c r="L123" s="58">
        <f>K123/30%</f>
        <v>1.0083333333333333</v>
      </c>
      <c r="M123" s="109"/>
      <c r="N123" s="1"/>
    </row>
    <row r="124" spans="1:15">
      <c r="A124" s="278"/>
      <c r="B124" s="282"/>
      <c r="C124" s="267"/>
      <c r="D124" s="55" t="s">
        <v>61</v>
      </c>
      <c r="E124" s="56" t="s">
        <v>25</v>
      </c>
      <c r="F124" s="73"/>
      <c r="G124" s="83">
        <v>651</v>
      </c>
      <c r="H124" s="73">
        <v>737</v>
      </c>
      <c r="I124" s="73">
        <v>867</v>
      </c>
      <c r="J124" s="73">
        <v>774</v>
      </c>
      <c r="K124" s="73">
        <f>SUM(G124:J124)</f>
        <v>3029</v>
      </c>
      <c r="L124" s="58"/>
      <c r="M124" s="76"/>
    </row>
    <row r="125" spans="1:15" ht="11" customHeight="1">
      <c r="A125" s="278">
        <v>3.4</v>
      </c>
      <c r="B125" s="282"/>
      <c r="C125" s="267" t="s">
        <v>48</v>
      </c>
      <c r="D125" s="55" t="s">
        <v>54</v>
      </c>
      <c r="E125" s="56" t="s">
        <v>24</v>
      </c>
      <c r="F125" s="58">
        <v>0.22</v>
      </c>
      <c r="G125" s="8">
        <v>0.19500000000000001</v>
      </c>
      <c r="H125" s="58">
        <v>0.16</v>
      </c>
      <c r="I125" s="128">
        <v>0.19</v>
      </c>
      <c r="J125" s="128">
        <v>0.2</v>
      </c>
      <c r="K125" s="58">
        <f>AVERAGE(G125:J125)</f>
        <v>0.18624999999999997</v>
      </c>
      <c r="L125" s="58">
        <f>K125/22%</f>
        <v>0.84659090909090895</v>
      </c>
      <c r="M125" s="124"/>
    </row>
    <row r="126" spans="1:15">
      <c r="A126" s="278"/>
      <c r="B126" s="282"/>
      <c r="C126" s="267"/>
      <c r="D126" s="55" t="s">
        <v>54</v>
      </c>
      <c r="E126" s="56" t="s">
        <v>25</v>
      </c>
      <c r="F126" s="73"/>
      <c r="G126" s="83">
        <v>415</v>
      </c>
      <c r="H126" s="73">
        <v>338</v>
      </c>
      <c r="I126" s="73">
        <v>411</v>
      </c>
      <c r="J126" s="73">
        <v>421</v>
      </c>
      <c r="K126" s="73">
        <f>SUM(G126:J126)</f>
        <v>1585</v>
      </c>
      <c r="L126" s="58"/>
      <c r="M126" s="76"/>
    </row>
    <row r="127" spans="1:15" ht="30">
      <c r="A127" s="91">
        <v>3.4</v>
      </c>
      <c r="B127" s="282"/>
      <c r="C127" s="93" t="s">
        <v>11</v>
      </c>
      <c r="D127" s="72" t="s">
        <v>28</v>
      </c>
      <c r="E127" s="56" t="s">
        <v>27</v>
      </c>
      <c r="F127" s="73">
        <v>7514</v>
      </c>
      <c r="G127" s="83">
        <f>G126+G124+G120</f>
        <v>1727</v>
      </c>
      <c r="H127" s="73">
        <f>H126+H124+H120</f>
        <v>1965</v>
      </c>
      <c r="I127" s="73">
        <f t="shared" ref="I127:K127" si="4">I126+I124+I120</f>
        <v>2180</v>
      </c>
      <c r="J127" s="73">
        <f t="shared" si="4"/>
        <v>2249</v>
      </c>
      <c r="K127" s="73">
        <f t="shared" si="4"/>
        <v>8121</v>
      </c>
      <c r="L127" s="58">
        <f>K127/F127</f>
        <v>1.0807825392600479</v>
      </c>
      <c r="M127" s="109"/>
    </row>
    <row r="128" spans="1:15">
      <c r="A128" s="37"/>
      <c r="B128" s="14" t="s">
        <v>96</v>
      </c>
      <c r="C128" s="22"/>
      <c r="D128" s="15"/>
      <c r="E128" s="16"/>
      <c r="F128" s="17"/>
      <c r="G128" s="16"/>
      <c r="H128" s="16"/>
      <c r="I128" s="16"/>
      <c r="J128" s="16"/>
      <c r="K128" s="16"/>
      <c r="L128" s="16"/>
      <c r="M128" s="107"/>
      <c r="N128" s="1"/>
    </row>
    <row r="129" spans="1:14">
      <c r="A129" s="91">
        <v>3.5</v>
      </c>
      <c r="B129" s="282" t="s">
        <v>31</v>
      </c>
      <c r="C129" s="49" t="s">
        <v>50</v>
      </c>
      <c r="D129" s="50" t="s">
        <v>60</v>
      </c>
      <c r="E129" s="96"/>
      <c r="F129" s="53"/>
      <c r="G129" s="96"/>
      <c r="H129" s="96"/>
      <c r="I129" s="96"/>
      <c r="J129" s="96"/>
      <c r="K129" s="96"/>
      <c r="L129" s="52"/>
      <c r="M129" s="52"/>
      <c r="N129" s="1"/>
    </row>
    <row r="130" spans="1:14" ht="50">
      <c r="A130" s="91">
        <v>3.5</v>
      </c>
      <c r="B130" s="282"/>
      <c r="C130" s="93" t="s">
        <v>52</v>
      </c>
      <c r="D130" s="55" t="s">
        <v>53</v>
      </c>
      <c r="E130" s="56" t="s">
        <v>212</v>
      </c>
      <c r="F130" s="57">
        <v>200</v>
      </c>
      <c r="G130" s="59">
        <v>151</v>
      </c>
      <c r="H130" s="57">
        <v>166</v>
      </c>
      <c r="I130" s="57">
        <v>176</v>
      </c>
      <c r="J130" s="130">
        <v>203</v>
      </c>
      <c r="K130" s="57">
        <v>203</v>
      </c>
      <c r="L130" s="58">
        <f>K130/200</f>
        <v>1.0149999999999999</v>
      </c>
      <c r="M130" s="191"/>
      <c r="N130" s="1"/>
    </row>
    <row r="131" spans="1:14">
      <c r="A131" s="91">
        <v>3.5</v>
      </c>
      <c r="B131" s="282"/>
      <c r="C131" s="49" t="s">
        <v>51</v>
      </c>
      <c r="D131" s="50" t="s">
        <v>53</v>
      </c>
      <c r="E131" s="96"/>
      <c r="F131" s="53"/>
      <c r="G131" s="96"/>
      <c r="H131" s="96"/>
      <c r="I131" s="96"/>
      <c r="J131" s="96"/>
      <c r="K131" s="96"/>
      <c r="L131" s="52"/>
      <c r="M131" s="52"/>
      <c r="N131" s="1"/>
    </row>
    <row r="132" spans="1:14">
      <c r="A132" s="91">
        <v>3.5</v>
      </c>
      <c r="B132" s="282"/>
      <c r="C132" s="49" t="s">
        <v>49</v>
      </c>
      <c r="D132" s="50" t="s">
        <v>61</v>
      </c>
      <c r="E132" s="96"/>
      <c r="F132" s="53"/>
      <c r="G132" s="96"/>
      <c r="H132" s="96"/>
      <c r="I132" s="96"/>
      <c r="J132" s="96"/>
      <c r="K132" s="96"/>
      <c r="L132" s="52"/>
      <c r="M132" s="52"/>
      <c r="N132" s="1"/>
    </row>
    <row r="133" spans="1:14">
      <c r="A133" s="91">
        <v>3.5</v>
      </c>
      <c r="B133" s="282"/>
      <c r="C133" s="49" t="s">
        <v>48</v>
      </c>
      <c r="D133" s="50" t="s">
        <v>54</v>
      </c>
      <c r="E133" s="96"/>
      <c r="F133" s="53"/>
      <c r="G133" s="96"/>
      <c r="H133" s="96"/>
      <c r="I133" s="96"/>
      <c r="J133" s="96"/>
      <c r="K133" s="96"/>
      <c r="L133" s="52"/>
      <c r="M133" s="52"/>
    </row>
    <row r="134" spans="1:14">
      <c r="A134" s="37"/>
      <c r="B134" s="14" t="s">
        <v>32</v>
      </c>
      <c r="C134" s="22"/>
      <c r="D134" s="15"/>
      <c r="E134" s="16"/>
      <c r="F134" s="17"/>
      <c r="G134" s="16"/>
      <c r="H134" s="16"/>
      <c r="I134" s="16"/>
      <c r="J134" s="16"/>
      <c r="K134" s="16"/>
      <c r="L134" s="16"/>
      <c r="M134" s="107"/>
      <c r="N134" s="1"/>
    </row>
    <row r="135" spans="1:14" ht="290">
      <c r="A135" s="91">
        <v>3.6</v>
      </c>
      <c r="B135" s="282" t="s">
        <v>127</v>
      </c>
      <c r="C135" s="93" t="s">
        <v>50</v>
      </c>
      <c r="D135" s="55" t="s">
        <v>60</v>
      </c>
      <c r="E135" s="130" t="s">
        <v>129</v>
      </c>
      <c r="F135" s="220" t="s">
        <v>219</v>
      </c>
      <c r="G135" s="97" t="s">
        <v>110</v>
      </c>
      <c r="H135" s="57" t="s">
        <v>147</v>
      </c>
      <c r="I135" s="57" t="s">
        <v>163</v>
      </c>
      <c r="J135" s="57" t="s">
        <v>263</v>
      </c>
      <c r="K135" s="185" t="s">
        <v>264</v>
      </c>
      <c r="L135" s="58" t="s">
        <v>265</v>
      </c>
      <c r="M135" s="179"/>
      <c r="N135" s="1"/>
    </row>
    <row r="136" spans="1:14">
      <c r="A136" s="91">
        <v>3.6</v>
      </c>
      <c r="B136" s="282"/>
      <c r="C136" s="49" t="s">
        <v>52</v>
      </c>
      <c r="D136" s="50" t="s">
        <v>53</v>
      </c>
      <c r="E136" s="96"/>
      <c r="F136" s="53"/>
      <c r="G136" s="96"/>
      <c r="H136" s="96"/>
      <c r="I136" s="96"/>
      <c r="J136" s="96"/>
      <c r="K136" s="96"/>
      <c r="L136" s="52"/>
      <c r="M136" s="52"/>
      <c r="N136" s="1"/>
    </row>
    <row r="137" spans="1:14">
      <c r="A137" s="91">
        <v>3.6</v>
      </c>
      <c r="B137" s="282"/>
      <c r="C137" s="49" t="s">
        <v>51</v>
      </c>
      <c r="D137" s="50" t="s">
        <v>53</v>
      </c>
      <c r="E137" s="96"/>
      <c r="F137" s="53"/>
      <c r="G137" s="96"/>
      <c r="H137" s="96"/>
      <c r="I137" s="96"/>
      <c r="J137" s="96"/>
      <c r="K137" s="96"/>
      <c r="L137" s="52"/>
      <c r="M137" s="52"/>
      <c r="N137" s="1"/>
    </row>
    <row r="138" spans="1:14" ht="40">
      <c r="A138" s="91">
        <v>3.6</v>
      </c>
      <c r="B138" s="282"/>
      <c r="C138" s="93" t="s">
        <v>49</v>
      </c>
      <c r="D138" s="55" t="s">
        <v>61</v>
      </c>
      <c r="E138" s="209" t="s">
        <v>8</v>
      </c>
      <c r="F138" s="130">
        <v>8</v>
      </c>
      <c r="G138" s="130">
        <v>4</v>
      </c>
      <c r="H138" s="130">
        <v>0</v>
      </c>
      <c r="I138" s="130">
        <v>3</v>
      </c>
      <c r="J138" s="130">
        <v>0</v>
      </c>
      <c r="K138" s="227">
        <f>AVERAGE(G138:J138)</f>
        <v>1.75</v>
      </c>
      <c r="L138" s="175">
        <f>K138/F138</f>
        <v>0.21875</v>
      </c>
      <c r="M138" s="109"/>
      <c r="N138" s="44"/>
    </row>
    <row r="139" spans="1:14" ht="30">
      <c r="A139" s="91">
        <v>3.6</v>
      </c>
      <c r="B139" s="282"/>
      <c r="C139" s="93" t="s">
        <v>48</v>
      </c>
      <c r="D139" s="55" t="s">
        <v>54</v>
      </c>
      <c r="E139" s="117" t="s">
        <v>133</v>
      </c>
      <c r="F139" s="130">
        <v>15</v>
      </c>
      <c r="G139" s="130">
        <v>0</v>
      </c>
      <c r="H139" s="130">
        <v>0</v>
      </c>
      <c r="I139" s="130">
        <v>1</v>
      </c>
      <c r="J139" s="130">
        <v>0</v>
      </c>
      <c r="K139" s="227">
        <f>AVERAGE(G139:J139)</f>
        <v>0.25</v>
      </c>
      <c r="L139" s="175">
        <f>K139/F139</f>
        <v>1.6666666666666666E-2</v>
      </c>
      <c r="M139" s="136" t="s">
        <v>170</v>
      </c>
    </row>
    <row r="140" spans="1:14">
      <c r="A140" s="37"/>
      <c r="B140" s="14" t="s">
        <v>33</v>
      </c>
      <c r="C140" s="22"/>
      <c r="D140" s="15"/>
      <c r="E140" s="16"/>
      <c r="F140" s="17"/>
      <c r="G140" s="16"/>
      <c r="H140" s="16"/>
      <c r="I140" s="16"/>
      <c r="J140" s="16"/>
      <c r="K140" s="16"/>
      <c r="L140" s="16"/>
      <c r="M140" s="107"/>
      <c r="N140" s="1"/>
    </row>
    <row r="141" spans="1:14" ht="30">
      <c r="A141" s="278">
        <v>3.7</v>
      </c>
      <c r="B141" s="282" t="s">
        <v>34</v>
      </c>
      <c r="C141" s="267" t="s">
        <v>50</v>
      </c>
      <c r="D141" s="269" t="s">
        <v>60</v>
      </c>
      <c r="E141" s="268" t="s">
        <v>128</v>
      </c>
      <c r="F141" s="112" t="s">
        <v>100</v>
      </c>
      <c r="G141" s="57">
        <v>6561</v>
      </c>
      <c r="H141" s="57">
        <v>7164</v>
      </c>
      <c r="I141" s="57">
        <v>7684</v>
      </c>
      <c r="J141" s="59">
        <v>7252</v>
      </c>
      <c r="K141" s="57">
        <f>SUM(G141:J141)</f>
        <v>28661</v>
      </c>
      <c r="L141" s="58">
        <f>K141/8000</f>
        <v>3.5826250000000002</v>
      </c>
      <c r="M141" s="109"/>
      <c r="N141" s="1"/>
    </row>
    <row r="142" spans="1:14" ht="30">
      <c r="A142" s="278"/>
      <c r="B142" s="282"/>
      <c r="C142" s="267"/>
      <c r="D142" s="269"/>
      <c r="E142" s="268"/>
      <c r="F142" s="116" t="s">
        <v>208</v>
      </c>
      <c r="G142" s="130">
        <v>6582</v>
      </c>
      <c r="H142" s="130">
        <v>6622</v>
      </c>
      <c r="I142" s="130">
        <v>5490</v>
      </c>
      <c r="J142" s="130">
        <v>4926</v>
      </c>
      <c r="K142" s="130">
        <f>SUM(G142:J142)</f>
        <v>23620</v>
      </c>
      <c r="L142" s="175">
        <f>K142/12000</f>
        <v>1.9683333333333333</v>
      </c>
      <c r="M142" s="179"/>
      <c r="N142" s="1"/>
    </row>
    <row r="143" spans="1:14" ht="20">
      <c r="A143" s="278"/>
      <c r="B143" s="282"/>
      <c r="C143" s="267"/>
      <c r="D143" s="269"/>
      <c r="E143" s="268"/>
      <c r="F143" s="116" t="s">
        <v>101</v>
      </c>
      <c r="G143" s="130">
        <v>135</v>
      </c>
      <c r="H143" s="130">
        <v>189</v>
      </c>
      <c r="I143" s="130">
        <v>166</v>
      </c>
      <c r="J143" s="130">
        <v>128</v>
      </c>
      <c r="K143" s="130">
        <f>SUM(G143:J143)</f>
        <v>618</v>
      </c>
      <c r="L143" s="175">
        <f>K143/1250</f>
        <v>0.49440000000000001</v>
      </c>
      <c r="M143" s="193"/>
      <c r="N143" s="1"/>
    </row>
    <row r="144" spans="1:14" ht="120">
      <c r="A144" s="91">
        <v>3.7</v>
      </c>
      <c r="B144" s="282"/>
      <c r="C144" s="93" t="s">
        <v>52</v>
      </c>
      <c r="D144" s="92" t="s">
        <v>53</v>
      </c>
      <c r="E144" s="75" t="s">
        <v>155</v>
      </c>
      <c r="F144" s="57" t="s">
        <v>156</v>
      </c>
      <c r="G144" s="59" t="s">
        <v>157</v>
      </c>
      <c r="H144" s="59" t="s">
        <v>157</v>
      </c>
      <c r="I144" s="59" t="s">
        <v>164</v>
      </c>
      <c r="J144" s="130" t="s">
        <v>239</v>
      </c>
      <c r="K144" s="57" t="s">
        <v>157</v>
      </c>
      <c r="L144" s="58" t="s">
        <v>266</v>
      </c>
      <c r="M144" s="134"/>
      <c r="N144" s="1"/>
    </row>
    <row r="145" spans="1:14">
      <c r="A145" s="91">
        <v>3.7</v>
      </c>
      <c r="B145" s="282"/>
      <c r="C145" s="49" t="s">
        <v>51</v>
      </c>
      <c r="D145" s="50" t="s">
        <v>53</v>
      </c>
      <c r="E145" s="96"/>
      <c r="F145" s="53"/>
      <c r="G145" s="96"/>
      <c r="H145" s="96"/>
      <c r="I145" s="96"/>
      <c r="J145" s="96"/>
      <c r="K145" s="96"/>
      <c r="L145" s="52"/>
      <c r="M145" s="52"/>
      <c r="N145" s="1"/>
    </row>
    <row r="146" spans="1:14" ht="50">
      <c r="A146" s="278">
        <v>3.7</v>
      </c>
      <c r="B146" s="282"/>
      <c r="C146" s="267" t="s">
        <v>49</v>
      </c>
      <c r="D146" s="269" t="s">
        <v>61</v>
      </c>
      <c r="E146" s="56" t="s">
        <v>131</v>
      </c>
      <c r="F146" s="130">
        <v>12000</v>
      </c>
      <c r="G146" s="57">
        <v>4016</v>
      </c>
      <c r="H146" s="57">
        <v>7714</v>
      </c>
      <c r="I146" s="57">
        <v>6939</v>
      </c>
      <c r="J146" s="57">
        <v>1510</v>
      </c>
      <c r="K146" s="57">
        <f>SUM(G146:J146)</f>
        <v>20179</v>
      </c>
      <c r="L146" s="58">
        <f>K146/F146</f>
        <v>1.6815833333333334</v>
      </c>
      <c r="M146" s="109"/>
      <c r="N146" s="1"/>
    </row>
    <row r="147" spans="1:14" ht="20">
      <c r="A147" s="278"/>
      <c r="B147" s="282"/>
      <c r="C147" s="267"/>
      <c r="D147" s="269"/>
      <c r="E147" s="209" t="s">
        <v>132</v>
      </c>
      <c r="F147" s="130">
        <v>10000</v>
      </c>
      <c r="G147" s="130">
        <v>1518</v>
      </c>
      <c r="H147" s="130">
        <v>2901</v>
      </c>
      <c r="I147" s="130">
        <v>2540</v>
      </c>
      <c r="J147" s="130">
        <v>7651</v>
      </c>
      <c r="K147" s="130">
        <f>SUM(G147:J147)</f>
        <v>14610</v>
      </c>
      <c r="L147" s="175">
        <f>K147/F147</f>
        <v>1.4610000000000001</v>
      </c>
      <c r="M147" s="76"/>
      <c r="N147" s="47"/>
    </row>
    <row r="148" spans="1:14" ht="40">
      <c r="A148" s="91">
        <v>3.7</v>
      </c>
      <c r="B148" s="282"/>
      <c r="C148" s="270" t="s">
        <v>48</v>
      </c>
      <c r="D148" s="270" t="s">
        <v>54</v>
      </c>
      <c r="E148" s="56" t="s">
        <v>209</v>
      </c>
      <c r="F148" s="57">
        <v>4000</v>
      </c>
      <c r="G148" s="184">
        <v>1245</v>
      </c>
      <c r="H148" s="57">
        <v>426</v>
      </c>
      <c r="I148" s="57">
        <v>462</v>
      </c>
      <c r="J148" s="57">
        <v>219</v>
      </c>
      <c r="K148" s="57">
        <f>SUM(G148:J148)</f>
        <v>2352</v>
      </c>
      <c r="L148" s="58">
        <f>K148/F148</f>
        <v>0.58799999999999997</v>
      </c>
      <c r="M148" s="109" t="s">
        <v>171</v>
      </c>
      <c r="N148" s="47"/>
    </row>
    <row r="149" spans="1:14">
      <c r="A149" s="151"/>
      <c r="B149" s="282"/>
      <c r="C149" s="271"/>
      <c r="D149" s="271"/>
      <c r="E149" s="169" t="s">
        <v>210</v>
      </c>
      <c r="F149" s="130">
        <v>2000</v>
      </c>
      <c r="G149" s="194">
        <v>3103</v>
      </c>
      <c r="H149" s="130">
        <v>778</v>
      </c>
      <c r="I149" s="130">
        <v>1651</v>
      </c>
      <c r="J149" s="130">
        <v>1336</v>
      </c>
      <c r="K149" s="130">
        <f>SUM(G149:J149)</f>
        <v>6868</v>
      </c>
      <c r="L149" s="175">
        <f>K149/F149</f>
        <v>3.4340000000000002</v>
      </c>
      <c r="M149" s="179"/>
      <c r="N149" s="47"/>
    </row>
    <row r="150" spans="1:14" ht="50">
      <c r="A150" s="91">
        <v>3.7</v>
      </c>
      <c r="B150" s="282"/>
      <c r="C150" s="125" t="s">
        <v>11</v>
      </c>
      <c r="D150" s="55"/>
      <c r="E150" s="72" t="s">
        <v>26</v>
      </c>
      <c r="F150" s="57">
        <v>37300</v>
      </c>
      <c r="G150" s="57">
        <f>SUM(G141:G149)</f>
        <v>23160</v>
      </c>
      <c r="H150" s="57">
        <f>SUM(H141:H149)</f>
        <v>25794</v>
      </c>
      <c r="I150" s="57">
        <f>SUM(I141:I149)</f>
        <v>24932</v>
      </c>
      <c r="J150" s="57">
        <f>SUM(J141:J149)</f>
        <v>23022</v>
      </c>
      <c r="K150" s="57">
        <f>SUM(K141:K148)</f>
        <v>90040</v>
      </c>
      <c r="L150" s="58">
        <f>K150/F150</f>
        <v>2.413941018766756</v>
      </c>
      <c r="M150" s="109"/>
      <c r="N150" s="1"/>
    </row>
    <row r="151" spans="1:14">
      <c r="A151" s="37"/>
      <c r="B151" s="14" t="s">
        <v>35</v>
      </c>
      <c r="C151" s="22"/>
      <c r="D151" s="15"/>
      <c r="E151" s="16"/>
      <c r="F151" s="17"/>
      <c r="G151" s="16"/>
      <c r="H151" s="16"/>
      <c r="I151" s="16"/>
      <c r="J151" s="16"/>
      <c r="K151" s="16"/>
      <c r="L151" s="16"/>
      <c r="M151" s="107"/>
      <c r="N151" s="1"/>
    </row>
    <row r="152" spans="1:14">
      <c r="A152" s="91">
        <v>3.8</v>
      </c>
      <c r="B152" s="282" t="s">
        <v>36</v>
      </c>
      <c r="C152" s="49" t="s">
        <v>50</v>
      </c>
      <c r="D152" s="50" t="s">
        <v>60</v>
      </c>
      <c r="E152" s="96"/>
      <c r="F152" s="53"/>
      <c r="G152" s="96"/>
      <c r="H152" s="96"/>
      <c r="I152" s="96"/>
      <c r="J152" s="96"/>
      <c r="K152" s="96"/>
      <c r="L152" s="52"/>
      <c r="M152" s="52"/>
      <c r="N152" s="1"/>
    </row>
    <row r="153" spans="1:14" ht="20">
      <c r="A153" s="91">
        <v>3.8</v>
      </c>
      <c r="B153" s="282"/>
      <c r="C153" s="93" t="s">
        <v>52</v>
      </c>
      <c r="D153" s="55" t="s">
        <v>53</v>
      </c>
      <c r="E153" s="56" t="s">
        <v>206</v>
      </c>
      <c r="F153" s="59">
        <v>2300</v>
      </c>
      <c r="G153" s="57">
        <v>654</v>
      </c>
      <c r="H153" s="59">
        <v>815</v>
      </c>
      <c r="I153" s="57">
        <v>489</v>
      </c>
      <c r="J153" s="130">
        <v>630</v>
      </c>
      <c r="K153" s="57">
        <f>SUM(G153:J153)</f>
        <v>2588</v>
      </c>
      <c r="L153" s="58">
        <f>SUM(G153:J153)/F153</f>
        <v>1.1252173913043477</v>
      </c>
      <c r="M153" s="118"/>
      <c r="N153" s="1"/>
    </row>
    <row r="154" spans="1:14">
      <c r="A154" s="36"/>
      <c r="B154" s="283"/>
      <c r="C154" s="28"/>
      <c r="D154" s="5"/>
      <c r="E154" s="39" t="s">
        <v>2</v>
      </c>
      <c r="F154" s="18"/>
      <c r="G154" s="18">
        <v>436</v>
      </c>
      <c r="H154" s="18">
        <v>507</v>
      </c>
      <c r="I154" s="18">
        <v>343</v>
      </c>
      <c r="J154" s="210">
        <v>452</v>
      </c>
      <c r="K154" s="18">
        <f t="shared" ref="K154:K156" si="5">SUM(G154:J154)</f>
        <v>1738</v>
      </c>
      <c r="L154" s="8"/>
      <c r="M154" s="76"/>
    </row>
    <row r="155" spans="1:14" ht="20">
      <c r="A155" s="36"/>
      <c r="B155" s="283"/>
      <c r="C155" s="28"/>
      <c r="D155" s="5"/>
      <c r="E155" s="39" t="s">
        <v>3</v>
      </c>
      <c r="F155" s="18"/>
      <c r="G155" s="18">
        <v>218.5</v>
      </c>
      <c r="H155" s="18">
        <v>308</v>
      </c>
      <c r="I155" s="18">
        <v>146</v>
      </c>
      <c r="J155" s="210">
        <v>178</v>
      </c>
      <c r="K155" s="18">
        <f t="shared" si="5"/>
        <v>850.5</v>
      </c>
      <c r="L155" s="8"/>
      <c r="M155" s="76"/>
    </row>
    <row r="156" spans="1:14">
      <c r="A156" s="36"/>
      <c r="B156" s="283"/>
      <c r="C156" s="28"/>
      <c r="D156" s="5"/>
      <c r="E156" s="45" t="s">
        <v>1</v>
      </c>
      <c r="F156" s="48"/>
      <c r="G156" s="48">
        <f>SUM(G154:G155)</f>
        <v>654.5</v>
      </c>
      <c r="H156" s="48">
        <f t="shared" ref="H156:J156" si="6">SUM(H154:H155)</f>
        <v>815</v>
      </c>
      <c r="I156" s="48">
        <f t="shared" si="6"/>
        <v>489</v>
      </c>
      <c r="J156" s="48">
        <f t="shared" si="6"/>
        <v>630</v>
      </c>
      <c r="K156" s="48">
        <f t="shared" si="5"/>
        <v>2588.5</v>
      </c>
      <c r="L156" s="8"/>
      <c r="M156" s="76"/>
    </row>
    <row r="157" spans="1:14">
      <c r="A157" s="91">
        <v>3.8</v>
      </c>
      <c r="B157" s="282"/>
      <c r="C157" s="49" t="s">
        <v>51</v>
      </c>
      <c r="D157" s="50" t="s">
        <v>53</v>
      </c>
      <c r="E157" s="96"/>
      <c r="F157" s="53"/>
      <c r="G157" s="96"/>
      <c r="H157" s="96"/>
      <c r="I157" s="96"/>
      <c r="J157" s="96"/>
      <c r="K157" s="96"/>
      <c r="L157" s="52"/>
      <c r="M157" s="52"/>
      <c r="N157" s="1"/>
    </row>
    <row r="158" spans="1:14">
      <c r="A158" s="91">
        <v>3.8</v>
      </c>
      <c r="B158" s="282"/>
      <c r="C158" s="165" t="s">
        <v>49</v>
      </c>
      <c r="D158" s="163" t="s">
        <v>61</v>
      </c>
      <c r="E158" s="160" t="s">
        <v>207</v>
      </c>
      <c r="F158" s="159">
        <v>80</v>
      </c>
      <c r="G158" s="160"/>
      <c r="H158" s="160"/>
      <c r="I158" s="160"/>
      <c r="J158" s="160"/>
      <c r="K158" s="160"/>
      <c r="L158" s="164"/>
      <c r="M158" s="52"/>
      <c r="N158" s="1"/>
    </row>
    <row r="159" spans="1:14">
      <c r="A159" s="91"/>
      <c r="B159" s="282"/>
      <c r="C159" s="49" t="s">
        <v>48</v>
      </c>
      <c r="D159" s="50" t="s">
        <v>54</v>
      </c>
      <c r="E159" s="96"/>
      <c r="F159" s="53"/>
      <c r="G159" s="96"/>
      <c r="H159" s="96"/>
      <c r="I159" s="96"/>
      <c r="J159" s="96"/>
      <c r="K159" s="96"/>
      <c r="L159" s="52"/>
      <c r="M159" s="52"/>
    </row>
    <row r="160" spans="1:14">
      <c r="A160" s="36">
        <v>3.8</v>
      </c>
      <c r="B160" s="283"/>
      <c r="C160" s="23" t="s">
        <v>0</v>
      </c>
      <c r="D160" s="24"/>
      <c r="E160" s="25" t="s">
        <v>1</v>
      </c>
      <c r="F160" s="26"/>
      <c r="G160" s="18">
        <f>G156</f>
        <v>654.5</v>
      </c>
      <c r="H160" s="18">
        <f t="shared" ref="H160:J160" si="7">H156</f>
        <v>815</v>
      </c>
      <c r="I160" s="18">
        <f t="shared" si="7"/>
        <v>489</v>
      </c>
      <c r="J160" s="18">
        <f t="shared" si="7"/>
        <v>630</v>
      </c>
      <c r="K160" s="18"/>
      <c r="L160" s="30"/>
      <c r="M160" s="126"/>
    </row>
    <row r="161" spans="1:14">
      <c r="A161" s="37"/>
      <c r="B161" s="14" t="s">
        <v>37</v>
      </c>
      <c r="C161" s="22"/>
      <c r="D161" s="15"/>
      <c r="E161" s="16"/>
      <c r="F161" s="17"/>
      <c r="G161" s="16"/>
      <c r="H161" s="16"/>
      <c r="I161" s="16"/>
      <c r="J161" s="16"/>
      <c r="K161" s="16"/>
      <c r="L161" s="16"/>
      <c r="M161" s="107"/>
      <c r="N161" s="1"/>
    </row>
    <row r="162" spans="1:14" ht="40">
      <c r="A162" s="91">
        <v>4.0999999999999996</v>
      </c>
      <c r="B162" s="282" t="s">
        <v>38</v>
      </c>
      <c r="C162" s="93" t="s">
        <v>50</v>
      </c>
      <c r="D162" s="55" t="s">
        <v>60</v>
      </c>
      <c r="E162" s="56" t="s">
        <v>193</v>
      </c>
      <c r="F162" s="114" t="s">
        <v>130</v>
      </c>
      <c r="G162" s="127" t="s">
        <v>111</v>
      </c>
      <c r="H162" s="56" t="s">
        <v>111</v>
      </c>
      <c r="I162" s="56" t="s">
        <v>111</v>
      </c>
      <c r="J162" s="56" t="s">
        <v>268</v>
      </c>
      <c r="K162" s="56" t="s">
        <v>268</v>
      </c>
      <c r="L162" s="58" t="s">
        <v>267</v>
      </c>
      <c r="M162" s="109"/>
      <c r="N162" s="1"/>
    </row>
    <row r="163" spans="1:14">
      <c r="A163" s="91">
        <v>4.0999999999999996</v>
      </c>
      <c r="B163" s="282"/>
      <c r="C163" s="49" t="s">
        <v>52</v>
      </c>
      <c r="D163" s="50" t="s">
        <v>53</v>
      </c>
      <c r="E163" s="96"/>
      <c r="F163" s="53"/>
      <c r="G163" s="96"/>
      <c r="H163" s="96"/>
      <c r="I163" s="96"/>
      <c r="J163" s="96"/>
      <c r="K163" s="96"/>
      <c r="L163" s="52"/>
      <c r="M163" s="52"/>
      <c r="N163" s="1"/>
    </row>
    <row r="164" spans="1:14">
      <c r="A164" s="91">
        <v>4.0999999999999996</v>
      </c>
      <c r="B164" s="282"/>
      <c r="C164" s="49" t="s">
        <v>51</v>
      </c>
      <c r="D164" s="50" t="s">
        <v>53</v>
      </c>
      <c r="E164" s="96"/>
      <c r="F164" s="53"/>
      <c r="G164" s="96"/>
      <c r="H164" s="96"/>
      <c r="I164" s="96"/>
      <c r="J164" s="96"/>
      <c r="K164" s="96"/>
      <c r="L164" s="52"/>
      <c r="M164" s="52"/>
      <c r="N164" s="1"/>
    </row>
    <row r="165" spans="1:14" ht="50">
      <c r="A165" s="91">
        <v>4.0999999999999996</v>
      </c>
      <c r="B165" s="282"/>
      <c r="C165" s="195" t="s">
        <v>49</v>
      </c>
      <c r="D165" s="172" t="s">
        <v>61</v>
      </c>
      <c r="E165" s="117" t="s">
        <v>190</v>
      </c>
      <c r="F165" s="175" t="s">
        <v>189</v>
      </c>
      <c r="G165" s="180" t="s">
        <v>116</v>
      </c>
      <c r="H165" s="117" t="s">
        <v>116</v>
      </c>
      <c r="I165" s="209" t="s">
        <v>116</v>
      </c>
      <c r="J165" s="209" t="s">
        <v>116</v>
      </c>
      <c r="K165" s="209" t="s">
        <v>116</v>
      </c>
      <c r="L165" s="197" t="s">
        <v>254</v>
      </c>
      <c r="M165" s="148"/>
      <c r="N165" s="1"/>
    </row>
    <row r="166" spans="1:14" ht="120">
      <c r="A166" s="91">
        <v>4.0999999999999996</v>
      </c>
      <c r="B166" s="282"/>
      <c r="C166" s="93" t="s">
        <v>48</v>
      </c>
      <c r="D166" s="55" t="s">
        <v>54</v>
      </c>
      <c r="E166" s="56" t="s">
        <v>191</v>
      </c>
      <c r="F166" s="175" t="s">
        <v>192</v>
      </c>
      <c r="G166" s="129">
        <v>0.3</v>
      </c>
      <c r="H166" s="56" t="s">
        <v>158</v>
      </c>
      <c r="I166" s="56" t="s">
        <v>172</v>
      </c>
      <c r="J166" s="56" t="s">
        <v>172</v>
      </c>
      <c r="K166" s="56" t="s">
        <v>172</v>
      </c>
      <c r="L166" s="58" t="s">
        <v>278</v>
      </c>
      <c r="M166" s="109" t="s">
        <v>296</v>
      </c>
    </row>
    <row r="167" spans="1:14">
      <c r="A167" s="37"/>
      <c r="B167" s="14" t="s">
        <v>39</v>
      </c>
      <c r="C167" s="22"/>
      <c r="D167" s="15"/>
      <c r="E167" s="16"/>
      <c r="F167" s="17"/>
      <c r="G167" s="16"/>
      <c r="H167" s="16"/>
      <c r="I167" s="16"/>
      <c r="J167" s="16"/>
      <c r="K167" s="16"/>
      <c r="L167" s="16"/>
      <c r="M167" s="107"/>
      <c r="N167" s="1"/>
    </row>
    <row r="168" spans="1:14" ht="90">
      <c r="A168" s="91">
        <v>4.2</v>
      </c>
      <c r="B168" s="282" t="s">
        <v>40</v>
      </c>
      <c r="C168" s="93" t="s">
        <v>50</v>
      </c>
      <c r="D168" s="55" t="s">
        <v>60</v>
      </c>
      <c r="E168" s="65" t="s">
        <v>194</v>
      </c>
      <c r="F168" s="130">
        <v>15000</v>
      </c>
      <c r="G168" s="130">
        <v>4600</v>
      </c>
      <c r="H168" s="130">
        <v>5000</v>
      </c>
      <c r="I168" s="130">
        <v>3132</v>
      </c>
      <c r="J168" s="130">
        <v>2357</v>
      </c>
      <c r="K168" s="130">
        <f>SUM(G168:J168)</f>
        <v>15089</v>
      </c>
      <c r="L168" s="58">
        <f>K168/F168</f>
        <v>1.0059333333333333</v>
      </c>
      <c r="M168" s="211" t="s">
        <v>269</v>
      </c>
      <c r="N168" s="64"/>
    </row>
    <row r="169" spans="1:14" ht="40">
      <c r="A169" s="91">
        <v>4.2</v>
      </c>
      <c r="B169" s="282"/>
      <c r="C169" s="93" t="s">
        <v>52</v>
      </c>
      <c r="D169" s="55" t="s">
        <v>53</v>
      </c>
      <c r="E169" s="56" t="s">
        <v>4</v>
      </c>
      <c r="F169" s="57">
        <v>10000</v>
      </c>
      <c r="G169" s="57">
        <v>3071</v>
      </c>
      <c r="H169" s="57">
        <v>2938</v>
      </c>
      <c r="I169" s="57">
        <v>2883</v>
      </c>
      <c r="J169" s="130">
        <v>2562</v>
      </c>
      <c r="K169" s="57">
        <f>SUM(G169:J169)</f>
        <v>11454</v>
      </c>
      <c r="L169" s="58">
        <f>SUM(G169:J169)/F169</f>
        <v>1.1454</v>
      </c>
      <c r="M169" s="230" t="s">
        <v>240</v>
      </c>
      <c r="N169" s="1"/>
    </row>
    <row r="170" spans="1:14">
      <c r="A170" s="91">
        <v>4.2</v>
      </c>
      <c r="B170" s="282"/>
      <c r="C170" s="49" t="s">
        <v>51</v>
      </c>
      <c r="D170" s="50" t="s">
        <v>53</v>
      </c>
      <c r="E170" s="96"/>
      <c r="F170" s="53"/>
      <c r="G170" s="96"/>
      <c r="H170" s="96"/>
      <c r="I170" s="96"/>
      <c r="J170" s="96"/>
      <c r="K170" s="96"/>
      <c r="L170" s="52"/>
      <c r="M170" s="52"/>
      <c r="N170" s="1"/>
    </row>
    <row r="171" spans="1:14" ht="40">
      <c r="A171" s="91">
        <v>4.2</v>
      </c>
      <c r="B171" s="282"/>
      <c r="C171" s="93" t="s">
        <v>49</v>
      </c>
      <c r="D171" s="55" t="s">
        <v>61</v>
      </c>
      <c r="E171" s="56" t="s">
        <v>195</v>
      </c>
      <c r="F171" s="59">
        <v>10000</v>
      </c>
      <c r="G171" s="57">
        <v>800</v>
      </c>
      <c r="H171" s="59">
        <v>1500</v>
      </c>
      <c r="I171" s="59">
        <v>8000</v>
      </c>
      <c r="J171" s="59"/>
      <c r="K171" s="59">
        <f>SUM(G171:J171)</f>
        <v>10300</v>
      </c>
      <c r="L171" s="77">
        <f>K171/F171</f>
        <v>1.03</v>
      </c>
      <c r="M171" s="206" t="s">
        <v>185</v>
      </c>
      <c r="N171" s="1"/>
    </row>
    <row r="172" spans="1:14">
      <c r="A172" s="91">
        <v>4.2</v>
      </c>
      <c r="B172" s="282"/>
      <c r="C172" s="49" t="s">
        <v>48</v>
      </c>
      <c r="D172" s="50" t="s">
        <v>54</v>
      </c>
      <c r="E172" s="96"/>
      <c r="F172" s="53"/>
      <c r="G172" s="96"/>
      <c r="H172" s="96"/>
      <c r="I172" s="96"/>
      <c r="J172" s="119">
        <v>94</v>
      </c>
      <c r="K172" s="96"/>
      <c r="L172" s="52"/>
      <c r="M172" s="52"/>
    </row>
    <row r="173" spans="1:14">
      <c r="A173" s="37"/>
      <c r="B173" s="14" t="s">
        <v>41</v>
      </c>
      <c r="C173" s="22"/>
      <c r="D173" s="15"/>
      <c r="E173" s="16"/>
      <c r="F173" s="17"/>
      <c r="G173" s="16"/>
      <c r="H173" s="16"/>
      <c r="I173" s="16"/>
      <c r="J173" s="16"/>
      <c r="K173" s="16"/>
      <c r="L173" s="16"/>
      <c r="M173" s="107"/>
      <c r="N173" s="1"/>
    </row>
    <row r="174" spans="1:14" ht="30">
      <c r="A174" s="36">
        <v>5.0999999999999996</v>
      </c>
      <c r="B174" s="254" t="s">
        <v>42</v>
      </c>
      <c r="C174" s="28" t="s">
        <v>12</v>
      </c>
      <c r="D174" s="5"/>
      <c r="E174" s="39" t="s">
        <v>9</v>
      </c>
      <c r="F174" s="10"/>
      <c r="G174" s="39"/>
      <c r="H174" s="39"/>
      <c r="I174" s="39"/>
      <c r="J174" s="39"/>
      <c r="K174" s="39"/>
      <c r="L174" s="8" t="s">
        <v>266</v>
      </c>
      <c r="M174" s="76"/>
      <c r="N174" s="1"/>
    </row>
    <row r="175" spans="1:14" ht="50">
      <c r="A175" s="36">
        <v>5.0999999999999996</v>
      </c>
      <c r="B175" s="255"/>
      <c r="C175" s="28" t="s">
        <v>12</v>
      </c>
      <c r="D175" s="5"/>
      <c r="E175" s="39" t="s">
        <v>13</v>
      </c>
      <c r="F175" s="10"/>
      <c r="G175" s="39"/>
      <c r="H175" s="39"/>
      <c r="I175" s="39"/>
      <c r="J175" s="39"/>
      <c r="K175" s="39"/>
      <c r="L175" s="8" t="s">
        <v>266</v>
      </c>
      <c r="M175" s="76"/>
      <c r="N175" s="1"/>
    </row>
    <row r="176" spans="1:14">
      <c r="A176" s="37"/>
      <c r="B176" s="14" t="s">
        <v>43</v>
      </c>
      <c r="C176" s="22"/>
      <c r="D176" s="15"/>
      <c r="E176" s="16"/>
      <c r="F176" s="17"/>
      <c r="G176" s="16"/>
      <c r="H176" s="16"/>
      <c r="I176" s="16"/>
      <c r="J176" s="16"/>
      <c r="K176" s="16"/>
      <c r="L176" s="16"/>
      <c r="M176" s="107"/>
      <c r="N176" s="1"/>
    </row>
    <row r="177" spans="1:14" ht="30">
      <c r="A177" s="36">
        <v>5.2</v>
      </c>
      <c r="B177" s="97" t="s">
        <v>44</v>
      </c>
      <c r="C177" s="28" t="s">
        <v>12</v>
      </c>
      <c r="D177" s="5"/>
      <c r="E177" s="39" t="s">
        <v>5</v>
      </c>
      <c r="F177" s="10"/>
      <c r="G177" s="39"/>
      <c r="H177" s="39"/>
      <c r="I177" s="39"/>
      <c r="J177" s="39"/>
      <c r="K177" s="39"/>
      <c r="L177" s="8" t="s">
        <v>266</v>
      </c>
      <c r="M177" s="76"/>
      <c r="N177" s="1"/>
    </row>
    <row r="178" spans="1:14">
      <c r="A178" s="37"/>
      <c r="B178" s="14" t="s">
        <v>45</v>
      </c>
      <c r="C178" s="22"/>
      <c r="D178" s="15"/>
      <c r="E178" s="16"/>
      <c r="F178" s="17"/>
      <c r="G178" s="16"/>
      <c r="H178" s="16"/>
      <c r="I178" s="16"/>
      <c r="J178" s="16"/>
      <c r="K178" s="16"/>
      <c r="L178" s="16"/>
      <c r="M178" s="107"/>
      <c r="N178" s="1"/>
    </row>
    <row r="179" spans="1:14" ht="193" customHeight="1">
      <c r="A179" s="91">
        <v>5.3</v>
      </c>
      <c r="B179" s="252" t="s">
        <v>46</v>
      </c>
      <c r="C179" s="93" t="s">
        <v>11</v>
      </c>
      <c r="D179" s="55"/>
      <c r="E179" s="56" t="s">
        <v>14</v>
      </c>
      <c r="F179" s="112"/>
      <c r="G179" s="56"/>
      <c r="H179" s="56"/>
      <c r="I179" s="56"/>
      <c r="J179" s="248"/>
      <c r="K179" s="249" t="s">
        <v>311</v>
      </c>
      <c r="L179" s="58" t="s">
        <v>249</v>
      </c>
      <c r="M179" s="109"/>
      <c r="N179" s="1"/>
    </row>
    <row r="180" spans="1:14" ht="230">
      <c r="A180" s="91">
        <v>5.3</v>
      </c>
      <c r="B180" s="253"/>
      <c r="C180" s="93" t="s">
        <v>11</v>
      </c>
      <c r="D180" s="55"/>
      <c r="E180" s="231" t="s">
        <v>213</v>
      </c>
      <c r="F180" s="57"/>
      <c r="G180" s="57"/>
      <c r="H180" s="57"/>
      <c r="I180" s="57"/>
      <c r="J180" s="250"/>
      <c r="K180" s="251" t="s">
        <v>312</v>
      </c>
      <c r="L180" s="58" t="s">
        <v>249</v>
      </c>
      <c r="M180" s="109"/>
      <c r="N180" s="1"/>
    </row>
    <row r="181" spans="1:14">
      <c r="A181" s="37"/>
      <c r="B181" s="14" t="s">
        <v>47</v>
      </c>
      <c r="C181" s="22"/>
      <c r="D181" s="15"/>
      <c r="E181" s="16"/>
      <c r="F181" s="17"/>
      <c r="G181" s="16"/>
      <c r="H181" s="16"/>
      <c r="I181" s="16"/>
      <c r="J181" s="16"/>
      <c r="K181" s="16"/>
      <c r="L181" s="16"/>
      <c r="M181" s="107"/>
      <c r="N181" s="1"/>
    </row>
    <row r="182" spans="1:14">
      <c r="A182" s="36">
        <v>5.4</v>
      </c>
      <c r="B182" s="283"/>
      <c r="C182" s="28" t="s">
        <v>12</v>
      </c>
      <c r="D182" s="5"/>
      <c r="E182" s="39"/>
      <c r="F182" s="10"/>
      <c r="G182" s="39"/>
      <c r="H182" s="39"/>
      <c r="I182" s="39"/>
      <c r="J182" s="39"/>
      <c r="K182" s="39"/>
      <c r="L182" s="8"/>
      <c r="M182" s="76"/>
      <c r="N182" s="1"/>
    </row>
    <row r="183" spans="1:14" ht="11" thickBot="1">
      <c r="A183" s="66">
        <v>5.4</v>
      </c>
      <c r="B183" s="286"/>
      <c r="C183" s="67" t="s">
        <v>11</v>
      </c>
      <c r="D183" s="68"/>
      <c r="E183" s="69"/>
      <c r="F183" s="70"/>
      <c r="G183" s="69"/>
      <c r="H183" s="69"/>
      <c r="I183" s="69"/>
      <c r="J183" s="69"/>
      <c r="K183" s="69"/>
      <c r="L183" s="71"/>
      <c r="M183" s="131"/>
      <c r="N183" s="1"/>
    </row>
  </sheetData>
  <autoFilter ref="A6:N183"/>
  <sortState ref="C3:C7">
    <sortCondition ref="C3:C7"/>
  </sortState>
  <mergeCells count="81">
    <mergeCell ref="E2:F2"/>
    <mergeCell ref="D148:D149"/>
    <mergeCell ref="B119:B127"/>
    <mergeCell ref="D146:D147"/>
    <mergeCell ref="B182:B183"/>
    <mergeCell ref="B162:B166"/>
    <mergeCell ref="B168:B172"/>
    <mergeCell ref="B64:B68"/>
    <mergeCell ref="E5:F5"/>
    <mergeCell ref="B8:B21"/>
    <mergeCell ref="B23:B27"/>
    <mergeCell ref="B29:B38"/>
    <mergeCell ref="C18:C21"/>
    <mergeCell ref="C37:C38"/>
    <mergeCell ref="C35:C36"/>
    <mergeCell ref="C29:C30"/>
    <mergeCell ref="A1:G1"/>
    <mergeCell ref="B129:B133"/>
    <mergeCell ref="B135:B139"/>
    <mergeCell ref="B141:B150"/>
    <mergeCell ref="B152:B160"/>
    <mergeCell ref="B76:B80"/>
    <mergeCell ref="B82:B86"/>
    <mergeCell ref="B88:B96"/>
    <mergeCell ref="B100:B111"/>
    <mergeCell ref="B113:B117"/>
    <mergeCell ref="C14:C17"/>
    <mergeCell ref="B70:B74"/>
    <mergeCell ref="B40:B44"/>
    <mergeCell ref="B46:B50"/>
    <mergeCell ref="B52:B56"/>
    <mergeCell ref="B58:B62"/>
    <mergeCell ref="C94:C95"/>
    <mergeCell ref="A35:A36"/>
    <mergeCell ref="F40:F44"/>
    <mergeCell ref="A8:A11"/>
    <mergeCell ref="A14:A17"/>
    <mergeCell ref="A18:A21"/>
    <mergeCell ref="A29:A30"/>
    <mergeCell ref="A94:A95"/>
    <mergeCell ref="C8:C11"/>
    <mergeCell ref="E40:E44"/>
    <mergeCell ref="A37:A38"/>
    <mergeCell ref="A88:A89"/>
    <mergeCell ref="A92:A93"/>
    <mergeCell ref="C88:C89"/>
    <mergeCell ref="C92:C93"/>
    <mergeCell ref="A110:A111"/>
    <mergeCell ref="C98:C99"/>
    <mergeCell ref="C100:C101"/>
    <mergeCell ref="C104:C105"/>
    <mergeCell ref="C108:C109"/>
    <mergeCell ref="C106:C107"/>
    <mergeCell ref="A106:A107"/>
    <mergeCell ref="A100:A101"/>
    <mergeCell ref="A146:A147"/>
    <mergeCell ref="A119:A120"/>
    <mergeCell ref="A123:A124"/>
    <mergeCell ref="A125:A126"/>
    <mergeCell ref="A141:A143"/>
    <mergeCell ref="G2:I2"/>
    <mergeCell ref="M8:M11"/>
    <mergeCell ref="M14:M17"/>
    <mergeCell ref="M18:M22"/>
    <mergeCell ref="G5:J5"/>
    <mergeCell ref="B179:B180"/>
    <mergeCell ref="B174:B175"/>
    <mergeCell ref="M93:M94"/>
    <mergeCell ref="M98:M111"/>
    <mergeCell ref="M31:M32"/>
    <mergeCell ref="M35:M36"/>
    <mergeCell ref="M37:M38"/>
    <mergeCell ref="C110:C111"/>
    <mergeCell ref="C119:C120"/>
    <mergeCell ref="C123:C124"/>
    <mergeCell ref="C125:C126"/>
    <mergeCell ref="C146:C147"/>
    <mergeCell ref="E141:E143"/>
    <mergeCell ref="D141:D143"/>
    <mergeCell ref="C141:C143"/>
    <mergeCell ref="C148:C149"/>
  </mergeCells>
  <phoneticPr fontId="5" type="noConversion"/>
  <printOptions horizontalCentered="1"/>
  <pageMargins left="0.39370078740157483" right="0.39370078740157483" top="0.39370078740157483" bottom="0.39370078740157483" header="0.19685039370078741" footer="0.19685039370078741"/>
  <headerFooter>
    <oddFooter>&amp;C&amp;P/&amp;N</oddFooter>
  </headerFooter>
  <rowBreaks count="13" manualBreakCount="13">
    <brk id="27" max="12" man="1"/>
    <brk id="44" max="12" man="1"/>
    <brk id="50" max="12" man="1"/>
    <brk id="55" max="12" man="1"/>
    <brk id="64" max="12" man="1"/>
    <brk id="68" max="12" man="1"/>
    <brk id="74" max="12" man="1"/>
    <brk id="80" max="12" man="1"/>
    <brk id="86" max="11" man="1"/>
    <brk id="111" max="12" man="1"/>
    <brk id="133" max="11" man="1"/>
    <brk id="150" max="12" man="1"/>
    <brk id="166" max="12" man="1"/>
  </rowBreaks>
  <ignoredErrors>
    <ignoredError sqref="K79" formulaRange="1"/>
  </ignoredErrors>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hcs_report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cr_somaliland</dc:creator>
  <cp:lastModifiedBy>Khan</cp:lastModifiedBy>
  <cp:lastPrinted>2013-11-15T13:01:59Z</cp:lastPrinted>
  <dcterms:created xsi:type="dcterms:W3CDTF">2013-06-09T13:48:40Z</dcterms:created>
  <dcterms:modified xsi:type="dcterms:W3CDTF">2014-10-29T10:19:40Z</dcterms:modified>
</cp:coreProperties>
</file>