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winerton-my.sharepoint.com/personal/haley_kruse_nationalbuildingspecialties_com/Documents/Desktop/NBS Developments/Estimate Sheet Update/2026 Estimate Sheet/"/>
    </mc:Choice>
  </mc:AlternateContent>
  <xr:revisionPtr revIDLastSave="3351" documentId="13_ncr:1_{58EA7775-1B25-4A9F-88CC-A64F273D2236}" xr6:coauthVersionLast="47" xr6:coauthVersionMax="47" xr10:uidLastSave="{67D8DD4A-78E1-4A97-9485-4FE684AB225D}"/>
  <bookViews>
    <workbookView xWindow="-108" yWindow="-108" windowWidth="23256" windowHeight="12456" tabRatio="800" firstSheet="3" activeTab="4" xr2:uid="{00000000-000D-0000-FFFF-FFFF00000000}"/>
  </bookViews>
  <sheets>
    <sheet name="PO Review" sheetId="30" state="hidden" r:id="rId1"/>
    <sheet name="Change Log" sheetId="32" state="hidden" r:id="rId2"/>
    <sheet name="PRINT PREVIEW" sheetId="29" r:id="rId3"/>
    <sheet name="PROPOSAL" sheetId="46" r:id="rId4"/>
    <sheet name="Summary Sheet" sheetId="2" r:id="rId5"/>
    <sheet name="Toilet Accessories" sheetId="7" r:id="rId6"/>
    <sheet name="Bobrick Material Pricing 2025" sheetId="26" state="hidden" r:id="rId7"/>
    <sheet name="Bobrick Labor Factors" sheetId="27" state="hidden" r:id="rId8"/>
    <sheet name="Toilet Compartments" sheetId="8" r:id="rId9"/>
    <sheet name="FEC" sheetId="16" r:id="rId10"/>
    <sheet name="Wall Protection" sheetId="24" r:id="rId11"/>
    <sheet name="Lockers" sheetId="10" r:id="rId12"/>
    <sheet name="Appliances" sheetId="18" r:id="rId13"/>
    <sheet name="Visual Displays" sheetId="25" r:id="rId14"/>
    <sheet name="Equipment" sheetId="33" r:id="rId15"/>
    <sheet name="Bike Racks" sheetId="9" r:id="rId16"/>
    <sheet name="Wire Mesh Partitions" sheetId="23" r:id="rId17"/>
    <sheet name="Cubicle Curtains" sheetId="19" r:id="rId18"/>
    <sheet name="Med Equipment" sheetId="17" r:id="rId19"/>
    <sheet name="Expansion Joints" sheetId="20" r:id="rId20"/>
    <sheet name="Shelving" sheetId="21" r:id="rId21"/>
    <sheet name="Window Shades" sheetId="34" r:id="rId22"/>
    <sheet name="Entrance Mats" sheetId="35" r:id="rId23"/>
    <sheet name="Mailbox" sheetId="36" r:id="rId24"/>
    <sheet name="Flagpole" sheetId="37" r:id="rId25"/>
    <sheet name="Knox Box" sheetId="38" r:id="rId26"/>
    <sheet name="Site Furnishing" sheetId="42" r:id="rId27"/>
    <sheet name="Alternate 1" sheetId="43" r:id="rId28"/>
    <sheet name="Alternate 2" sheetId="44" r:id="rId29"/>
    <sheet name="Alternate 3" sheetId="45" r:id="rId30"/>
    <sheet name="BUYOUT" sheetId="22" state="hidden" r:id="rId31"/>
  </sheets>
  <definedNames>
    <definedName name="_xlnm._FilterDatabase" localSheetId="2" hidden="1">'PRINT PREVIEW'!$H$1:$H$1366</definedName>
    <definedName name="_xlnm._FilterDatabase" localSheetId="3" hidden="1">PROPOSAL!$H$1:$H$1366</definedName>
    <definedName name="_MailAutoSig" localSheetId="2">'PRINT PREVIEW'!$A$1358</definedName>
    <definedName name="_MailAutoSig" localSheetId="3">PROPOSAL!$A$1358</definedName>
    <definedName name="_xleta.AND" hidden="1" xlm="1">#NAME?</definedName>
    <definedName name="_xleta.IF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d" hidden="1" xlm="1">#NAME?</definedName>
    <definedName name="_xlpm.f" hidden="1" xlm="1">#NAME?</definedName>
    <definedName name="_xlpm.p" hidden="1" xlm="1">#NAME?</definedName>
    <definedName name="_xlpm.q" hidden="1" xlm="1">#NAME?</definedName>
    <definedName name="_xlpm.r" hidden="1" xlm="1">#NAME?</definedName>
    <definedName name="_xlpm.y" hidden="1" xlm="1">#NAME?</definedName>
    <definedName name="_xlpm.y2k" hidden="1" xlm="1">#NAME?</definedName>
    <definedName name="new" localSheetId="27">'Summary Sheet'!#REF!</definedName>
    <definedName name="new" localSheetId="28">'Summary Sheet'!#REF!</definedName>
    <definedName name="new" localSheetId="29">'Summary Sheet'!#REF!</definedName>
    <definedName name="new" localSheetId="12">'Summary Sheet'!#REF!</definedName>
    <definedName name="new" localSheetId="17">'Summary Sheet'!#REF!</definedName>
    <definedName name="new" localSheetId="22">'Summary Sheet'!#REF!</definedName>
    <definedName name="new" localSheetId="14">'Summary Sheet'!#REF!</definedName>
    <definedName name="new" localSheetId="19">'Summary Sheet'!#REF!</definedName>
    <definedName name="new" localSheetId="9">'Summary Sheet'!#REF!</definedName>
    <definedName name="new" localSheetId="24">'Summary Sheet'!#REF!</definedName>
    <definedName name="new" localSheetId="25">'Summary Sheet'!#REF!</definedName>
    <definedName name="new" localSheetId="23">'Summary Sheet'!#REF!</definedName>
    <definedName name="new" localSheetId="18">'Summary Sheet'!#REF!</definedName>
    <definedName name="new" localSheetId="20">'Summary Sheet'!#REF!</definedName>
    <definedName name="new" localSheetId="26">'Summary Sheet'!#REF!</definedName>
    <definedName name="new" localSheetId="13">'Summary Sheet'!#REF!</definedName>
    <definedName name="new" localSheetId="10">'Summary Sheet'!#REF!</definedName>
    <definedName name="new" localSheetId="21">'Summary Sheet'!#REF!</definedName>
    <definedName name="new" localSheetId="16">'Summary Sheet'!#REF!</definedName>
    <definedName name="new">'Summary Sheet'!#REF!</definedName>
    <definedName name="_xlnm.Print_Area" localSheetId="2">'PRINT PREVIEW'!$A:$F</definedName>
    <definedName name="_xlnm.Print_Area" localSheetId="3">PROPOSAL!$A:$F</definedName>
    <definedName name="_xlnm.Print_Area" localSheetId="4">'Summary Sheet'!$A$1:$B$7</definedName>
    <definedName name="_xlnm.Print_Area" localSheetId="5">'Toilet Accessories'!$A$1:$Q$80</definedName>
    <definedName name="_xlnm.Print_Titles" localSheetId="27">'Alternate 1'!$1:$8</definedName>
    <definedName name="_xlnm.Print_Titles" localSheetId="28">'Alternate 2'!$1:$8</definedName>
    <definedName name="_xlnm.Print_Titles" localSheetId="29">'Alternate 3'!$1:$8</definedName>
    <definedName name="_xlnm.Print_Titles" localSheetId="12">Appliances!$1:$8</definedName>
    <definedName name="_xlnm.Print_Titles" localSheetId="15">'Bike Racks'!$1:$8</definedName>
    <definedName name="_xlnm.Print_Titles" localSheetId="17">'Cubicle Curtains'!$1:$8</definedName>
    <definedName name="_xlnm.Print_Titles" localSheetId="22">'Entrance Mats'!$1:$8</definedName>
    <definedName name="_xlnm.Print_Titles" localSheetId="14">Equipment!$1:$8</definedName>
    <definedName name="_xlnm.Print_Titles" localSheetId="19">'Expansion Joints'!$1:$8</definedName>
    <definedName name="_xlnm.Print_Titles" localSheetId="9">FEC!$1:$8</definedName>
    <definedName name="_xlnm.Print_Titles" localSheetId="24">Flagpole!$1:$8</definedName>
    <definedName name="_xlnm.Print_Titles" localSheetId="25">'Knox Box'!$1:$8</definedName>
    <definedName name="_xlnm.Print_Titles" localSheetId="11">Lockers!$1:$8</definedName>
    <definedName name="_xlnm.Print_Titles" localSheetId="23">Mailbox!$1:$8</definedName>
    <definedName name="_xlnm.Print_Titles" localSheetId="18">'Med Equipment'!$1:$8</definedName>
    <definedName name="_xlnm.Print_Titles" localSheetId="20">Shelving!$1:$8</definedName>
    <definedName name="_xlnm.Print_Titles" localSheetId="26">'Site Furnishing'!$1:$8</definedName>
    <definedName name="_xlnm.Print_Titles" localSheetId="5">'Toilet Accessories'!$1:$8</definedName>
    <definedName name="_xlnm.Print_Titles" localSheetId="8">'Toilet Compartments'!$1:$8</definedName>
    <definedName name="_xlnm.Print_Titles" localSheetId="13">'Visual Displays'!$1:$8</definedName>
    <definedName name="_xlnm.Print_Titles" localSheetId="10">'Wall Protection'!$1:$8</definedName>
    <definedName name="_xlnm.Print_Titles" localSheetId="21">'Window Shades'!$1:$8</definedName>
    <definedName name="_xlnm.Print_Titles" localSheetId="16">'Wire Mesh Partitions'!$1:$8</definedName>
    <definedName name="SF_GROSS" localSheetId="27">'Summary Sheet'!#REF!</definedName>
    <definedName name="SF_GROSS" localSheetId="28">'Summary Sheet'!#REF!</definedName>
    <definedName name="SF_GROSS" localSheetId="29">'Summary Sheet'!#REF!</definedName>
    <definedName name="SF_GROSS" localSheetId="12">'Summary Sheet'!#REF!</definedName>
    <definedName name="SF_GROSS" localSheetId="17">'Summary Sheet'!#REF!</definedName>
    <definedName name="SF_GROSS" localSheetId="22">'Summary Sheet'!#REF!</definedName>
    <definedName name="SF_GROSS" localSheetId="14">'Summary Sheet'!#REF!</definedName>
    <definedName name="SF_GROSS" localSheetId="19">'Summary Sheet'!#REF!</definedName>
    <definedName name="SF_GROSS" localSheetId="9">'Summary Sheet'!#REF!</definedName>
    <definedName name="SF_GROSS" localSheetId="24">'Summary Sheet'!#REF!</definedName>
    <definedName name="SF_GROSS" localSheetId="25">'Summary Sheet'!#REF!</definedName>
    <definedName name="SF_GROSS" localSheetId="23">'Summary Sheet'!#REF!</definedName>
    <definedName name="SF_GROSS" localSheetId="18">'Summary Sheet'!#REF!</definedName>
    <definedName name="SF_GROSS" localSheetId="20">'Summary Sheet'!#REF!</definedName>
    <definedName name="SF_GROSS" localSheetId="26">'Summary Sheet'!#REF!</definedName>
    <definedName name="SF_GROSS" localSheetId="13">'Summary Sheet'!#REF!</definedName>
    <definedName name="SF_GROSS" localSheetId="10">'Summary Sheet'!#REF!</definedName>
    <definedName name="SF_GROSS" localSheetId="21">'Summary Sheet'!#REF!</definedName>
    <definedName name="SF_GROSS" localSheetId="16">'Summary Sheet'!#REF!</definedName>
    <definedName name="SF_GROSS">'Summary Sheet'!#REF!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0" i="29" l="1" a="1"/>
  <c r="AE10" i="29" s="1"/>
  <c r="A1188" i="46"/>
  <c r="AE10" i="46" a="1"/>
  <c r="AE10" i="46" s="1"/>
  <c r="H902" i="46" l="1"/>
  <c r="H847" i="46"/>
  <c r="H792" i="46"/>
  <c r="H737" i="46"/>
  <c r="H682" i="46"/>
  <c r="H627" i="46"/>
  <c r="H572" i="46"/>
  <c r="H517" i="46"/>
  <c r="H462" i="46"/>
  <c r="H407" i="46"/>
  <c r="H352" i="46"/>
  <c r="H297" i="46"/>
  <c r="H242" i="46"/>
  <c r="H187" i="46"/>
  <c r="H132" i="46"/>
  <c r="B22" i="2"/>
  <c r="A1364" i="46"/>
  <c r="A1363" i="46"/>
  <c r="A1362" i="46"/>
  <c r="A1361" i="46"/>
  <c r="A1360" i="46"/>
  <c r="H1353" i="46"/>
  <c r="H1352" i="46"/>
  <c r="H1351" i="46"/>
  <c r="H1350" i="46"/>
  <c r="H1349" i="46"/>
  <c r="H1348" i="46"/>
  <c r="H1347" i="46"/>
  <c r="H1346" i="46"/>
  <c r="H1345" i="46"/>
  <c r="H1344" i="46"/>
  <c r="H1343" i="46"/>
  <c r="H1342" i="46"/>
  <c r="H1341" i="46"/>
  <c r="H1340" i="46"/>
  <c r="H1339" i="46"/>
  <c r="H1338" i="46"/>
  <c r="H1337" i="46"/>
  <c r="H1336" i="46"/>
  <c r="H1335" i="46"/>
  <c r="H1334" i="46"/>
  <c r="H1333" i="46"/>
  <c r="H1332" i="46"/>
  <c r="H1331" i="46"/>
  <c r="H1330" i="46"/>
  <c r="H1329" i="46"/>
  <c r="H1328" i="46"/>
  <c r="H1327" i="46"/>
  <c r="H1326" i="46"/>
  <c r="H1325" i="46"/>
  <c r="H1324" i="46"/>
  <c r="H1323" i="46"/>
  <c r="H1322" i="46"/>
  <c r="H1321" i="46"/>
  <c r="H1320" i="46"/>
  <c r="H1319" i="46"/>
  <c r="H1318" i="46"/>
  <c r="H1317" i="46"/>
  <c r="H1316" i="46"/>
  <c r="H1315" i="46"/>
  <c r="H1314" i="46"/>
  <c r="H1313" i="46"/>
  <c r="H1312" i="46"/>
  <c r="H1311" i="46"/>
  <c r="H1310" i="46"/>
  <c r="H1309" i="46"/>
  <c r="H1308" i="46"/>
  <c r="H1307" i="46"/>
  <c r="H1306" i="46"/>
  <c r="H1305" i="46"/>
  <c r="H1304" i="46"/>
  <c r="H1303" i="46"/>
  <c r="H1301" i="46"/>
  <c r="H1302" i="46"/>
  <c r="H1298" i="46"/>
  <c r="H1297" i="46"/>
  <c r="H1296" i="46"/>
  <c r="H1295" i="46"/>
  <c r="H1294" i="46"/>
  <c r="H1293" i="46"/>
  <c r="H1292" i="46"/>
  <c r="H1291" i="46"/>
  <c r="H1290" i="46"/>
  <c r="H1289" i="46"/>
  <c r="H1288" i="46"/>
  <c r="H1287" i="46"/>
  <c r="H1286" i="46"/>
  <c r="H1285" i="46"/>
  <c r="H1284" i="46"/>
  <c r="H1283" i="46"/>
  <c r="H1282" i="46"/>
  <c r="H1281" i="46"/>
  <c r="H1280" i="46"/>
  <c r="H1279" i="46"/>
  <c r="H1278" i="46"/>
  <c r="H1277" i="46"/>
  <c r="H1276" i="46"/>
  <c r="H1275" i="46"/>
  <c r="H1274" i="46"/>
  <c r="H1273" i="46"/>
  <c r="H1272" i="46"/>
  <c r="H1271" i="46"/>
  <c r="H1270" i="46"/>
  <c r="H1269" i="46"/>
  <c r="H1268" i="46"/>
  <c r="H1267" i="46"/>
  <c r="H1266" i="46"/>
  <c r="H1265" i="46"/>
  <c r="H1264" i="46"/>
  <c r="H1263" i="46"/>
  <c r="H1262" i="46"/>
  <c r="H1261" i="46"/>
  <c r="H1260" i="46"/>
  <c r="H1259" i="46"/>
  <c r="H1258" i="46"/>
  <c r="H1257" i="46"/>
  <c r="H1256" i="46"/>
  <c r="H1255" i="46"/>
  <c r="H1254" i="46"/>
  <c r="H1253" i="46"/>
  <c r="H1252" i="46"/>
  <c r="H1251" i="46"/>
  <c r="H1250" i="46"/>
  <c r="H1249" i="46"/>
  <c r="H1248" i="46"/>
  <c r="H1247" i="46"/>
  <c r="H1242" i="46"/>
  <c r="H1241" i="46"/>
  <c r="H1240" i="46"/>
  <c r="H1239" i="46"/>
  <c r="H1238" i="46"/>
  <c r="H1237" i="46"/>
  <c r="H1236" i="46"/>
  <c r="H1235" i="46"/>
  <c r="H1234" i="46"/>
  <c r="H1233" i="46"/>
  <c r="H1232" i="46"/>
  <c r="H1231" i="46"/>
  <c r="H1230" i="46"/>
  <c r="H1229" i="46"/>
  <c r="H1228" i="46"/>
  <c r="H1227" i="46"/>
  <c r="H1226" i="46"/>
  <c r="H1225" i="46"/>
  <c r="H1224" i="46"/>
  <c r="H1223" i="46"/>
  <c r="H1222" i="46"/>
  <c r="H1221" i="46"/>
  <c r="H1220" i="46"/>
  <c r="H1219" i="46"/>
  <c r="H1218" i="46"/>
  <c r="H1217" i="46"/>
  <c r="H1216" i="46"/>
  <c r="H1215" i="46"/>
  <c r="H1214" i="46"/>
  <c r="H1213" i="46"/>
  <c r="H1212" i="46"/>
  <c r="H1211" i="46"/>
  <c r="H1210" i="46"/>
  <c r="H1209" i="46"/>
  <c r="H1208" i="46"/>
  <c r="H1207" i="46"/>
  <c r="H1206" i="46"/>
  <c r="H1205" i="46"/>
  <c r="H1204" i="46"/>
  <c r="H1203" i="46"/>
  <c r="H1202" i="46"/>
  <c r="H1201" i="46"/>
  <c r="H1200" i="46"/>
  <c r="H1199" i="46"/>
  <c r="H1198" i="46"/>
  <c r="H1197" i="46"/>
  <c r="H1196" i="46"/>
  <c r="H1195" i="46"/>
  <c r="H1194" i="46"/>
  <c r="H1193" i="46"/>
  <c r="H1192" i="46"/>
  <c r="H1191" i="46"/>
  <c r="H1190" i="46"/>
  <c r="H1189" i="46"/>
  <c r="A1189" i="46"/>
  <c r="A1185" i="46"/>
  <c r="H1185" i="46" s="1"/>
  <c r="A1184" i="46"/>
  <c r="H1184" i="46" s="1"/>
  <c r="A1183" i="46"/>
  <c r="H1183" i="46" s="1"/>
  <c r="A1182" i="46"/>
  <c r="H1182" i="46" s="1"/>
  <c r="A1181" i="46"/>
  <c r="H1181" i="46" s="1"/>
  <c r="A1180" i="46"/>
  <c r="H1180" i="46" s="1"/>
  <c r="A1179" i="46"/>
  <c r="H1179" i="46" s="1"/>
  <c r="A1178" i="46"/>
  <c r="H1178" i="46" s="1"/>
  <c r="A1177" i="46"/>
  <c r="H1177" i="46" s="1"/>
  <c r="A1176" i="46"/>
  <c r="H1176" i="46" s="1"/>
  <c r="A1175" i="46"/>
  <c r="H1175" i="46" s="1"/>
  <c r="I1174" i="46"/>
  <c r="I1175" i="46" s="1"/>
  <c r="I1176" i="46" s="1"/>
  <c r="I1177" i="46" s="1"/>
  <c r="I1178" i="46" s="1"/>
  <c r="I1179" i="46" s="1"/>
  <c r="I1180" i="46" s="1"/>
  <c r="I1181" i="46" s="1"/>
  <c r="I1182" i="46" s="1"/>
  <c r="I1183" i="46" s="1"/>
  <c r="I1184" i="46" s="1"/>
  <c r="A1162" i="46"/>
  <c r="H1162" i="46" s="1"/>
  <c r="A1161" i="46"/>
  <c r="H1161" i="46" s="1"/>
  <c r="A1160" i="46"/>
  <c r="H1160" i="46" s="1"/>
  <c r="A1159" i="46"/>
  <c r="H1159" i="46" s="1"/>
  <c r="A1158" i="46"/>
  <c r="H1158" i="46" s="1"/>
  <c r="A1157" i="46"/>
  <c r="H1157" i="46" s="1"/>
  <c r="A1156" i="46"/>
  <c r="H1156" i="46" s="1"/>
  <c r="A1155" i="46"/>
  <c r="H1155" i="46" s="1"/>
  <c r="A1154" i="46"/>
  <c r="H1154" i="46" s="1"/>
  <c r="A1153" i="46"/>
  <c r="H1153" i="46" s="1"/>
  <c r="A1152" i="46"/>
  <c r="H1152" i="46" s="1"/>
  <c r="A1151" i="46"/>
  <c r="H1151" i="46" s="1"/>
  <c r="A1150" i="46"/>
  <c r="H1150" i="46" s="1"/>
  <c r="A1149" i="46"/>
  <c r="H1149" i="46" s="1"/>
  <c r="I1146" i="46"/>
  <c r="I1147" i="46" s="1"/>
  <c r="I1148" i="46" s="1"/>
  <c r="I1149" i="46" s="1"/>
  <c r="I1150" i="46" s="1"/>
  <c r="I1151" i="46" s="1"/>
  <c r="I1152" i="46" s="1"/>
  <c r="I1153" i="46" s="1"/>
  <c r="I1154" i="46" s="1"/>
  <c r="I1155" i="46" s="1"/>
  <c r="I1156" i="46" s="1"/>
  <c r="I1157" i="46" s="1"/>
  <c r="I1158" i="46" s="1"/>
  <c r="I1159" i="46" s="1"/>
  <c r="I1160" i="46" s="1"/>
  <c r="I1161" i="46" s="1"/>
  <c r="J1145" i="46"/>
  <c r="A1145" i="46" s="1"/>
  <c r="A1143" i="46"/>
  <c r="A1142" i="46"/>
  <c r="H1142" i="46" s="1"/>
  <c r="A1141" i="46"/>
  <c r="H1141" i="46" s="1"/>
  <c r="A1140" i="46"/>
  <c r="H1140" i="46" s="1"/>
  <c r="A1139" i="46"/>
  <c r="H1139" i="46" s="1"/>
  <c r="A1138" i="46"/>
  <c r="H1138" i="46" s="1"/>
  <c r="A1137" i="46"/>
  <c r="H1137" i="46" s="1"/>
  <c r="A1136" i="46"/>
  <c r="H1136" i="46" s="1"/>
  <c r="A1135" i="46"/>
  <c r="H1135" i="46" s="1"/>
  <c r="A1134" i="46"/>
  <c r="H1134" i="46" s="1"/>
  <c r="A1133" i="46"/>
  <c r="H1133" i="46" s="1"/>
  <c r="A1132" i="46"/>
  <c r="H1132" i="46" s="1"/>
  <c r="A1131" i="46"/>
  <c r="H1131" i="46" s="1"/>
  <c r="A1130" i="46"/>
  <c r="H1130" i="46" s="1"/>
  <c r="A1129" i="46"/>
  <c r="H1129" i="46" s="1"/>
  <c r="A1128" i="46"/>
  <c r="H1128" i="46" s="1"/>
  <c r="A1127" i="46"/>
  <c r="H1127" i="46" s="1"/>
  <c r="A1126" i="46"/>
  <c r="H1126" i="46" s="1"/>
  <c r="A1125" i="46"/>
  <c r="H1125" i="46" s="1"/>
  <c r="I1122" i="46"/>
  <c r="I1123" i="46" s="1"/>
  <c r="I1124" i="46" s="1"/>
  <c r="I1125" i="46" s="1"/>
  <c r="I1126" i="46" s="1"/>
  <c r="I1127" i="46" s="1"/>
  <c r="I1128" i="46" s="1"/>
  <c r="I1129" i="46" s="1"/>
  <c r="I1130" i="46" s="1"/>
  <c r="I1131" i="46" s="1"/>
  <c r="I1132" i="46" s="1"/>
  <c r="I1133" i="46" s="1"/>
  <c r="I1134" i="46" s="1"/>
  <c r="I1135" i="46" s="1"/>
  <c r="I1136" i="46" s="1"/>
  <c r="I1137" i="46" s="1"/>
  <c r="I1138" i="46" s="1"/>
  <c r="I1139" i="46" s="1"/>
  <c r="I1140" i="46" s="1"/>
  <c r="I1141" i="46" s="1"/>
  <c r="I1142" i="46" s="1"/>
  <c r="H1117" i="46"/>
  <c r="H1116" i="46"/>
  <c r="H1115" i="46"/>
  <c r="H1114" i="46"/>
  <c r="H1113" i="46"/>
  <c r="H1112" i="46"/>
  <c r="H1111" i="46"/>
  <c r="H1110" i="46"/>
  <c r="H1109" i="46"/>
  <c r="H1108" i="46"/>
  <c r="H1107" i="46"/>
  <c r="H1106" i="46"/>
  <c r="H1105" i="46"/>
  <c r="H1104" i="46"/>
  <c r="H1103" i="46"/>
  <c r="H1102" i="46"/>
  <c r="H1101" i="46"/>
  <c r="H1100" i="46"/>
  <c r="H1099" i="46"/>
  <c r="H1098" i="46"/>
  <c r="H1097" i="46"/>
  <c r="H1096" i="46"/>
  <c r="H1095" i="46"/>
  <c r="H1094" i="46"/>
  <c r="H1093" i="46"/>
  <c r="H1092" i="46"/>
  <c r="H1091" i="46"/>
  <c r="H1090" i="46"/>
  <c r="H1089" i="46"/>
  <c r="H1088" i="46"/>
  <c r="H1087" i="46"/>
  <c r="H1086" i="46"/>
  <c r="H1085" i="46"/>
  <c r="H1084" i="46"/>
  <c r="H1083" i="46"/>
  <c r="H1082" i="46"/>
  <c r="H1081" i="46"/>
  <c r="H1080" i="46"/>
  <c r="H1079" i="46"/>
  <c r="H1078" i="46"/>
  <c r="H1077" i="46"/>
  <c r="H1076" i="46"/>
  <c r="H1075" i="46"/>
  <c r="H1074" i="46"/>
  <c r="H1073" i="46"/>
  <c r="H1072" i="46"/>
  <c r="H1071" i="46"/>
  <c r="H1070" i="46"/>
  <c r="H1069" i="46"/>
  <c r="H1068" i="46"/>
  <c r="H1065" i="46"/>
  <c r="H1063" i="46"/>
  <c r="H1062" i="46"/>
  <c r="H1061" i="46"/>
  <c r="H1056" i="46"/>
  <c r="H1055" i="46"/>
  <c r="H1054" i="46"/>
  <c r="H1053" i="46"/>
  <c r="H1052" i="46"/>
  <c r="H1051" i="46"/>
  <c r="H1050" i="46"/>
  <c r="H1049" i="46"/>
  <c r="H1048" i="46"/>
  <c r="H1047" i="46"/>
  <c r="H1046" i="46"/>
  <c r="H1045" i="46"/>
  <c r="H1044" i="46"/>
  <c r="H1043" i="46"/>
  <c r="H1042" i="46"/>
  <c r="H1041" i="46"/>
  <c r="H1040" i="46"/>
  <c r="H1039" i="46"/>
  <c r="H1038" i="46"/>
  <c r="H1037" i="46"/>
  <c r="H1036" i="46"/>
  <c r="H1035" i="46"/>
  <c r="H1034" i="46"/>
  <c r="H1033" i="46"/>
  <c r="H1032" i="46"/>
  <c r="H1031" i="46"/>
  <c r="H1030" i="46"/>
  <c r="H1029" i="46"/>
  <c r="H1028" i="46"/>
  <c r="H1027" i="46"/>
  <c r="H1026" i="46"/>
  <c r="H1025" i="46"/>
  <c r="H1024" i="46"/>
  <c r="H1023" i="46"/>
  <c r="H1022" i="46"/>
  <c r="H1021" i="46"/>
  <c r="H1020" i="46"/>
  <c r="H1019" i="46"/>
  <c r="H1018" i="46"/>
  <c r="H1017" i="46"/>
  <c r="H1016" i="46"/>
  <c r="H1015" i="46"/>
  <c r="H1014" i="46"/>
  <c r="H1013" i="46"/>
  <c r="H1010" i="46"/>
  <c r="A1010" i="46"/>
  <c r="H1008" i="46"/>
  <c r="H1007" i="46"/>
  <c r="H1006" i="46"/>
  <c r="H1005" i="46"/>
  <c r="H1004" i="46"/>
  <c r="H1003" i="46"/>
  <c r="H1002" i="46"/>
  <c r="H1001" i="46"/>
  <c r="H1000" i="46"/>
  <c r="H999" i="46"/>
  <c r="H998" i="46"/>
  <c r="H997" i="46"/>
  <c r="H996" i="46"/>
  <c r="H995" i="46"/>
  <c r="H994" i="46"/>
  <c r="H993" i="46"/>
  <c r="H992" i="46"/>
  <c r="H991" i="46"/>
  <c r="H990" i="46"/>
  <c r="H989" i="46"/>
  <c r="H988" i="46"/>
  <c r="H987" i="46"/>
  <c r="H986" i="46"/>
  <c r="H985" i="46"/>
  <c r="H984" i="46"/>
  <c r="H983" i="46"/>
  <c r="H982" i="46"/>
  <c r="H981" i="46"/>
  <c r="H980" i="46"/>
  <c r="H979" i="46"/>
  <c r="H978" i="46"/>
  <c r="H977" i="46"/>
  <c r="H976" i="46"/>
  <c r="H975" i="46"/>
  <c r="H974" i="46"/>
  <c r="H973" i="46"/>
  <c r="H972" i="46"/>
  <c r="H971" i="46"/>
  <c r="H970" i="46"/>
  <c r="H969" i="46"/>
  <c r="H968" i="46"/>
  <c r="H967" i="46"/>
  <c r="H966" i="46"/>
  <c r="H965" i="46"/>
  <c r="H964" i="46"/>
  <c r="H963" i="46"/>
  <c r="H962" i="46"/>
  <c r="H961" i="46"/>
  <c r="H960" i="46"/>
  <c r="H959" i="46"/>
  <c r="H957" i="46"/>
  <c r="H956" i="46"/>
  <c r="H955" i="46"/>
  <c r="H958" i="46"/>
  <c r="A955" i="46"/>
  <c r="H953" i="46"/>
  <c r="H952" i="46"/>
  <c r="H951" i="46"/>
  <c r="H950" i="46"/>
  <c r="H949" i="46"/>
  <c r="H948" i="46"/>
  <c r="H947" i="46"/>
  <c r="H946" i="46"/>
  <c r="H945" i="46"/>
  <c r="H944" i="46"/>
  <c r="H943" i="46"/>
  <c r="H942" i="46"/>
  <c r="H941" i="46"/>
  <c r="H940" i="46"/>
  <c r="H939" i="46"/>
  <c r="H938" i="46"/>
  <c r="H937" i="46"/>
  <c r="H936" i="46"/>
  <c r="H935" i="46"/>
  <c r="H934" i="46"/>
  <c r="H933" i="46"/>
  <c r="H932" i="46"/>
  <c r="H931" i="46"/>
  <c r="H930" i="46"/>
  <c r="H929" i="46"/>
  <c r="H928" i="46"/>
  <c r="H927" i="46"/>
  <c r="H926" i="46"/>
  <c r="H925" i="46"/>
  <c r="H924" i="46"/>
  <c r="H923" i="46"/>
  <c r="H922" i="46"/>
  <c r="H921" i="46"/>
  <c r="H920" i="46"/>
  <c r="H919" i="46"/>
  <c r="H918" i="46"/>
  <c r="H917" i="46"/>
  <c r="H916" i="46"/>
  <c r="H915" i="46"/>
  <c r="H914" i="46"/>
  <c r="H913" i="46"/>
  <c r="H912" i="46"/>
  <c r="H911" i="46"/>
  <c r="H910" i="46"/>
  <c r="H909" i="46"/>
  <c r="H908" i="46"/>
  <c r="H907" i="46"/>
  <c r="H906" i="46"/>
  <c r="H905" i="46"/>
  <c r="H904" i="46"/>
  <c r="H903" i="46"/>
  <c r="A900" i="46"/>
  <c r="H899" i="46"/>
  <c r="H898" i="46"/>
  <c r="H897" i="46"/>
  <c r="H896" i="46"/>
  <c r="H895" i="46"/>
  <c r="H894" i="46"/>
  <c r="H893" i="46"/>
  <c r="H892" i="46"/>
  <c r="H891" i="46"/>
  <c r="H890" i="46"/>
  <c r="H889" i="46"/>
  <c r="H888" i="46"/>
  <c r="H887" i="46"/>
  <c r="H886" i="46"/>
  <c r="H885" i="46"/>
  <c r="H884" i="46"/>
  <c r="H883" i="46"/>
  <c r="H882" i="46"/>
  <c r="H881" i="46"/>
  <c r="H880" i="46"/>
  <c r="H879" i="46"/>
  <c r="H878" i="46"/>
  <c r="H877" i="46"/>
  <c r="H876" i="46"/>
  <c r="H875" i="46"/>
  <c r="H874" i="46"/>
  <c r="H873" i="46"/>
  <c r="H872" i="46"/>
  <c r="H871" i="46"/>
  <c r="H870" i="46"/>
  <c r="H869" i="46"/>
  <c r="H868" i="46"/>
  <c r="H867" i="46"/>
  <c r="H866" i="46"/>
  <c r="H865" i="46"/>
  <c r="H864" i="46"/>
  <c r="H863" i="46"/>
  <c r="H862" i="46"/>
  <c r="H861" i="46"/>
  <c r="H860" i="46"/>
  <c r="H859" i="46"/>
  <c r="H858" i="46"/>
  <c r="H857" i="46"/>
  <c r="H856" i="46"/>
  <c r="H855" i="46"/>
  <c r="H854" i="46"/>
  <c r="H853" i="46"/>
  <c r="H852" i="46"/>
  <c r="H851" i="46"/>
  <c r="H850" i="46"/>
  <c r="H849" i="46"/>
  <c r="H848" i="46"/>
  <c r="H846" i="46"/>
  <c r="H845" i="46"/>
  <c r="A845" i="46"/>
  <c r="H844" i="46"/>
  <c r="H843" i="46"/>
  <c r="H842" i="46"/>
  <c r="H841" i="46"/>
  <c r="H840" i="46"/>
  <c r="H839" i="46"/>
  <c r="H838" i="46"/>
  <c r="H837" i="46"/>
  <c r="H836" i="46"/>
  <c r="H835" i="46"/>
  <c r="H834" i="46"/>
  <c r="H833" i="46"/>
  <c r="H832" i="46"/>
  <c r="H831" i="46"/>
  <c r="H830" i="46"/>
  <c r="H829" i="46"/>
  <c r="H828" i="46"/>
  <c r="H827" i="46"/>
  <c r="H826" i="46"/>
  <c r="H825" i="46"/>
  <c r="H824" i="46"/>
  <c r="H823" i="46"/>
  <c r="H822" i="46"/>
  <c r="H821" i="46"/>
  <c r="H820" i="46"/>
  <c r="H819" i="46"/>
  <c r="H818" i="46"/>
  <c r="H817" i="46"/>
  <c r="H816" i="46"/>
  <c r="H815" i="46"/>
  <c r="H814" i="46"/>
  <c r="H813" i="46"/>
  <c r="H812" i="46"/>
  <c r="H811" i="46"/>
  <c r="H810" i="46"/>
  <c r="H809" i="46"/>
  <c r="H808" i="46"/>
  <c r="H807" i="46"/>
  <c r="H806" i="46"/>
  <c r="H805" i="46"/>
  <c r="H804" i="46"/>
  <c r="H803" i="46"/>
  <c r="H802" i="46"/>
  <c r="H801" i="46"/>
  <c r="H800" i="46"/>
  <c r="H799" i="46"/>
  <c r="H798" i="46"/>
  <c r="H797" i="46"/>
  <c r="H796" i="46"/>
  <c r="H795" i="46"/>
  <c r="H794" i="46"/>
  <c r="H793" i="46"/>
  <c r="H790" i="46"/>
  <c r="A790" i="46"/>
  <c r="H788" i="46"/>
  <c r="H787" i="46"/>
  <c r="H786" i="46"/>
  <c r="H785" i="46"/>
  <c r="H784" i="46"/>
  <c r="H783" i="46"/>
  <c r="H782" i="46"/>
  <c r="H781" i="46"/>
  <c r="H780" i="46"/>
  <c r="H779" i="46"/>
  <c r="H778" i="46"/>
  <c r="H777" i="46"/>
  <c r="H776" i="46"/>
  <c r="H775" i="46"/>
  <c r="H774" i="46"/>
  <c r="H773" i="46"/>
  <c r="H772" i="46"/>
  <c r="H771" i="46"/>
  <c r="H770" i="46"/>
  <c r="H769" i="46"/>
  <c r="H768" i="46"/>
  <c r="H767" i="46"/>
  <c r="H766" i="46"/>
  <c r="H765" i="46"/>
  <c r="H764" i="46"/>
  <c r="H763" i="46"/>
  <c r="H762" i="46"/>
  <c r="H761" i="46"/>
  <c r="H760" i="46"/>
  <c r="H759" i="46"/>
  <c r="H758" i="46"/>
  <c r="H757" i="46"/>
  <c r="H756" i="46"/>
  <c r="H755" i="46"/>
  <c r="H754" i="46"/>
  <c r="H753" i="46"/>
  <c r="H752" i="46"/>
  <c r="H751" i="46"/>
  <c r="H750" i="46"/>
  <c r="H749" i="46"/>
  <c r="H748" i="46"/>
  <c r="H747" i="46"/>
  <c r="H746" i="46"/>
  <c r="H745" i="46"/>
  <c r="H744" i="46"/>
  <c r="H743" i="46"/>
  <c r="H742" i="46"/>
  <c r="H739" i="46"/>
  <c r="H734" i="46"/>
  <c r="H733" i="46"/>
  <c r="H732" i="46"/>
  <c r="H731" i="46"/>
  <c r="H730" i="46"/>
  <c r="H729" i="46"/>
  <c r="H728" i="46"/>
  <c r="H727" i="46"/>
  <c r="H726" i="46"/>
  <c r="H725" i="46"/>
  <c r="H724" i="46"/>
  <c r="H723" i="46"/>
  <c r="H722" i="46"/>
  <c r="H721" i="46"/>
  <c r="H720" i="46"/>
  <c r="H719" i="46"/>
  <c r="H718" i="46"/>
  <c r="H717" i="46"/>
  <c r="H716" i="46"/>
  <c r="H715" i="46"/>
  <c r="H714" i="46"/>
  <c r="H713" i="46"/>
  <c r="H712" i="46"/>
  <c r="H711" i="46"/>
  <c r="H710" i="46"/>
  <c r="H709" i="46"/>
  <c r="H708" i="46"/>
  <c r="H707" i="46"/>
  <c r="H706" i="46"/>
  <c r="H705" i="46"/>
  <c r="H704" i="46"/>
  <c r="H703" i="46"/>
  <c r="H702" i="46"/>
  <c r="H701" i="46"/>
  <c r="H700" i="46"/>
  <c r="H699" i="46"/>
  <c r="H698" i="46"/>
  <c r="H697" i="46"/>
  <c r="H696" i="46"/>
  <c r="H695" i="46"/>
  <c r="H694" i="46"/>
  <c r="H693" i="46"/>
  <c r="H692" i="46"/>
  <c r="H691" i="46"/>
  <c r="H690" i="46"/>
  <c r="H689" i="46"/>
  <c r="H688" i="46"/>
  <c r="H687" i="46"/>
  <c r="H686" i="46"/>
  <c r="H685" i="46"/>
  <c r="H684" i="46"/>
  <c r="H683" i="46"/>
  <c r="H681" i="46"/>
  <c r="H680" i="46"/>
  <c r="H1118" i="46"/>
  <c r="H678" i="46"/>
  <c r="H677" i="46"/>
  <c r="H676" i="46"/>
  <c r="H675" i="46"/>
  <c r="H674" i="46"/>
  <c r="H673" i="46"/>
  <c r="H672" i="46"/>
  <c r="H671" i="46"/>
  <c r="H670" i="46"/>
  <c r="H669" i="46"/>
  <c r="H668" i="46"/>
  <c r="H667" i="46"/>
  <c r="H666" i="46"/>
  <c r="H665" i="46"/>
  <c r="H664" i="46"/>
  <c r="H663" i="46"/>
  <c r="H662" i="46"/>
  <c r="H661" i="46"/>
  <c r="H660" i="46"/>
  <c r="H659" i="46"/>
  <c r="H658" i="46"/>
  <c r="H657" i="46"/>
  <c r="H656" i="46"/>
  <c r="H655" i="46"/>
  <c r="H654" i="46"/>
  <c r="H653" i="46"/>
  <c r="H652" i="46"/>
  <c r="H651" i="46"/>
  <c r="H650" i="46"/>
  <c r="H649" i="46"/>
  <c r="H648" i="46"/>
  <c r="H647" i="46"/>
  <c r="H646" i="46"/>
  <c r="H645" i="46"/>
  <c r="H644" i="46"/>
  <c r="H643" i="46"/>
  <c r="H642" i="46"/>
  <c r="H641" i="46"/>
  <c r="H640" i="46"/>
  <c r="H639" i="46"/>
  <c r="H638" i="46"/>
  <c r="H637" i="46"/>
  <c r="H636" i="46"/>
  <c r="H635" i="46"/>
  <c r="H634" i="46"/>
  <c r="H633" i="46"/>
  <c r="H632" i="46"/>
  <c r="H631" i="46"/>
  <c r="H630" i="46"/>
  <c r="H629" i="46"/>
  <c r="H628" i="46"/>
  <c r="H679" i="46"/>
  <c r="A625" i="46"/>
  <c r="H623" i="46"/>
  <c r="H622" i="46"/>
  <c r="H621" i="46"/>
  <c r="H620" i="46"/>
  <c r="H619" i="46"/>
  <c r="H618" i="46"/>
  <c r="H617" i="46"/>
  <c r="H616" i="46"/>
  <c r="H615" i="46"/>
  <c r="H614" i="46"/>
  <c r="H613" i="46"/>
  <c r="H612" i="46"/>
  <c r="H611" i="46"/>
  <c r="H610" i="46"/>
  <c r="H609" i="46"/>
  <c r="H608" i="46"/>
  <c r="H607" i="46"/>
  <c r="H606" i="46"/>
  <c r="H605" i="46"/>
  <c r="H604" i="46"/>
  <c r="H603" i="46"/>
  <c r="H602" i="46"/>
  <c r="H601" i="46"/>
  <c r="H600" i="46"/>
  <c r="H599" i="46"/>
  <c r="H598" i="46"/>
  <c r="H597" i="46"/>
  <c r="H596" i="46"/>
  <c r="H595" i="46"/>
  <c r="H594" i="46"/>
  <c r="H593" i="46"/>
  <c r="H592" i="46"/>
  <c r="H591" i="46"/>
  <c r="H590" i="46"/>
  <c r="H589" i="46"/>
  <c r="H588" i="46"/>
  <c r="H587" i="46"/>
  <c r="H586" i="46"/>
  <c r="H585" i="46"/>
  <c r="H584" i="46"/>
  <c r="H583" i="46"/>
  <c r="H582" i="46"/>
  <c r="H581" i="46"/>
  <c r="H580" i="46"/>
  <c r="H579" i="46"/>
  <c r="H578" i="46"/>
  <c r="H577" i="46"/>
  <c r="H576" i="46"/>
  <c r="H575" i="46"/>
  <c r="H574" i="46"/>
  <c r="H571" i="46"/>
  <c r="H570" i="46"/>
  <c r="H573" i="46"/>
  <c r="A570" i="46"/>
  <c r="H568" i="46"/>
  <c r="H567" i="46"/>
  <c r="H566" i="46"/>
  <c r="H565" i="46"/>
  <c r="H564" i="46"/>
  <c r="H563" i="46"/>
  <c r="H562" i="46"/>
  <c r="H561" i="46"/>
  <c r="H560" i="46"/>
  <c r="H559" i="46"/>
  <c r="H558" i="46"/>
  <c r="H557" i="46"/>
  <c r="H556" i="46"/>
  <c r="H555" i="46"/>
  <c r="H554" i="46"/>
  <c r="H553" i="46"/>
  <c r="H552" i="46"/>
  <c r="H551" i="46"/>
  <c r="H550" i="46"/>
  <c r="H549" i="46"/>
  <c r="H548" i="46"/>
  <c r="H547" i="46"/>
  <c r="H546" i="46"/>
  <c r="H545" i="46"/>
  <c r="H544" i="46"/>
  <c r="H543" i="46"/>
  <c r="H542" i="46"/>
  <c r="H541" i="46"/>
  <c r="H540" i="46"/>
  <c r="H539" i="46"/>
  <c r="H538" i="46"/>
  <c r="H537" i="46"/>
  <c r="H536" i="46"/>
  <c r="H535" i="46"/>
  <c r="H534" i="46"/>
  <c r="H533" i="46"/>
  <c r="H532" i="46"/>
  <c r="H531" i="46"/>
  <c r="H530" i="46"/>
  <c r="H529" i="46"/>
  <c r="H528" i="46"/>
  <c r="H527" i="46"/>
  <c r="H526" i="46"/>
  <c r="H525" i="46"/>
  <c r="H524" i="46"/>
  <c r="H523" i="46"/>
  <c r="H522" i="46"/>
  <c r="H521" i="46"/>
  <c r="H520" i="46"/>
  <c r="H519" i="46"/>
  <c r="H518" i="46"/>
  <c r="A515" i="46"/>
  <c r="H514" i="46"/>
  <c r="H513" i="46"/>
  <c r="H512" i="46"/>
  <c r="H511" i="46"/>
  <c r="H510" i="46"/>
  <c r="H509" i="46"/>
  <c r="H508" i="46"/>
  <c r="H507" i="46"/>
  <c r="H506" i="46"/>
  <c r="H505" i="46"/>
  <c r="H504" i="46"/>
  <c r="H503" i="46"/>
  <c r="H502" i="46"/>
  <c r="H501" i="46"/>
  <c r="H500" i="46"/>
  <c r="H499" i="46"/>
  <c r="H498" i="46"/>
  <c r="H497" i="46"/>
  <c r="H496" i="46"/>
  <c r="H495" i="46"/>
  <c r="H494" i="46"/>
  <c r="H493" i="46"/>
  <c r="H492" i="46"/>
  <c r="H491" i="46"/>
  <c r="H490" i="46"/>
  <c r="H489" i="46"/>
  <c r="H488" i="46"/>
  <c r="H487" i="46"/>
  <c r="H486" i="46"/>
  <c r="H485" i="46"/>
  <c r="H484" i="46"/>
  <c r="H483" i="46"/>
  <c r="H482" i="46"/>
  <c r="H481" i="46"/>
  <c r="H480" i="46"/>
  <c r="H479" i="46"/>
  <c r="H478" i="46"/>
  <c r="H477" i="46"/>
  <c r="H476" i="46"/>
  <c r="H475" i="46"/>
  <c r="H474" i="46"/>
  <c r="H473" i="46"/>
  <c r="H472" i="46"/>
  <c r="H471" i="46"/>
  <c r="H470" i="46"/>
  <c r="H469" i="46"/>
  <c r="H468" i="46"/>
  <c r="H467" i="46"/>
  <c r="H466" i="46"/>
  <c r="H465" i="46"/>
  <c r="H464" i="46"/>
  <c r="H463" i="46"/>
  <c r="H461" i="46"/>
  <c r="H460" i="46"/>
  <c r="A460" i="46"/>
  <c r="H459" i="46"/>
  <c r="H458" i="46"/>
  <c r="H457" i="46"/>
  <c r="H456" i="46"/>
  <c r="H455" i="46"/>
  <c r="H454" i="46"/>
  <c r="H453" i="46"/>
  <c r="H452" i="46"/>
  <c r="H451" i="46"/>
  <c r="H450" i="46"/>
  <c r="H449" i="46"/>
  <c r="H448" i="46"/>
  <c r="H447" i="46"/>
  <c r="H446" i="46"/>
  <c r="H445" i="46"/>
  <c r="H444" i="46"/>
  <c r="H443" i="46"/>
  <c r="H442" i="46"/>
  <c r="H441" i="46"/>
  <c r="H440" i="46"/>
  <c r="H439" i="46"/>
  <c r="H438" i="46"/>
  <c r="H437" i="46"/>
  <c r="H436" i="46"/>
  <c r="H435" i="46"/>
  <c r="H434" i="46"/>
  <c r="H433" i="46"/>
  <c r="H432" i="46"/>
  <c r="H431" i="46"/>
  <c r="H430" i="46"/>
  <c r="H429" i="46"/>
  <c r="H428" i="46"/>
  <c r="H427" i="46"/>
  <c r="H426" i="46"/>
  <c r="H425" i="46"/>
  <c r="H424" i="46"/>
  <c r="H423" i="46"/>
  <c r="H422" i="46"/>
  <c r="H421" i="46"/>
  <c r="H420" i="46"/>
  <c r="H419" i="46"/>
  <c r="H418" i="46"/>
  <c r="H417" i="46"/>
  <c r="H416" i="46"/>
  <c r="H415" i="46"/>
  <c r="H414" i="46"/>
  <c r="H413" i="46"/>
  <c r="H412" i="46"/>
  <c r="H411" i="46"/>
  <c r="H410" i="46"/>
  <c r="H409" i="46"/>
  <c r="H408" i="46"/>
  <c r="H405" i="46"/>
  <c r="A405" i="46"/>
  <c r="H403" i="46"/>
  <c r="H402" i="46"/>
  <c r="H401" i="46"/>
  <c r="H400" i="46"/>
  <c r="H399" i="46"/>
  <c r="H398" i="46"/>
  <c r="H397" i="46"/>
  <c r="H396" i="46"/>
  <c r="H395" i="46"/>
  <c r="H394" i="46"/>
  <c r="H393" i="46"/>
  <c r="H392" i="46"/>
  <c r="H391" i="46"/>
  <c r="H390" i="46"/>
  <c r="H389" i="46"/>
  <c r="H388" i="46"/>
  <c r="H387" i="46"/>
  <c r="H386" i="46"/>
  <c r="H385" i="46"/>
  <c r="H384" i="46"/>
  <c r="H383" i="46"/>
  <c r="H382" i="46"/>
  <c r="H381" i="46"/>
  <c r="H380" i="46"/>
  <c r="H379" i="46"/>
  <c r="H378" i="46"/>
  <c r="H377" i="46"/>
  <c r="H376" i="46"/>
  <c r="H375" i="46"/>
  <c r="H374" i="46"/>
  <c r="H373" i="46"/>
  <c r="H372" i="46"/>
  <c r="H371" i="46"/>
  <c r="H370" i="46"/>
  <c r="H369" i="46"/>
  <c r="H368" i="46"/>
  <c r="H367" i="46"/>
  <c r="H366" i="46"/>
  <c r="H365" i="46"/>
  <c r="H364" i="46"/>
  <c r="H363" i="46"/>
  <c r="H362" i="46"/>
  <c r="H361" i="46"/>
  <c r="H360" i="46"/>
  <c r="H359" i="46"/>
  <c r="H358" i="46"/>
  <c r="H357" i="46"/>
  <c r="H356" i="46"/>
  <c r="H354" i="46"/>
  <c r="H348" i="46"/>
  <c r="H347" i="46"/>
  <c r="H346" i="46"/>
  <c r="H345" i="46"/>
  <c r="H344" i="46"/>
  <c r="H343" i="46"/>
  <c r="H342" i="46"/>
  <c r="H341" i="46"/>
  <c r="H340" i="46"/>
  <c r="H339" i="46"/>
  <c r="H338" i="46"/>
  <c r="H337" i="46"/>
  <c r="H336" i="46"/>
  <c r="H335" i="46"/>
  <c r="H334" i="46"/>
  <c r="H333" i="46"/>
  <c r="H332" i="46"/>
  <c r="H331" i="46"/>
  <c r="H330" i="46"/>
  <c r="H329" i="46"/>
  <c r="H328" i="46"/>
  <c r="H327" i="46"/>
  <c r="H326" i="46"/>
  <c r="H325" i="46"/>
  <c r="H324" i="46"/>
  <c r="H323" i="46"/>
  <c r="H322" i="46"/>
  <c r="H321" i="46"/>
  <c r="H320" i="46"/>
  <c r="H319" i="46"/>
  <c r="H318" i="46"/>
  <c r="H317" i="46"/>
  <c r="H316" i="46"/>
  <c r="H315" i="46"/>
  <c r="H314" i="46"/>
  <c r="H313" i="46"/>
  <c r="H312" i="46"/>
  <c r="H310" i="46"/>
  <c r="H309" i="46"/>
  <c r="H308" i="46"/>
  <c r="H307" i="46"/>
  <c r="H306" i="46"/>
  <c r="H305" i="46"/>
  <c r="H301" i="46"/>
  <c r="H300" i="46"/>
  <c r="H303" i="46"/>
  <c r="H293" i="46"/>
  <c r="H292" i="46"/>
  <c r="H291" i="46"/>
  <c r="H290" i="46"/>
  <c r="H289" i="46"/>
  <c r="H288" i="46"/>
  <c r="H287" i="46"/>
  <c r="H286" i="46"/>
  <c r="H285" i="46"/>
  <c r="H284" i="46"/>
  <c r="H283" i="46"/>
  <c r="H282" i="46"/>
  <c r="H281" i="46"/>
  <c r="H280" i="46"/>
  <c r="H279" i="46"/>
  <c r="H278" i="46"/>
  <c r="H277" i="46"/>
  <c r="H276" i="46"/>
  <c r="H275" i="46"/>
  <c r="H274" i="46"/>
  <c r="H273" i="46"/>
  <c r="H272" i="46"/>
  <c r="H271" i="46"/>
  <c r="H270" i="46"/>
  <c r="H269" i="46"/>
  <c r="H268" i="46"/>
  <c r="H267" i="46"/>
  <c r="H266" i="46"/>
  <c r="H265" i="46"/>
  <c r="H264" i="46"/>
  <c r="H263" i="46"/>
  <c r="H262" i="46"/>
  <c r="H261" i="46"/>
  <c r="H260" i="46"/>
  <c r="H259" i="46"/>
  <c r="H258" i="46"/>
  <c r="H257" i="46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94" i="46"/>
  <c r="A240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6" i="46"/>
  <c r="H185" i="46"/>
  <c r="H188" i="46"/>
  <c r="A185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4" i="46"/>
  <c r="H136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AE100" i="46" a="1"/>
  <c r="AE100" i="46" s="1"/>
  <c r="AD100" i="46" a="1"/>
  <c r="AD100" i="46" s="1"/>
  <c r="AC100" i="46" a="1"/>
  <c r="AC100" i="46" s="1"/>
  <c r="H100" i="46"/>
  <c r="H99" i="46"/>
  <c r="H98" i="46"/>
  <c r="H97" i="46"/>
  <c r="H96" i="46"/>
  <c r="AE95" i="46" a="1"/>
  <c r="AE95" i="46" s="1"/>
  <c r="AD95" i="46" a="1"/>
  <c r="AD95" i="46" s="1"/>
  <c r="AC95" i="46" a="1"/>
  <c r="AC95" i="46" s="1"/>
  <c r="H95" i="46"/>
  <c r="H94" i="46"/>
  <c r="H93" i="46"/>
  <c r="H92" i="46"/>
  <c r="H91" i="46"/>
  <c r="AE90" i="46" a="1"/>
  <c r="AE90" i="46" s="1"/>
  <c r="AD90" i="46" a="1"/>
  <c r="AD90" i="46" s="1"/>
  <c r="AC90" i="46" a="1"/>
  <c r="AC90" i="46" s="1"/>
  <c r="H90" i="46"/>
  <c r="H89" i="46"/>
  <c r="H88" i="46"/>
  <c r="H87" i="46"/>
  <c r="H86" i="46"/>
  <c r="AE85" i="46" a="1"/>
  <c r="AE85" i="46" s="1"/>
  <c r="AD85" i="46" a="1"/>
  <c r="AD85" i="46" s="1"/>
  <c r="AC85" i="46" a="1"/>
  <c r="AC85" i="46" s="1"/>
  <c r="H85" i="46"/>
  <c r="H84" i="46"/>
  <c r="H83" i="46"/>
  <c r="H82" i="46"/>
  <c r="H81" i="46"/>
  <c r="AE80" i="46" a="1"/>
  <c r="AE80" i="46" s="1"/>
  <c r="AD80" i="46" a="1"/>
  <c r="AD80" i="46" s="1"/>
  <c r="AC80" i="46" a="1"/>
  <c r="AC80" i="46" s="1"/>
  <c r="H80" i="46"/>
  <c r="AE75" i="46" a="1"/>
  <c r="AE75" i="46" s="1"/>
  <c r="AD75" i="46" a="1"/>
  <c r="AD75" i="46" s="1"/>
  <c r="AC75" i="46" a="1"/>
  <c r="AC75" i="46" s="1"/>
  <c r="H73" i="46"/>
  <c r="H72" i="46"/>
  <c r="H71" i="46"/>
  <c r="AE70" i="46" a="1"/>
  <c r="AE70" i="46" s="1"/>
  <c r="AD70" i="46" a="1"/>
  <c r="AD70" i="46" s="1"/>
  <c r="AC70" i="46" a="1"/>
  <c r="AC70" i="46" s="1"/>
  <c r="H70" i="46"/>
  <c r="H69" i="46"/>
  <c r="H68" i="46"/>
  <c r="H67" i="46"/>
  <c r="H66" i="46"/>
  <c r="AE65" i="46" a="1"/>
  <c r="AE65" i="46" s="1"/>
  <c r="AD65" i="46" a="1"/>
  <c r="AD65" i="46" s="1"/>
  <c r="AC65" i="46" a="1"/>
  <c r="AC65" i="46" s="1"/>
  <c r="H65" i="46"/>
  <c r="H64" i="46"/>
  <c r="H63" i="46"/>
  <c r="H62" i="46"/>
  <c r="H61" i="46"/>
  <c r="AE60" i="46" a="1"/>
  <c r="AE60" i="46" s="1"/>
  <c r="AD60" i="46" a="1"/>
  <c r="AD60" i="46" s="1"/>
  <c r="AC60" i="46" a="1"/>
  <c r="AC60" i="46" s="1"/>
  <c r="H60" i="46"/>
  <c r="H59" i="46"/>
  <c r="H58" i="46"/>
  <c r="H57" i="46"/>
  <c r="H56" i="46"/>
  <c r="AE55" i="46" a="1"/>
  <c r="AE55" i="46" s="1"/>
  <c r="AD55" i="46" a="1"/>
  <c r="AD55" i="46" s="1"/>
  <c r="AC55" i="46" a="1"/>
  <c r="AC55" i="46" s="1"/>
  <c r="H55" i="46"/>
  <c r="H54" i="46"/>
  <c r="H53" i="46"/>
  <c r="H52" i="46"/>
  <c r="H51" i="46"/>
  <c r="AE50" i="46" a="1"/>
  <c r="AE50" i="46" s="1"/>
  <c r="AD50" i="46" a="1"/>
  <c r="AD50" i="46" s="1"/>
  <c r="AC50" i="46" a="1"/>
  <c r="AC50" i="46" s="1"/>
  <c r="H50" i="46"/>
  <c r="H49" i="46"/>
  <c r="H48" i="46"/>
  <c r="H47" i="46"/>
  <c r="H46" i="46"/>
  <c r="AE45" i="46" a="1"/>
  <c r="AE45" i="46" s="1"/>
  <c r="AD45" i="46" a="1"/>
  <c r="AD45" i="46" s="1"/>
  <c r="AC45" i="46" a="1"/>
  <c r="AC45" i="46" s="1"/>
  <c r="H45" i="46"/>
  <c r="H44" i="46"/>
  <c r="H43" i="46"/>
  <c r="H42" i="46"/>
  <c r="H41" i="46"/>
  <c r="AE40" i="46" a="1"/>
  <c r="AE40" i="46" s="1"/>
  <c r="AD40" i="46" a="1"/>
  <c r="AD40" i="46" s="1"/>
  <c r="AC40" i="46" a="1"/>
  <c r="AC40" i="46" s="1"/>
  <c r="H40" i="46"/>
  <c r="H39" i="46"/>
  <c r="H38" i="46"/>
  <c r="H37" i="46"/>
  <c r="H36" i="46"/>
  <c r="AE35" i="46" a="1"/>
  <c r="AE35" i="46" s="1"/>
  <c r="AD35" i="46" a="1"/>
  <c r="AD35" i="46" s="1"/>
  <c r="AC35" i="46" a="1"/>
  <c r="AC35" i="46" s="1"/>
  <c r="H35" i="46"/>
  <c r="H34" i="46"/>
  <c r="H33" i="46"/>
  <c r="H32" i="46"/>
  <c r="H31" i="46"/>
  <c r="AE30" i="46" a="1"/>
  <c r="AE30" i="46" s="1"/>
  <c r="AD30" i="46" a="1"/>
  <c r="AD30" i="46" s="1"/>
  <c r="AC30" i="46" a="1"/>
  <c r="AC30" i="46" s="1"/>
  <c r="H30" i="46"/>
  <c r="H29" i="46"/>
  <c r="AE25" i="46" a="1"/>
  <c r="AE25" i="46" s="1"/>
  <c r="AD25" i="46" a="1"/>
  <c r="AD25" i="46" s="1"/>
  <c r="AC25" i="46" a="1"/>
  <c r="AC25" i="46" s="1"/>
  <c r="H22" i="46"/>
  <c r="H21" i="46"/>
  <c r="AE20" i="46"/>
  <c r="AE20" i="46" a="1"/>
  <c r="AD20" i="46" a="1"/>
  <c r="AD20" i="46" s="1"/>
  <c r="AC20" i="46" a="1"/>
  <c r="AC20" i="46" s="1"/>
  <c r="H26" i="46"/>
  <c r="AE15" i="46" a="1"/>
  <c r="AE15" i="46" s="1"/>
  <c r="AD15" i="46" a="1"/>
  <c r="AD15" i="46" s="1"/>
  <c r="AC15" i="46" a="1"/>
  <c r="AC15" i="46" s="1"/>
  <c r="AD10" i="46" a="1"/>
  <c r="AD10" i="46" s="1"/>
  <c r="AC10" i="46" a="1"/>
  <c r="AC10" i="46" s="1"/>
  <c r="B5" i="46"/>
  <c r="A3" i="46"/>
  <c r="A2" i="8"/>
  <c r="A2" i="16"/>
  <c r="A2" i="24"/>
  <c r="A2" i="10"/>
  <c r="A2" i="18"/>
  <c r="A2" i="25"/>
  <c r="A2" i="33"/>
  <c r="A2" i="9"/>
  <c r="A2" i="23"/>
  <c r="A2" i="19"/>
  <c r="A2" i="17"/>
  <c r="A2" i="20"/>
  <c r="A2" i="21"/>
  <c r="A2" i="34"/>
  <c r="A2" i="35"/>
  <c r="A2" i="36"/>
  <c r="A2" i="37"/>
  <c r="A2" i="38"/>
  <c r="A2" i="42"/>
  <c r="A2" i="43"/>
  <c r="A2" i="44"/>
  <c r="A2" i="45"/>
  <c r="A2" i="7"/>
  <c r="J66" i="8"/>
  <c r="M66" i="16"/>
  <c r="M66" i="24"/>
  <c r="M66" i="10"/>
  <c r="M66" i="18"/>
  <c r="M66" i="25"/>
  <c r="M66" i="33"/>
  <c r="M66" i="9"/>
  <c r="M66" i="23"/>
  <c r="M66" i="19"/>
  <c r="M66" i="17"/>
  <c r="M66" i="20"/>
  <c r="M66" i="21"/>
  <c r="M66" i="34"/>
  <c r="M66" i="35"/>
  <c r="M66" i="36"/>
  <c r="M66" i="37"/>
  <c r="M66" i="38"/>
  <c r="M66" i="42"/>
  <c r="M66" i="43"/>
  <c r="M66" i="44"/>
  <c r="M66" i="45"/>
  <c r="M66" i="7"/>
  <c r="J1145" i="29"/>
  <c r="W2" i="46" l="1" a="1"/>
  <c r="W2" i="46" s="1"/>
  <c r="J1124" i="46" s="1" a="1"/>
  <c r="J1124" i="46" s="1"/>
  <c r="A1124" i="46" s="1"/>
  <c r="H1124" i="46" s="1"/>
  <c r="X2" i="46" a="1"/>
  <c r="X2" i="46" s="1"/>
  <c r="J1174" i="46" s="1" a="1"/>
  <c r="J1174" i="46" s="1"/>
  <c r="A1174" i="46" s="1"/>
  <c r="H1174" i="46" s="1"/>
  <c r="H1064" i="46"/>
  <c r="H27" i="46"/>
  <c r="H137" i="46"/>
  <c r="H241" i="46"/>
  <c r="H304" i="46"/>
  <c r="H355" i="46"/>
  <c r="H626" i="46"/>
  <c r="A680" i="46"/>
  <c r="H740" i="46"/>
  <c r="H1011" i="46"/>
  <c r="H1066" i="46"/>
  <c r="H1243" i="46"/>
  <c r="H25" i="46"/>
  <c r="H28" i="46"/>
  <c r="H741" i="46"/>
  <c r="H1012" i="46"/>
  <c r="H1067" i="46"/>
  <c r="A1123" i="46"/>
  <c r="A1244" i="46"/>
  <c r="H1244" i="46"/>
  <c r="H515" i="46"/>
  <c r="H900" i="46"/>
  <c r="H24" i="46"/>
  <c r="H79" i="46"/>
  <c r="H569" i="46"/>
  <c r="H954" i="46"/>
  <c r="H1245" i="46"/>
  <c r="A1299" i="46"/>
  <c r="H516" i="46"/>
  <c r="H901" i="46"/>
  <c r="H1246" i="46"/>
  <c r="H311" i="46"/>
  <c r="H1299" i="46"/>
  <c r="H23" i="46"/>
  <c r="H20" i="46"/>
  <c r="H239" i="46"/>
  <c r="H299" i="46"/>
  <c r="H624" i="46"/>
  <c r="H1009" i="46"/>
  <c r="A1064" i="46"/>
  <c r="H1300" i="46"/>
  <c r="H19" i="46"/>
  <c r="H135" i="46"/>
  <c r="H240" i="46"/>
  <c r="H302" i="46"/>
  <c r="H406" i="46"/>
  <c r="H625" i="46"/>
  <c r="H791" i="46"/>
  <c r="A1303" i="29" a="1"/>
  <c r="A1303" i="29" s="1"/>
  <c r="A1248" i="29" a="1"/>
  <c r="A1248" i="29" s="1"/>
  <c r="A1193" i="29" a="1"/>
  <c r="H1352" i="29"/>
  <c r="H1351" i="29"/>
  <c r="H1350" i="29"/>
  <c r="H1349" i="29"/>
  <c r="H1348" i="29"/>
  <c r="H1347" i="29"/>
  <c r="H1346" i="29"/>
  <c r="H1345" i="29"/>
  <c r="H1344" i="29"/>
  <c r="H1343" i="29"/>
  <c r="H1342" i="29"/>
  <c r="H1341" i="29"/>
  <c r="H1340" i="29"/>
  <c r="H1339" i="29"/>
  <c r="H1338" i="29"/>
  <c r="H1337" i="29"/>
  <c r="H1336" i="29"/>
  <c r="H1335" i="29"/>
  <c r="H1334" i="29"/>
  <c r="H1333" i="29"/>
  <c r="H1332" i="29"/>
  <c r="H1331" i="29"/>
  <c r="H1330" i="29"/>
  <c r="H1329" i="29"/>
  <c r="H1328" i="29"/>
  <c r="H1327" i="29"/>
  <c r="H1326" i="29"/>
  <c r="H1325" i="29"/>
  <c r="H1324" i="29"/>
  <c r="H1323" i="29"/>
  <c r="H1322" i="29"/>
  <c r="H1321" i="29"/>
  <c r="H1320" i="29"/>
  <c r="H1319" i="29"/>
  <c r="H1318" i="29"/>
  <c r="H1317" i="29"/>
  <c r="H1316" i="29"/>
  <c r="H1315" i="29"/>
  <c r="H1314" i="29"/>
  <c r="H1313" i="29"/>
  <c r="H1312" i="29"/>
  <c r="H1311" i="29"/>
  <c r="H1310" i="29"/>
  <c r="H1309" i="29"/>
  <c r="H1308" i="29"/>
  <c r="H1297" i="29"/>
  <c r="H1296" i="29"/>
  <c r="H1295" i="29"/>
  <c r="H1294" i="29"/>
  <c r="H1293" i="29"/>
  <c r="H1292" i="29"/>
  <c r="H1291" i="29"/>
  <c r="H1290" i="29"/>
  <c r="H1289" i="29"/>
  <c r="H1288" i="29"/>
  <c r="H1287" i="29"/>
  <c r="H1286" i="29"/>
  <c r="H1285" i="29"/>
  <c r="H1284" i="29"/>
  <c r="H1283" i="29"/>
  <c r="H1282" i="29"/>
  <c r="H1281" i="29"/>
  <c r="H1280" i="29"/>
  <c r="H1279" i="29"/>
  <c r="H1278" i="29"/>
  <c r="H1277" i="29"/>
  <c r="H1276" i="29"/>
  <c r="H1275" i="29"/>
  <c r="H1274" i="29"/>
  <c r="H1273" i="29"/>
  <c r="H1272" i="29"/>
  <c r="H1271" i="29"/>
  <c r="H1270" i="29"/>
  <c r="H1269" i="29"/>
  <c r="H1268" i="29"/>
  <c r="H1267" i="29"/>
  <c r="H1266" i="29"/>
  <c r="H1265" i="29"/>
  <c r="H1264" i="29"/>
  <c r="H1263" i="29"/>
  <c r="H1262" i="29"/>
  <c r="H1261" i="29"/>
  <c r="H1260" i="29"/>
  <c r="H1259" i="29"/>
  <c r="H1258" i="29"/>
  <c r="H1257" i="29"/>
  <c r="H1256" i="29"/>
  <c r="H1255" i="29"/>
  <c r="H1254" i="29"/>
  <c r="H1253" i="29"/>
  <c r="A1068" i="29" a="1"/>
  <c r="A1068" i="29" s="1"/>
  <c r="H1117" i="29"/>
  <c r="H1116" i="29"/>
  <c r="H1115" i="29"/>
  <c r="H1114" i="29"/>
  <c r="H1113" i="29"/>
  <c r="H1112" i="29"/>
  <c r="H1111" i="29"/>
  <c r="H1110" i="29"/>
  <c r="H1109" i="29"/>
  <c r="H1108" i="29"/>
  <c r="H1107" i="29"/>
  <c r="H1106" i="29"/>
  <c r="H1105" i="29"/>
  <c r="H1104" i="29"/>
  <c r="H1103" i="29"/>
  <c r="H1102" i="29"/>
  <c r="H1101" i="29"/>
  <c r="H1100" i="29"/>
  <c r="H1099" i="29"/>
  <c r="H1098" i="29"/>
  <c r="H1097" i="29"/>
  <c r="H1096" i="29"/>
  <c r="H1095" i="29"/>
  <c r="H1094" i="29"/>
  <c r="H1093" i="29"/>
  <c r="H1092" i="29"/>
  <c r="H1091" i="29"/>
  <c r="H1090" i="29"/>
  <c r="H1089" i="29"/>
  <c r="H1088" i="29"/>
  <c r="H1087" i="29"/>
  <c r="H1086" i="29"/>
  <c r="H1085" i="29"/>
  <c r="H1084" i="29"/>
  <c r="H1083" i="29"/>
  <c r="H1082" i="29"/>
  <c r="H1081" i="29"/>
  <c r="H1080" i="29"/>
  <c r="H1079" i="29"/>
  <c r="H1078" i="29"/>
  <c r="H1077" i="29"/>
  <c r="H1076" i="29"/>
  <c r="H1075" i="29"/>
  <c r="H1074" i="29"/>
  <c r="H1073" i="29"/>
  <c r="M68" i="45"/>
  <c r="M64" i="45"/>
  <c r="M63" i="45"/>
  <c r="O60" i="45"/>
  <c r="M58" i="45"/>
  <c r="L58" i="45"/>
  <c r="K58" i="45"/>
  <c r="N58" i="45" s="1"/>
  <c r="M57" i="45"/>
  <c r="L57" i="45"/>
  <c r="K57" i="45"/>
  <c r="M56" i="45"/>
  <c r="L56" i="45"/>
  <c r="K56" i="45"/>
  <c r="M55" i="45"/>
  <c r="L55" i="45"/>
  <c r="K55" i="45"/>
  <c r="N55" i="45" s="1"/>
  <c r="M54" i="45"/>
  <c r="L54" i="45"/>
  <c r="K54" i="45"/>
  <c r="N54" i="45" s="1"/>
  <c r="M53" i="45"/>
  <c r="L53" i="45"/>
  <c r="K53" i="45"/>
  <c r="M52" i="45"/>
  <c r="L52" i="45"/>
  <c r="K52" i="45"/>
  <c r="M51" i="45"/>
  <c r="L51" i="45"/>
  <c r="K51" i="45"/>
  <c r="M50" i="45"/>
  <c r="L50" i="45"/>
  <c r="K50" i="45"/>
  <c r="N50" i="45" s="1"/>
  <c r="M49" i="45"/>
  <c r="L49" i="45"/>
  <c r="K49" i="45"/>
  <c r="M48" i="45"/>
  <c r="L48" i="45"/>
  <c r="K48" i="45"/>
  <c r="M47" i="45"/>
  <c r="L47" i="45"/>
  <c r="K47" i="45"/>
  <c r="M46" i="45"/>
  <c r="L46" i="45"/>
  <c r="K46" i="45"/>
  <c r="M45" i="45"/>
  <c r="L45" i="45"/>
  <c r="K45" i="45"/>
  <c r="M44" i="45"/>
  <c r="L44" i="45"/>
  <c r="K44" i="45"/>
  <c r="M43" i="45"/>
  <c r="L43" i="45"/>
  <c r="K43" i="45"/>
  <c r="M42" i="45"/>
  <c r="L42" i="45"/>
  <c r="K42" i="45"/>
  <c r="M41" i="45"/>
  <c r="L41" i="45"/>
  <c r="K41" i="45"/>
  <c r="N41" i="45" s="1"/>
  <c r="M40" i="45"/>
  <c r="L40" i="45"/>
  <c r="K40" i="45"/>
  <c r="N40" i="45" s="1"/>
  <c r="M39" i="45"/>
  <c r="L39" i="45"/>
  <c r="K39" i="45"/>
  <c r="M38" i="45"/>
  <c r="L38" i="45"/>
  <c r="K38" i="45"/>
  <c r="M37" i="45"/>
  <c r="L37" i="45"/>
  <c r="K37" i="45"/>
  <c r="M36" i="45"/>
  <c r="L36" i="45"/>
  <c r="K36" i="45"/>
  <c r="M35" i="45"/>
  <c r="L35" i="45"/>
  <c r="K35" i="45"/>
  <c r="M34" i="45"/>
  <c r="L34" i="45"/>
  <c r="K34" i="45"/>
  <c r="M33" i="45"/>
  <c r="L33" i="45"/>
  <c r="K33" i="45"/>
  <c r="M32" i="45"/>
  <c r="L32" i="45"/>
  <c r="K32" i="45"/>
  <c r="M31" i="45"/>
  <c r="L31" i="45"/>
  <c r="K31" i="45"/>
  <c r="M30" i="45"/>
  <c r="L30" i="45"/>
  <c r="K30" i="45"/>
  <c r="M29" i="45"/>
  <c r="L29" i="45"/>
  <c r="K29" i="45"/>
  <c r="M28" i="45"/>
  <c r="L28" i="45"/>
  <c r="K28" i="45"/>
  <c r="M27" i="45"/>
  <c r="L27" i="45"/>
  <c r="K27" i="45"/>
  <c r="N27" i="45" s="1"/>
  <c r="M26" i="45"/>
  <c r="L26" i="45"/>
  <c r="K26" i="45"/>
  <c r="N26" i="45" s="1"/>
  <c r="M25" i="45"/>
  <c r="L25" i="45"/>
  <c r="K25" i="45"/>
  <c r="M24" i="45"/>
  <c r="L24" i="45"/>
  <c r="K24" i="45"/>
  <c r="M23" i="45"/>
  <c r="L23" i="45"/>
  <c r="K23" i="45"/>
  <c r="M22" i="45"/>
  <c r="L22" i="45"/>
  <c r="K22" i="45"/>
  <c r="M21" i="45"/>
  <c r="L21" i="45"/>
  <c r="K21" i="45"/>
  <c r="M20" i="45"/>
  <c r="L20" i="45"/>
  <c r="K20" i="45"/>
  <c r="M19" i="45"/>
  <c r="L19" i="45"/>
  <c r="K19" i="45"/>
  <c r="M18" i="45"/>
  <c r="L18" i="45"/>
  <c r="K18" i="45"/>
  <c r="M17" i="45"/>
  <c r="L17" i="45"/>
  <c r="K17" i="45"/>
  <c r="M16" i="45"/>
  <c r="L16" i="45"/>
  <c r="K16" i="45"/>
  <c r="M15" i="45"/>
  <c r="L15" i="45"/>
  <c r="K15" i="45"/>
  <c r="M14" i="45"/>
  <c r="L14" i="45"/>
  <c r="K14" i="45"/>
  <c r="M13" i="45"/>
  <c r="L13" i="45"/>
  <c r="K13" i="45"/>
  <c r="N13" i="45" s="1"/>
  <c r="M12" i="45"/>
  <c r="L12" i="45"/>
  <c r="K12" i="45"/>
  <c r="M11" i="45"/>
  <c r="L11" i="45"/>
  <c r="K11" i="45"/>
  <c r="M10" i="45"/>
  <c r="L10" i="45"/>
  <c r="K10" i="45"/>
  <c r="M9" i="45"/>
  <c r="L9" i="45"/>
  <c r="K9" i="45"/>
  <c r="A3" i="45" a="1"/>
  <c r="A3" i="45" s="1"/>
  <c r="E24" i="2" s="1"/>
  <c r="M68" i="44"/>
  <c r="M64" i="44"/>
  <c r="M63" i="44"/>
  <c r="O60" i="44"/>
  <c r="M58" i="44"/>
  <c r="L58" i="44"/>
  <c r="K58" i="44"/>
  <c r="M57" i="44"/>
  <c r="L57" i="44"/>
  <c r="K57" i="44"/>
  <c r="M56" i="44"/>
  <c r="L56" i="44"/>
  <c r="K56" i="44"/>
  <c r="M55" i="44"/>
  <c r="L55" i="44"/>
  <c r="K55" i="44"/>
  <c r="M54" i="44"/>
  <c r="L54" i="44"/>
  <c r="K54" i="44"/>
  <c r="M53" i="44"/>
  <c r="L53" i="44"/>
  <c r="K53" i="44"/>
  <c r="M52" i="44"/>
  <c r="L52" i="44"/>
  <c r="K52" i="44"/>
  <c r="M51" i="44"/>
  <c r="L51" i="44"/>
  <c r="K51" i="44"/>
  <c r="N51" i="44" s="1"/>
  <c r="M50" i="44"/>
  <c r="L50" i="44"/>
  <c r="K50" i="44"/>
  <c r="M49" i="44"/>
  <c r="L49" i="44"/>
  <c r="K49" i="44"/>
  <c r="M48" i="44"/>
  <c r="L48" i="44"/>
  <c r="K48" i="44"/>
  <c r="M47" i="44"/>
  <c r="L47" i="44"/>
  <c r="K47" i="44"/>
  <c r="N47" i="44" s="1"/>
  <c r="M46" i="44"/>
  <c r="L46" i="44"/>
  <c r="K46" i="44"/>
  <c r="M45" i="44"/>
  <c r="L45" i="44"/>
  <c r="K45" i="44"/>
  <c r="M44" i="44"/>
  <c r="L44" i="44"/>
  <c r="K44" i="44"/>
  <c r="M43" i="44"/>
  <c r="L43" i="44"/>
  <c r="K43" i="44"/>
  <c r="M42" i="44"/>
  <c r="L42" i="44"/>
  <c r="K42" i="44"/>
  <c r="M41" i="44"/>
  <c r="L41" i="44"/>
  <c r="K41" i="44"/>
  <c r="M40" i="44"/>
  <c r="L40" i="44"/>
  <c r="K40" i="44"/>
  <c r="M39" i="44"/>
  <c r="L39" i="44"/>
  <c r="K39" i="44"/>
  <c r="M38" i="44"/>
  <c r="L38" i="44"/>
  <c r="K38" i="44"/>
  <c r="M37" i="44"/>
  <c r="L37" i="44"/>
  <c r="K37" i="44"/>
  <c r="M36" i="44"/>
  <c r="L36" i="44"/>
  <c r="K36" i="44"/>
  <c r="M35" i="44"/>
  <c r="L35" i="44"/>
  <c r="K35" i="44"/>
  <c r="M34" i="44"/>
  <c r="L34" i="44"/>
  <c r="K34" i="44"/>
  <c r="M33" i="44"/>
  <c r="L33" i="44"/>
  <c r="K33" i="44"/>
  <c r="N33" i="44" s="1"/>
  <c r="M32" i="44"/>
  <c r="L32" i="44"/>
  <c r="K32" i="44"/>
  <c r="M31" i="44"/>
  <c r="L31" i="44"/>
  <c r="K31" i="44"/>
  <c r="M30" i="44"/>
  <c r="L30" i="44"/>
  <c r="K30" i="44"/>
  <c r="M29" i="44"/>
  <c r="L29" i="44"/>
  <c r="K29" i="44"/>
  <c r="M28" i="44"/>
  <c r="L28" i="44"/>
  <c r="K28" i="44"/>
  <c r="M27" i="44"/>
  <c r="L27" i="44"/>
  <c r="K27" i="44"/>
  <c r="M26" i="44"/>
  <c r="L26" i="44"/>
  <c r="K26" i="44"/>
  <c r="M25" i="44"/>
  <c r="L25" i="44"/>
  <c r="K25" i="44"/>
  <c r="M24" i="44"/>
  <c r="L24" i="44"/>
  <c r="K24" i="44"/>
  <c r="M23" i="44"/>
  <c r="L23" i="44"/>
  <c r="K23" i="44"/>
  <c r="M22" i="44"/>
  <c r="L22" i="44"/>
  <c r="K22" i="44"/>
  <c r="M21" i="44"/>
  <c r="L21" i="44"/>
  <c r="K21" i="44"/>
  <c r="M20" i="44"/>
  <c r="L20" i="44"/>
  <c r="K20" i="44"/>
  <c r="M19" i="44"/>
  <c r="L19" i="44"/>
  <c r="K19" i="44"/>
  <c r="M18" i="44"/>
  <c r="L18" i="44"/>
  <c r="K18" i="44"/>
  <c r="M17" i="44"/>
  <c r="L17" i="44"/>
  <c r="K17" i="44"/>
  <c r="M16" i="44"/>
  <c r="L16" i="44"/>
  <c r="K16" i="44"/>
  <c r="M15" i="44"/>
  <c r="L15" i="44"/>
  <c r="K15" i="44"/>
  <c r="M14" i="44"/>
  <c r="L14" i="44"/>
  <c r="K14" i="44"/>
  <c r="M13" i="44"/>
  <c r="L13" i="44"/>
  <c r="K13" i="44"/>
  <c r="M12" i="44"/>
  <c r="L12" i="44"/>
  <c r="K12" i="44"/>
  <c r="M11" i="44"/>
  <c r="L11" i="44"/>
  <c r="K11" i="44"/>
  <c r="M10" i="44"/>
  <c r="L10" i="44"/>
  <c r="K10" i="44"/>
  <c r="M9" i="44"/>
  <c r="L9" i="44"/>
  <c r="K9" i="44"/>
  <c r="A3" i="44" a="1"/>
  <c r="A3" i="44" s="1"/>
  <c r="E23" i="2" s="1"/>
  <c r="M68" i="43"/>
  <c r="M64" i="43"/>
  <c r="M63" i="43"/>
  <c r="O60" i="43"/>
  <c r="M58" i="43"/>
  <c r="L58" i="43"/>
  <c r="K58" i="43"/>
  <c r="M57" i="43"/>
  <c r="L57" i="43"/>
  <c r="K57" i="43"/>
  <c r="M56" i="43"/>
  <c r="L56" i="43"/>
  <c r="K56" i="43"/>
  <c r="N56" i="43" s="1"/>
  <c r="M55" i="43"/>
  <c r="L55" i="43"/>
  <c r="K55" i="43"/>
  <c r="M54" i="43"/>
  <c r="L54" i="43"/>
  <c r="K54" i="43"/>
  <c r="M53" i="43"/>
  <c r="L53" i="43"/>
  <c r="K53" i="43"/>
  <c r="M52" i="43"/>
  <c r="L52" i="43"/>
  <c r="K52" i="43"/>
  <c r="N52" i="43" s="1"/>
  <c r="M51" i="43"/>
  <c r="L51" i="43"/>
  <c r="K51" i="43"/>
  <c r="M50" i="43"/>
  <c r="L50" i="43"/>
  <c r="K50" i="43"/>
  <c r="M49" i="43"/>
  <c r="L49" i="43"/>
  <c r="K49" i="43"/>
  <c r="M48" i="43"/>
  <c r="L48" i="43"/>
  <c r="K48" i="43"/>
  <c r="M47" i="43"/>
  <c r="L47" i="43"/>
  <c r="K47" i="43"/>
  <c r="M46" i="43"/>
  <c r="L46" i="43"/>
  <c r="K46" i="43"/>
  <c r="M45" i="43"/>
  <c r="L45" i="43"/>
  <c r="K45" i="43"/>
  <c r="M44" i="43"/>
  <c r="L44" i="43"/>
  <c r="K44" i="43"/>
  <c r="M43" i="43"/>
  <c r="L43" i="43"/>
  <c r="K43" i="43"/>
  <c r="M42" i="43"/>
  <c r="L42" i="43"/>
  <c r="K42" i="43"/>
  <c r="N42" i="43" s="1"/>
  <c r="M41" i="43"/>
  <c r="L41" i="43"/>
  <c r="K41" i="43"/>
  <c r="M40" i="43"/>
  <c r="L40" i="43"/>
  <c r="K40" i="43"/>
  <c r="M39" i="43"/>
  <c r="L39" i="43"/>
  <c r="K39" i="43"/>
  <c r="M38" i="43"/>
  <c r="L38" i="43"/>
  <c r="K38" i="43"/>
  <c r="N38" i="43" s="1"/>
  <c r="M37" i="43"/>
  <c r="L37" i="43"/>
  <c r="K37" i="43"/>
  <c r="M36" i="43"/>
  <c r="L36" i="43"/>
  <c r="K36" i="43"/>
  <c r="M35" i="43"/>
  <c r="L35" i="43"/>
  <c r="K35" i="43"/>
  <c r="M34" i="43"/>
  <c r="L34" i="43"/>
  <c r="K34" i="43"/>
  <c r="M33" i="43"/>
  <c r="L33" i="43"/>
  <c r="K33" i="43"/>
  <c r="M32" i="43"/>
  <c r="L32" i="43"/>
  <c r="K32" i="43"/>
  <c r="M31" i="43"/>
  <c r="L31" i="43"/>
  <c r="K31" i="43"/>
  <c r="M30" i="43"/>
  <c r="L30" i="43"/>
  <c r="K30" i="43"/>
  <c r="M29" i="43"/>
  <c r="L29" i="43"/>
  <c r="K29" i="43"/>
  <c r="M28" i="43"/>
  <c r="L28" i="43"/>
  <c r="K28" i="43"/>
  <c r="N28" i="43" s="1"/>
  <c r="M27" i="43"/>
  <c r="L27" i="43"/>
  <c r="K27" i="43"/>
  <c r="M26" i="43"/>
  <c r="L26" i="43"/>
  <c r="K26" i="43"/>
  <c r="M25" i="43"/>
  <c r="L25" i="43"/>
  <c r="K25" i="43"/>
  <c r="M24" i="43"/>
  <c r="L24" i="43"/>
  <c r="K24" i="43"/>
  <c r="M23" i="43"/>
  <c r="L23" i="43"/>
  <c r="K23" i="43"/>
  <c r="M22" i="43"/>
  <c r="L22" i="43"/>
  <c r="K22" i="43"/>
  <c r="M21" i="43"/>
  <c r="L21" i="43"/>
  <c r="K21" i="43"/>
  <c r="M20" i="43"/>
  <c r="L20" i="43"/>
  <c r="K20" i="43"/>
  <c r="M19" i="43"/>
  <c r="L19" i="43"/>
  <c r="K19" i="43"/>
  <c r="M18" i="43"/>
  <c r="L18" i="43"/>
  <c r="K18" i="43"/>
  <c r="M17" i="43"/>
  <c r="L17" i="43"/>
  <c r="K17" i="43"/>
  <c r="M16" i="43"/>
  <c r="L16" i="43"/>
  <c r="K16" i="43"/>
  <c r="M15" i="43"/>
  <c r="L15" i="43"/>
  <c r="K15" i="43"/>
  <c r="M14" i="43"/>
  <c r="L14" i="43"/>
  <c r="K14" i="43"/>
  <c r="N14" i="43" s="1"/>
  <c r="M13" i="43"/>
  <c r="L13" i="43"/>
  <c r="K13" i="43"/>
  <c r="M12" i="43"/>
  <c r="L12" i="43"/>
  <c r="K12" i="43"/>
  <c r="M11" i="43"/>
  <c r="L11" i="43"/>
  <c r="K11" i="43"/>
  <c r="M10" i="43"/>
  <c r="L10" i="43"/>
  <c r="K10" i="43"/>
  <c r="M9" i="43"/>
  <c r="L9" i="43"/>
  <c r="K9" i="43"/>
  <c r="A3" i="43" a="1"/>
  <c r="A3" i="43" s="1"/>
  <c r="E22" i="2" s="1"/>
  <c r="M68" i="42"/>
  <c r="M64" i="42"/>
  <c r="M63" i="42"/>
  <c r="O60" i="42"/>
  <c r="M58" i="42"/>
  <c r="L58" i="42"/>
  <c r="K58" i="42"/>
  <c r="M57" i="42"/>
  <c r="L57" i="42"/>
  <c r="K57" i="42"/>
  <c r="M56" i="42"/>
  <c r="L56" i="42"/>
  <c r="K56" i="42"/>
  <c r="M55" i="42"/>
  <c r="L55" i="42"/>
  <c r="K55" i="42"/>
  <c r="M54" i="42"/>
  <c r="L54" i="42"/>
  <c r="K54" i="42"/>
  <c r="M53" i="42"/>
  <c r="L53" i="42"/>
  <c r="K53" i="42"/>
  <c r="M52" i="42"/>
  <c r="L52" i="42"/>
  <c r="K52" i="42"/>
  <c r="M51" i="42"/>
  <c r="L51" i="42"/>
  <c r="K51" i="42"/>
  <c r="M50" i="42"/>
  <c r="L50" i="42"/>
  <c r="K50" i="42"/>
  <c r="M49" i="42"/>
  <c r="L49" i="42"/>
  <c r="K49" i="42"/>
  <c r="M48" i="42"/>
  <c r="L48" i="42"/>
  <c r="K48" i="42"/>
  <c r="M47" i="42"/>
  <c r="L47" i="42"/>
  <c r="K47" i="42"/>
  <c r="N47" i="42" s="1"/>
  <c r="M46" i="42"/>
  <c r="L46" i="42"/>
  <c r="K46" i="42"/>
  <c r="M45" i="42"/>
  <c r="L45" i="42"/>
  <c r="K45" i="42"/>
  <c r="N45" i="42" s="1"/>
  <c r="M44" i="42"/>
  <c r="L44" i="42"/>
  <c r="K44" i="42"/>
  <c r="M43" i="42"/>
  <c r="L43" i="42"/>
  <c r="K43" i="42"/>
  <c r="M42" i="42"/>
  <c r="L42" i="42"/>
  <c r="K42" i="42"/>
  <c r="M41" i="42"/>
  <c r="L41" i="42"/>
  <c r="K41" i="42"/>
  <c r="M40" i="42"/>
  <c r="L40" i="42"/>
  <c r="K40" i="42"/>
  <c r="M39" i="42"/>
  <c r="L39" i="42"/>
  <c r="K39" i="42"/>
  <c r="M38" i="42"/>
  <c r="L38" i="42"/>
  <c r="K38" i="42"/>
  <c r="M37" i="42"/>
  <c r="L37" i="42"/>
  <c r="K37" i="42"/>
  <c r="M36" i="42"/>
  <c r="L36" i="42"/>
  <c r="K36" i="42"/>
  <c r="M35" i="42"/>
  <c r="L35" i="42"/>
  <c r="K35" i="42"/>
  <c r="M34" i="42"/>
  <c r="L34" i="42"/>
  <c r="K34" i="42"/>
  <c r="M33" i="42"/>
  <c r="L33" i="42"/>
  <c r="K33" i="42"/>
  <c r="N33" i="42" s="1"/>
  <c r="M32" i="42"/>
  <c r="L32" i="42"/>
  <c r="K32" i="42"/>
  <c r="M31" i="42"/>
  <c r="L31" i="42"/>
  <c r="K31" i="42"/>
  <c r="N31" i="42" s="1"/>
  <c r="M30" i="42"/>
  <c r="L30" i="42"/>
  <c r="K30" i="42"/>
  <c r="M29" i="42"/>
  <c r="L29" i="42"/>
  <c r="K29" i="42"/>
  <c r="M28" i="42"/>
  <c r="L28" i="42"/>
  <c r="K28" i="42"/>
  <c r="M27" i="42"/>
  <c r="L27" i="42"/>
  <c r="K27" i="42"/>
  <c r="M26" i="42"/>
  <c r="L26" i="42"/>
  <c r="K26" i="42"/>
  <c r="M25" i="42"/>
  <c r="L25" i="42"/>
  <c r="K25" i="42"/>
  <c r="M24" i="42"/>
  <c r="L24" i="42"/>
  <c r="K24" i="42"/>
  <c r="M23" i="42"/>
  <c r="L23" i="42"/>
  <c r="K23" i="42"/>
  <c r="M22" i="42"/>
  <c r="L22" i="42"/>
  <c r="K22" i="42"/>
  <c r="M21" i="42"/>
  <c r="L21" i="42"/>
  <c r="K21" i="42"/>
  <c r="M20" i="42"/>
  <c r="L20" i="42"/>
  <c r="K20" i="42"/>
  <c r="M19" i="42"/>
  <c r="L19" i="42"/>
  <c r="K19" i="42"/>
  <c r="N19" i="42" s="1"/>
  <c r="M18" i="42"/>
  <c r="L18" i="42"/>
  <c r="K18" i="42"/>
  <c r="M17" i="42"/>
  <c r="L17" i="42"/>
  <c r="K17" i="42"/>
  <c r="M16" i="42"/>
  <c r="L16" i="42"/>
  <c r="K16" i="42"/>
  <c r="M15" i="42"/>
  <c r="L15" i="42"/>
  <c r="K15" i="42"/>
  <c r="M14" i="42"/>
  <c r="L14" i="42"/>
  <c r="K14" i="42"/>
  <c r="M13" i="42"/>
  <c r="L13" i="42"/>
  <c r="K13" i="42"/>
  <c r="M12" i="42"/>
  <c r="L12" i="42"/>
  <c r="K12" i="42"/>
  <c r="M11" i="42"/>
  <c r="L11" i="42"/>
  <c r="K11" i="42"/>
  <c r="M10" i="42"/>
  <c r="L10" i="42"/>
  <c r="K10" i="42"/>
  <c r="M9" i="42"/>
  <c r="L9" i="42"/>
  <c r="K9" i="42"/>
  <c r="A3" i="42" a="1"/>
  <c r="A3" i="42" s="1"/>
  <c r="E21" i="2" s="1"/>
  <c r="H1242" i="29"/>
  <c r="H1241" i="29"/>
  <c r="H1240" i="29"/>
  <c r="H1239" i="29"/>
  <c r="H1238" i="29"/>
  <c r="H1237" i="29"/>
  <c r="H1236" i="29"/>
  <c r="H1235" i="29"/>
  <c r="H1234" i="29"/>
  <c r="H1233" i="29"/>
  <c r="H1232" i="29"/>
  <c r="H1231" i="29"/>
  <c r="H1230" i="29"/>
  <c r="H1229" i="29"/>
  <c r="H1228" i="29"/>
  <c r="H1227" i="29"/>
  <c r="H1226" i="29"/>
  <c r="H1225" i="29"/>
  <c r="H1224" i="29"/>
  <c r="H1223" i="29"/>
  <c r="H1222" i="29"/>
  <c r="H1221" i="29"/>
  <c r="H1220" i="29"/>
  <c r="H1219" i="29"/>
  <c r="H1218" i="29"/>
  <c r="H1217" i="29"/>
  <c r="H1216" i="29"/>
  <c r="H1215" i="29"/>
  <c r="H1214" i="29"/>
  <c r="H1213" i="29"/>
  <c r="H1212" i="29"/>
  <c r="H1211" i="29"/>
  <c r="H1210" i="29"/>
  <c r="H1209" i="29"/>
  <c r="H1208" i="29"/>
  <c r="H1207" i="29"/>
  <c r="H1206" i="29"/>
  <c r="H1205" i="29"/>
  <c r="N24" i="43" l="1"/>
  <c r="A1193" i="29"/>
  <c r="H1201" i="29"/>
  <c r="H1203" i="29"/>
  <c r="H1202" i="29"/>
  <c r="H1198" i="29"/>
  <c r="H1199" i="29"/>
  <c r="H1204" i="29"/>
  <c r="N10" i="43"/>
  <c r="H1200" i="29"/>
  <c r="N52" i="42"/>
  <c r="N20" i="42"/>
  <c r="N34" i="42"/>
  <c r="N48" i="42"/>
  <c r="N24" i="44"/>
  <c r="N38" i="44"/>
  <c r="N52" i="44"/>
  <c r="N25" i="42"/>
  <c r="N39" i="42"/>
  <c r="N53" i="42"/>
  <c r="N20" i="43"/>
  <c r="N35" i="42"/>
  <c r="N39" i="44"/>
  <c r="N53" i="44"/>
  <c r="N30" i="44"/>
  <c r="N36" i="45"/>
  <c r="N10" i="42"/>
  <c r="N24" i="42"/>
  <c r="N38" i="42"/>
  <c r="N35" i="45"/>
  <c r="N22" i="45"/>
  <c r="N21" i="42"/>
  <c r="N49" i="42"/>
  <c r="N16" i="44"/>
  <c r="N17" i="42"/>
  <c r="N21" i="45"/>
  <c r="N49" i="45"/>
  <c r="N22" i="44"/>
  <c r="N44" i="44"/>
  <c r="N58" i="44"/>
  <c r="N35" i="44"/>
  <c r="N23" i="44"/>
  <c r="N37" i="44"/>
  <c r="N29" i="44"/>
  <c r="N57" i="44"/>
  <c r="N14" i="42"/>
  <c r="N28" i="42"/>
  <c r="N42" i="42"/>
  <c r="N17" i="43"/>
  <c r="N31" i="43"/>
  <c r="N45" i="43"/>
  <c r="N20" i="44"/>
  <c r="N48" i="44"/>
  <c r="N18" i="42"/>
  <c r="N32" i="42"/>
  <c r="N46" i="42"/>
  <c r="N21" i="43"/>
  <c r="N35" i="43"/>
  <c r="N49" i="43"/>
  <c r="N19" i="44"/>
  <c r="N20" i="45"/>
  <c r="N34" i="45"/>
  <c r="N48" i="45"/>
  <c r="H1072" i="29"/>
  <c r="N12" i="43"/>
  <c r="N26" i="43"/>
  <c r="N40" i="43"/>
  <c r="N54" i="43"/>
  <c r="N15" i="44"/>
  <c r="N28" i="44"/>
  <c r="N46" i="44"/>
  <c r="N55" i="44"/>
  <c r="N25" i="45"/>
  <c r="N39" i="45"/>
  <c r="N53" i="45"/>
  <c r="N37" i="42"/>
  <c r="N15" i="42"/>
  <c r="N29" i="42"/>
  <c r="N43" i="42"/>
  <c r="N57" i="42"/>
  <c r="N18" i="43"/>
  <c r="N32" i="43"/>
  <c r="N46" i="43"/>
  <c r="N25" i="44"/>
  <c r="N34" i="44"/>
  <c r="N43" i="44"/>
  <c r="N56" i="44"/>
  <c r="N17" i="45"/>
  <c r="N31" i="45"/>
  <c r="N45" i="45"/>
  <c r="N51" i="42"/>
  <c r="N19" i="43"/>
  <c r="N33" i="43"/>
  <c r="N47" i="43"/>
  <c r="N17" i="44"/>
  <c r="N26" i="44"/>
  <c r="N18" i="45"/>
  <c r="N32" i="45"/>
  <c r="N46" i="45"/>
  <c r="N30" i="45"/>
  <c r="N12" i="42"/>
  <c r="N16" i="42"/>
  <c r="N26" i="42"/>
  <c r="N30" i="42"/>
  <c r="N40" i="42"/>
  <c r="N44" i="42"/>
  <c r="N54" i="42"/>
  <c r="N58" i="42"/>
  <c r="N15" i="43"/>
  <c r="N29" i="43"/>
  <c r="N43" i="43"/>
  <c r="N57" i="43"/>
  <c r="N31" i="44"/>
  <c r="N40" i="44"/>
  <c r="N14" i="45"/>
  <c r="N28" i="45"/>
  <c r="N42" i="45"/>
  <c r="N56" i="45"/>
  <c r="N56" i="42"/>
  <c r="N42" i="44"/>
  <c r="N34" i="43"/>
  <c r="N48" i="43"/>
  <c r="N9" i="44"/>
  <c r="N18" i="44"/>
  <c r="N27" i="44"/>
  <c r="N36" i="44"/>
  <c r="N49" i="44"/>
  <c r="N19" i="45"/>
  <c r="N23" i="45"/>
  <c r="N33" i="45"/>
  <c r="N37" i="45"/>
  <c r="N47" i="45"/>
  <c r="N51" i="45"/>
  <c r="N23" i="42"/>
  <c r="N44" i="45"/>
  <c r="N21" i="44"/>
  <c r="N22" i="42"/>
  <c r="N36" i="42"/>
  <c r="N50" i="42"/>
  <c r="N45" i="44"/>
  <c r="N54" i="44"/>
  <c r="N24" i="45"/>
  <c r="N38" i="45"/>
  <c r="N52" i="45"/>
  <c r="H1070" i="29"/>
  <c r="N13" i="42"/>
  <c r="N27" i="42"/>
  <c r="N41" i="42"/>
  <c r="N55" i="42"/>
  <c r="N14" i="44"/>
  <c r="N32" i="44"/>
  <c r="N41" i="44"/>
  <c r="N50" i="44"/>
  <c r="N29" i="45"/>
  <c r="N43" i="45"/>
  <c r="N57" i="45"/>
  <c r="H1071" i="29"/>
  <c r="N22" i="43"/>
  <c r="N36" i="43"/>
  <c r="N50" i="43"/>
  <c r="N27" i="43"/>
  <c r="N41" i="43"/>
  <c r="N55" i="43"/>
  <c r="N16" i="43"/>
  <c r="N58" i="43"/>
  <c r="N44" i="43"/>
  <c r="N23" i="43"/>
  <c r="N37" i="43"/>
  <c r="N51" i="43"/>
  <c r="L59" i="43"/>
  <c r="N25" i="43"/>
  <c r="N39" i="43"/>
  <c r="N53" i="43"/>
  <c r="N30" i="43"/>
  <c r="H1193" i="29"/>
  <c r="H1195" i="29"/>
  <c r="H1194" i="29"/>
  <c r="N12" i="45"/>
  <c r="N16" i="45"/>
  <c r="N10" i="45"/>
  <c r="N15" i="45"/>
  <c r="H1305" i="29"/>
  <c r="H1306" i="29"/>
  <c r="H1303" i="29"/>
  <c r="H1304" i="29"/>
  <c r="H1307" i="29"/>
  <c r="N13" i="43"/>
  <c r="H1196" i="29"/>
  <c r="H1197" i="29"/>
  <c r="N11" i="43"/>
  <c r="N13" i="44"/>
  <c r="N12" i="44"/>
  <c r="H1251" i="29"/>
  <c r="H1248" i="29"/>
  <c r="H1249" i="29"/>
  <c r="H1250" i="29"/>
  <c r="H1252" i="29"/>
  <c r="M59" i="45"/>
  <c r="L59" i="45"/>
  <c r="N11" i="45"/>
  <c r="K59" i="44"/>
  <c r="N11" i="44"/>
  <c r="L59" i="44"/>
  <c r="M59" i="44"/>
  <c r="M59" i="43"/>
  <c r="N11" i="42"/>
  <c r="L59" i="42"/>
  <c r="H1069" i="29"/>
  <c r="N9" i="42"/>
  <c r="H1068" i="29"/>
  <c r="K59" i="45"/>
  <c r="N9" i="45"/>
  <c r="N10" i="44"/>
  <c r="N9" i="43"/>
  <c r="K59" i="43"/>
  <c r="N63" i="43" s="1"/>
  <c r="K59" i="42"/>
  <c r="M59" i="42"/>
  <c r="K24" i="2" a="1"/>
  <c r="K21" i="2" a="1"/>
  <c r="K23" i="2" a="1"/>
  <c r="J24" i="2" a="1"/>
  <c r="J23" i="2" a="1"/>
  <c r="G22" i="2" a="1"/>
  <c r="K22" i="2" a="1"/>
  <c r="J22" i="2" a="1"/>
  <c r="J21" i="2" a="1"/>
  <c r="K21" i="2" l="1"/>
  <c r="K23" i="2"/>
  <c r="K24" i="2"/>
  <c r="J24" i="2"/>
  <c r="N63" i="45"/>
  <c r="G22" i="2"/>
  <c r="J23" i="2"/>
  <c r="N63" i="44"/>
  <c r="N59" i="44"/>
  <c r="O61" i="44" s="1"/>
  <c r="N60" i="44"/>
  <c r="J21" i="2"/>
  <c r="J22" i="2"/>
  <c r="K22" i="2"/>
  <c r="N59" i="45"/>
  <c r="N60" i="45"/>
  <c r="N60" i="43"/>
  <c r="N59" i="43"/>
  <c r="N60" i="42"/>
  <c r="N59" i="42"/>
  <c r="N63" i="42"/>
  <c r="G23" i="2" a="1"/>
  <c r="L24" i="2" a="1"/>
  <c r="L21" i="2" a="1"/>
  <c r="L23" i="2" a="1"/>
  <c r="L22" i="2" a="1"/>
  <c r="G24" i="2" a="1"/>
  <c r="G21" i="2" a="1"/>
  <c r="G21" i="2" l="1"/>
  <c r="L21" i="2"/>
  <c r="N61" i="44"/>
  <c r="N62" i="44" s="1"/>
  <c r="L24" i="2"/>
  <c r="G24" i="2"/>
  <c r="L22" i="2"/>
  <c r="L23" i="2"/>
  <c r="G23" i="2"/>
  <c r="O61" i="45"/>
  <c r="N61" i="45"/>
  <c r="O61" i="43"/>
  <c r="N61" i="43"/>
  <c r="O61" i="42"/>
  <c r="N61" i="42"/>
  <c r="N64" i="44" l="1"/>
  <c r="N65" i="44" s="1"/>
  <c r="N66" i="44" s="1"/>
  <c r="O25" i="44" s="1"/>
  <c r="P25" i="44" s="1"/>
  <c r="N62" i="45"/>
  <c r="N64" i="45"/>
  <c r="N62" i="43"/>
  <c r="N64" i="43"/>
  <c r="N62" i="42"/>
  <c r="N64" i="42"/>
  <c r="I23" i="2" a="1"/>
  <c r="H24" i="2" a="1"/>
  <c r="H22" i="2" a="1"/>
  <c r="H21" i="2" a="1"/>
  <c r="H23" i="2" a="1"/>
  <c r="H23" i="2" l="1"/>
  <c r="O17" i="44"/>
  <c r="P17" i="44" s="1"/>
  <c r="O34" i="44"/>
  <c r="P34" i="44" s="1"/>
  <c r="H21" i="2"/>
  <c r="H24" i="2"/>
  <c r="H22" i="2"/>
  <c r="I23" i="2"/>
  <c r="O50" i="44"/>
  <c r="P50" i="44" s="1"/>
  <c r="O35" i="44"/>
  <c r="P35" i="44" s="1"/>
  <c r="O52" i="44"/>
  <c r="P52" i="44" s="1"/>
  <c r="O33" i="44"/>
  <c r="P33" i="44" s="1"/>
  <c r="O18" i="44"/>
  <c r="P18" i="44" s="1"/>
  <c r="O26" i="44"/>
  <c r="P26" i="44" s="1"/>
  <c r="O36" i="44"/>
  <c r="P36" i="44" s="1"/>
  <c r="O29" i="44"/>
  <c r="P29" i="44" s="1"/>
  <c r="O39" i="44"/>
  <c r="P39" i="44" s="1"/>
  <c r="O30" i="44"/>
  <c r="P30" i="44" s="1"/>
  <c r="O24" i="44"/>
  <c r="P24" i="44" s="1"/>
  <c r="O11" i="44"/>
  <c r="P11" i="44" s="1"/>
  <c r="N65" i="45"/>
  <c r="N66" i="45" s="1"/>
  <c r="O43" i="44"/>
  <c r="P43" i="44" s="1"/>
  <c r="N65" i="43"/>
  <c r="N65" i="42"/>
  <c r="N66" i="42" s="1"/>
  <c r="O10" i="44"/>
  <c r="P10" i="44" s="1"/>
  <c r="O48" i="44"/>
  <c r="P48" i="44" s="1"/>
  <c r="O19" i="44"/>
  <c r="P19" i="44" s="1"/>
  <c r="O53" i="44"/>
  <c r="P53" i="44" s="1"/>
  <c r="O46" i="44"/>
  <c r="P46" i="44" s="1"/>
  <c r="O21" i="44"/>
  <c r="P21" i="44" s="1"/>
  <c r="O27" i="44"/>
  <c r="P27" i="44" s="1"/>
  <c r="O42" i="44"/>
  <c r="P42" i="44" s="1"/>
  <c r="O16" i="44"/>
  <c r="P16" i="44" s="1"/>
  <c r="O12" i="44"/>
  <c r="P12" i="44" s="1"/>
  <c r="O15" i="44"/>
  <c r="P15" i="44" s="1"/>
  <c r="O49" i="44"/>
  <c r="P49" i="44" s="1"/>
  <c r="O45" i="44"/>
  <c r="P45" i="44" s="1"/>
  <c r="O31" i="44"/>
  <c r="P31" i="44" s="1"/>
  <c r="O20" i="44"/>
  <c r="P20" i="44" s="1"/>
  <c r="O14" i="44"/>
  <c r="P14" i="44" s="1"/>
  <c r="O37" i="44"/>
  <c r="P37" i="44" s="1"/>
  <c r="O56" i="44"/>
  <c r="P56" i="44" s="1"/>
  <c r="O54" i="44"/>
  <c r="P54" i="44" s="1"/>
  <c r="O32" i="44"/>
  <c r="P32" i="44" s="1"/>
  <c r="O55" i="44"/>
  <c r="P55" i="44" s="1"/>
  <c r="O28" i="44"/>
  <c r="P28" i="44" s="1"/>
  <c r="O44" i="44"/>
  <c r="P44" i="44" s="1"/>
  <c r="O9" i="44"/>
  <c r="O38" i="44"/>
  <c r="P38" i="44" s="1"/>
  <c r="O22" i="44"/>
  <c r="P22" i="44" s="1"/>
  <c r="O40" i="44"/>
  <c r="P40" i="44" s="1"/>
  <c r="O58" i="44"/>
  <c r="P58" i="44" s="1"/>
  <c r="O23" i="44"/>
  <c r="P23" i="44" s="1"/>
  <c r="O47" i="44"/>
  <c r="P47" i="44" s="1"/>
  <c r="O57" i="44"/>
  <c r="P57" i="44" s="1"/>
  <c r="O51" i="44"/>
  <c r="P51" i="44" s="1"/>
  <c r="O41" i="44"/>
  <c r="P41" i="44" s="1"/>
  <c r="O13" i="44"/>
  <c r="P13" i="44" s="1"/>
  <c r="N67" i="44"/>
  <c r="I24" i="2" a="1"/>
  <c r="I21" i="2" a="1"/>
  <c r="I21" i="2" l="1"/>
  <c r="O52" i="45"/>
  <c r="P52" i="45" s="1"/>
  <c r="O13" i="45"/>
  <c r="P13" i="45" s="1"/>
  <c r="I24" i="2"/>
  <c r="O30" i="45"/>
  <c r="P30" i="45" s="1"/>
  <c r="N66" i="43"/>
  <c r="O56" i="43" s="1"/>
  <c r="P56" i="43" s="1"/>
  <c r="G1299" i="29"/>
  <c r="G1245" i="29"/>
  <c r="G1244" i="29"/>
  <c r="G1300" i="29"/>
  <c r="O50" i="42"/>
  <c r="P50" i="42" s="1"/>
  <c r="O48" i="42"/>
  <c r="P48" i="42" s="1"/>
  <c r="O47" i="42"/>
  <c r="P47" i="42" s="1"/>
  <c r="O53" i="42"/>
  <c r="P53" i="42" s="1"/>
  <c r="O31" i="42"/>
  <c r="P31" i="42" s="1"/>
  <c r="O52" i="42"/>
  <c r="P52" i="42" s="1"/>
  <c r="O35" i="42"/>
  <c r="P35" i="42" s="1"/>
  <c r="O42" i="42"/>
  <c r="P42" i="42" s="1"/>
  <c r="O37" i="42"/>
  <c r="P37" i="42" s="1"/>
  <c r="O40" i="42"/>
  <c r="P40" i="42" s="1"/>
  <c r="O30" i="42"/>
  <c r="P30" i="42" s="1"/>
  <c r="O26" i="42"/>
  <c r="P26" i="42" s="1"/>
  <c r="O44" i="42"/>
  <c r="P44" i="42" s="1"/>
  <c r="O38" i="42"/>
  <c r="P38" i="42" s="1"/>
  <c r="O9" i="42"/>
  <c r="O20" i="42"/>
  <c r="P20" i="42" s="1"/>
  <c r="O24" i="42"/>
  <c r="P24" i="42" s="1"/>
  <c r="O58" i="42"/>
  <c r="P58" i="42" s="1"/>
  <c r="O13" i="42"/>
  <c r="P13" i="42" s="1"/>
  <c r="O46" i="42"/>
  <c r="P46" i="42" s="1"/>
  <c r="O23" i="42"/>
  <c r="P23" i="42" s="1"/>
  <c r="O19" i="42"/>
  <c r="P19" i="42" s="1"/>
  <c r="O14" i="42"/>
  <c r="P14" i="42" s="1"/>
  <c r="O43" i="42"/>
  <c r="P43" i="42" s="1"/>
  <c r="O22" i="42"/>
  <c r="P22" i="42" s="1"/>
  <c r="O21" i="42"/>
  <c r="P21" i="42" s="1"/>
  <c r="O55" i="42"/>
  <c r="P55" i="42" s="1"/>
  <c r="O17" i="42"/>
  <c r="P17" i="42" s="1"/>
  <c r="O27" i="42"/>
  <c r="P27" i="42" s="1"/>
  <c r="O51" i="42"/>
  <c r="P51" i="42" s="1"/>
  <c r="O20" i="45"/>
  <c r="P20" i="45" s="1"/>
  <c r="O56" i="45"/>
  <c r="P56" i="45" s="1"/>
  <c r="O42" i="45"/>
  <c r="P42" i="45" s="1"/>
  <c r="O33" i="45"/>
  <c r="P33" i="45" s="1"/>
  <c r="O57" i="45"/>
  <c r="P57" i="45" s="1"/>
  <c r="O37" i="45"/>
  <c r="P37" i="45" s="1"/>
  <c r="O32" i="45"/>
  <c r="P32" i="45" s="1"/>
  <c r="O22" i="45"/>
  <c r="P22" i="45" s="1"/>
  <c r="O48" i="45"/>
  <c r="P48" i="45" s="1"/>
  <c r="O53" i="45"/>
  <c r="P53" i="45" s="1"/>
  <c r="O50" i="45"/>
  <c r="P50" i="45" s="1"/>
  <c r="O10" i="45"/>
  <c r="P10" i="45" s="1"/>
  <c r="O19" i="45"/>
  <c r="P19" i="45" s="1"/>
  <c r="O35" i="45"/>
  <c r="P35" i="45" s="1"/>
  <c r="O40" i="45"/>
  <c r="P40" i="45" s="1"/>
  <c r="O16" i="45"/>
  <c r="P16" i="45" s="1"/>
  <c r="O54" i="45"/>
  <c r="P54" i="45" s="1"/>
  <c r="O29" i="45"/>
  <c r="P29" i="45" s="1"/>
  <c r="O27" i="45"/>
  <c r="P27" i="45" s="1"/>
  <c r="O46" i="45"/>
  <c r="P46" i="45" s="1"/>
  <c r="O41" i="45"/>
  <c r="P41" i="45" s="1"/>
  <c r="O9" i="45"/>
  <c r="O31" i="45"/>
  <c r="P31" i="45" s="1"/>
  <c r="O26" i="45"/>
  <c r="P26" i="45" s="1"/>
  <c r="O47" i="45"/>
  <c r="P47" i="45" s="1"/>
  <c r="O15" i="45"/>
  <c r="P15" i="45" s="1"/>
  <c r="O17" i="45"/>
  <c r="P17" i="45" s="1"/>
  <c r="O25" i="45"/>
  <c r="P25" i="45" s="1"/>
  <c r="O28" i="45"/>
  <c r="P28" i="45" s="1"/>
  <c r="O36" i="45"/>
  <c r="P36" i="45" s="1"/>
  <c r="O11" i="45"/>
  <c r="P11" i="45" s="1"/>
  <c r="O44" i="45"/>
  <c r="P44" i="45" s="1"/>
  <c r="O24" i="45"/>
  <c r="P24" i="45" s="1"/>
  <c r="O23" i="45"/>
  <c r="P23" i="45" s="1"/>
  <c r="O12" i="45"/>
  <c r="P12" i="45" s="1"/>
  <c r="O49" i="45"/>
  <c r="P49" i="45" s="1"/>
  <c r="O55" i="45"/>
  <c r="P55" i="45" s="1"/>
  <c r="O45" i="45"/>
  <c r="P45" i="45" s="1"/>
  <c r="O51" i="45"/>
  <c r="P51" i="45" s="1"/>
  <c r="O14" i="45"/>
  <c r="P14" i="45" s="1"/>
  <c r="O38" i="45"/>
  <c r="P38" i="45" s="1"/>
  <c r="O43" i="45"/>
  <c r="P43" i="45" s="1"/>
  <c r="O34" i="45"/>
  <c r="P34" i="45" s="1"/>
  <c r="O18" i="45"/>
  <c r="P18" i="45" s="1"/>
  <c r="O58" i="45"/>
  <c r="P58" i="45" s="1"/>
  <c r="O21" i="45"/>
  <c r="P21" i="45" s="1"/>
  <c r="O39" i="45"/>
  <c r="P39" i="45" s="1"/>
  <c r="N67" i="45"/>
  <c r="P9" i="44"/>
  <c r="O59" i="44"/>
  <c r="N68" i="44"/>
  <c r="O30" i="43"/>
  <c r="P30" i="43" s="1"/>
  <c r="O15" i="43"/>
  <c r="P15" i="43" s="1"/>
  <c r="O23" i="43"/>
  <c r="P23" i="43" s="1"/>
  <c r="O41" i="42"/>
  <c r="P41" i="42" s="1"/>
  <c r="O12" i="42"/>
  <c r="P12" i="42" s="1"/>
  <c r="O25" i="42"/>
  <c r="P25" i="42" s="1"/>
  <c r="O29" i="42"/>
  <c r="P29" i="42" s="1"/>
  <c r="O36" i="42"/>
  <c r="P36" i="42" s="1"/>
  <c r="O45" i="42"/>
  <c r="P45" i="42" s="1"/>
  <c r="O10" i="42"/>
  <c r="P10" i="42" s="1"/>
  <c r="O34" i="42"/>
  <c r="P34" i="42" s="1"/>
  <c r="O15" i="42"/>
  <c r="P15" i="42" s="1"/>
  <c r="O57" i="42"/>
  <c r="P57" i="42" s="1"/>
  <c r="O33" i="42"/>
  <c r="P33" i="42" s="1"/>
  <c r="O56" i="42"/>
  <c r="P56" i="42" s="1"/>
  <c r="O39" i="42"/>
  <c r="P39" i="42" s="1"/>
  <c r="O18" i="42"/>
  <c r="P18" i="42" s="1"/>
  <c r="O16" i="42"/>
  <c r="P16" i="42" s="1"/>
  <c r="O32" i="42"/>
  <c r="P32" i="42" s="1"/>
  <c r="O49" i="42"/>
  <c r="P49" i="42" s="1"/>
  <c r="O11" i="42"/>
  <c r="P11" i="42" s="1"/>
  <c r="O54" i="42"/>
  <c r="P54" i="42" s="1"/>
  <c r="O28" i="42"/>
  <c r="P28" i="42" s="1"/>
  <c r="N67" i="42"/>
  <c r="I22" i="2" a="1"/>
  <c r="O33" i="43" l="1"/>
  <c r="P33" i="43" s="1"/>
  <c r="O42" i="43"/>
  <c r="P42" i="43" s="1"/>
  <c r="O41" i="43"/>
  <c r="P41" i="43" s="1"/>
  <c r="O16" i="43"/>
  <c r="P16" i="43" s="1"/>
  <c r="N69" i="44"/>
  <c r="N71" i="44" s="1"/>
  <c r="O26" i="43"/>
  <c r="P26" i="43" s="1"/>
  <c r="O9" i="43"/>
  <c r="P9" i="43" s="1"/>
  <c r="O25" i="43"/>
  <c r="P25" i="43" s="1"/>
  <c r="O31" i="43"/>
  <c r="P31" i="43" s="1"/>
  <c r="O17" i="43"/>
  <c r="P17" i="43" s="1"/>
  <c r="O10" i="43"/>
  <c r="P10" i="43" s="1"/>
  <c r="O13" i="43"/>
  <c r="P13" i="43" s="1"/>
  <c r="O45" i="43"/>
  <c r="P45" i="43" s="1"/>
  <c r="O50" i="43"/>
  <c r="P50" i="43" s="1"/>
  <c r="O27" i="43"/>
  <c r="P27" i="43" s="1"/>
  <c r="O47" i="43"/>
  <c r="P47" i="43" s="1"/>
  <c r="O43" i="43"/>
  <c r="P43" i="43" s="1"/>
  <c r="O52" i="43"/>
  <c r="P52" i="43" s="1"/>
  <c r="O14" i="43"/>
  <c r="P14" i="43" s="1"/>
  <c r="O21" i="43"/>
  <c r="P21" i="43" s="1"/>
  <c r="O44" i="43"/>
  <c r="P44" i="43" s="1"/>
  <c r="O38" i="43"/>
  <c r="P38" i="43" s="1"/>
  <c r="O20" i="43"/>
  <c r="P20" i="43" s="1"/>
  <c r="I22" i="2"/>
  <c r="O24" i="43"/>
  <c r="P24" i="43" s="1"/>
  <c r="O49" i="43"/>
  <c r="P49" i="43" s="1"/>
  <c r="O53" i="43"/>
  <c r="P53" i="43" s="1"/>
  <c r="O39" i="43"/>
  <c r="P39" i="43" s="1"/>
  <c r="O58" i="43"/>
  <c r="P58" i="43" s="1"/>
  <c r="O19" i="43"/>
  <c r="P19" i="43" s="1"/>
  <c r="O32" i="43"/>
  <c r="P32" i="43" s="1"/>
  <c r="O35" i="43"/>
  <c r="P35" i="43" s="1"/>
  <c r="O28" i="43"/>
  <c r="P28" i="43" s="1"/>
  <c r="O55" i="43"/>
  <c r="P55" i="43" s="1"/>
  <c r="O11" i="43"/>
  <c r="P11" i="43" s="1"/>
  <c r="O34" i="43"/>
  <c r="P34" i="43" s="1"/>
  <c r="O46" i="43"/>
  <c r="P46" i="43" s="1"/>
  <c r="O37" i="43"/>
  <c r="P37" i="43" s="1"/>
  <c r="O51" i="43"/>
  <c r="P51" i="43" s="1"/>
  <c r="O29" i="43"/>
  <c r="P29" i="43" s="1"/>
  <c r="O36" i="43"/>
  <c r="P36" i="43" s="1"/>
  <c r="O18" i="43"/>
  <c r="P18" i="43" s="1"/>
  <c r="O57" i="43"/>
  <c r="P57" i="43" s="1"/>
  <c r="O48" i="43"/>
  <c r="P48" i="43" s="1"/>
  <c r="O22" i="43"/>
  <c r="P22" i="43" s="1"/>
  <c r="O40" i="43"/>
  <c r="P40" i="43" s="1"/>
  <c r="O54" i="43"/>
  <c r="P54" i="43" s="1"/>
  <c r="O12" i="43"/>
  <c r="P12" i="43" s="1"/>
  <c r="N67" i="43"/>
  <c r="H1299" i="29"/>
  <c r="H1302" i="29"/>
  <c r="H1301" i="29"/>
  <c r="H1300" i="29"/>
  <c r="H1247" i="29"/>
  <c r="H1246" i="29"/>
  <c r="H1245" i="29"/>
  <c r="A1244" i="29"/>
  <c r="H1244" i="29"/>
  <c r="A1299" i="29"/>
  <c r="G1064" i="29"/>
  <c r="G1065" i="29"/>
  <c r="O59" i="42"/>
  <c r="P9" i="42"/>
  <c r="N68" i="45"/>
  <c r="O59" i="45"/>
  <c r="P9" i="45"/>
  <c r="N68" i="42"/>
  <c r="F23" i="2" a="1"/>
  <c r="F23" i="2" l="1"/>
  <c r="M23" i="2" s="1"/>
  <c r="O71" i="44"/>
  <c r="N69" i="45"/>
  <c r="N71" i="45" s="1"/>
  <c r="N69" i="42"/>
  <c r="N71" i="42" s="1"/>
  <c r="G1189" i="29"/>
  <c r="N68" i="43"/>
  <c r="G1190" i="29"/>
  <c r="O59" i="43"/>
  <c r="H1064" i="29"/>
  <c r="H1067" i="29"/>
  <c r="H1065" i="29"/>
  <c r="H1066" i="29"/>
  <c r="A1064" i="29"/>
  <c r="F21" i="2" a="1"/>
  <c r="F24" i="2" a="1"/>
  <c r="F21" i="2" l="1"/>
  <c r="M21" i="2" s="1"/>
  <c r="F24" i="2"/>
  <c r="M24" i="2" s="1"/>
  <c r="O71" i="42"/>
  <c r="O71" i="45"/>
  <c r="N69" i="43"/>
  <c r="N71" i="43" s="1"/>
  <c r="H1192" i="29"/>
  <c r="H1191" i="29"/>
  <c r="A1189" i="29"/>
  <c r="H1189" i="29"/>
  <c r="H1190" i="29"/>
  <c r="F22" i="2" a="1"/>
  <c r="F22" i="2" l="1"/>
  <c r="M22" i="2" s="1"/>
  <c r="O71" i="43"/>
  <c r="A19" i="29" a="1"/>
  <c r="A19" i="29" s="1"/>
  <c r="B1" i="2" l="1" a="1"/>
  <c r="B1" i="2" s="1"/>
  <c r="O60" i="7"/>
  <c r="M68" i="7"/>
  <c r="M64" i="7"/>
  <c r="M63" i="7"/>
  <c r="M68" i="16"/>
  <c r="M68" i="24"/>
  <c r="M68" i="10"/>
  <c r="M68" i="18"/>
  <c r="M68" i="25"/>
  <c r="M68" i="33"/>
  <c r="M68" i="9"/>
  <c r="M68" i="23"/>
  <c r="M68" i="19"/>
  <c r="M68" i="17"/>
  <c r="M68" i="20"/>
  <c r="M68" i="21"/>
  <c r="M68" i="34"/>
  <c r="M68" i="35"/>
  <c r="M68" i="36"/>
  <c r="M68" i="37"/>
  <c r="M68" i="38"/>
  <c r="J68" i="8"/>
  <c r="B2" i="2" a="1"/>
  <c r="B2" i="2" s="1"/>
  <c r="J3" i="29" l="1"/>
  <c r="J3" i="46"/>
  <c r="B7" i="46"/>
  <c r="C4" i="16"/>
  <c r="C4" i="36"/>
  <c r="C4" i="38"/>
  <c r="C4" i="18"/>
  <c r="C4" i="42"/>
  <c r="C4" i="43"/>
  <c r="C4" i="33"/>
  <c r="C4" i="44"/>
  <c r="C4" i="45"/>
  <c r="C4" i="23"/>
  <c r="C4" i="8"/>
  <c r="C4" i="19"/>
  <c r="C4" i="20"/>
  <c r="C4" i="34"/>
  <c r="C4" i="24"/>
  <c r="C4" i="37"/>
  <c r="C4" i="10"/>
  <c r="C4" i="25"/>
  <c r="C4" i="9"/>
  <c r="C4" i="17"/>
  <c r="C4" i="21"/>
  <c r="C4" i="35"/>
  <c r="A1" i="45"/>
  <c r="A1" i="43"/>
  <c r="A1" i="44"/>
  <c r="C4" i="7"/>
  <c r="B7" i="29"/>
  <c r="A1" i="42"/>
  <c r="T10" i="7"/>
  <c r="U10" i="7"/>
  <c r="V10" i="7"/>
  <c r="T11" i="7"/>
  <c r="U11" i="7"/>
  <c r="V11" i="7"/>
  <c r="T12" i="7"/>
  <c r="U12" i="7"/>
  <c r="V12" i="7"/>
  <c r="T13" i="7"/>
  <c r="U13" i="7"/>
  <c r="V13" i="7"/>
  <c r="T14" i="7"/>
  <c r="U14" i="7"/>
  <c r="V14" i="7"/>
  <c r="T15" i="7"/>
  <c r="U15" i="7"/>
  <c r="V15" i="7"/>
  <c r="T16" i="7"/>
  <c r="U16" i="7"/>
  <c r="V16" i="7"/>
  <c r="T17" i="7"/>
  <c r="U17" i="7"/>
  <c r="V17" i="7"/>
  <c r="T18" i="7"/>
  <c r="U18" i="7"/>
  <c r="V18" i="7"/>
  <c r="T19" i="7"/>
  <c r="U19" i="7"/>
  <c r="V19" i="7"/>
  <c r="T20" i="7"/>
  <c r="U20" i="7"/>
  <c r="V20" i="7"/>
  <c r="T21" i="7"/>
  <c r="U21" i="7"/>
  <c r="V21" i="7"/>
  <c r="T22" i="7"/>
  <c r="U22" i="7"/>
  <c r="V22" i="7"/>
  <c r="T23" i="7"/>
  <c r="U23" i="7"/>
  <c r="V23" i="7"/>
  <c r="T24" i="7"/>
  <c r="U24" i="7"/>
  <c r="V24" i="7"/>
  <c r="T25" i="7"/>
  <c r="U25" i="7"/>
  <c r="V25" i="7"/>
  <c r="T26" i="7"/>
  <c r="U26" i="7"/>
  <c r="V26" i="7"/>
  <c r="T27" i="7"/>
  <c r="U27" i="7"/>
  <c r="V27" i="7"/>
  <c r="T28" i="7"/>
  <c r="U28" i="7"/>
  <c r="V28" i="7"/>
  <c r="T29" i="7"/>
  <c r="U29" i="7"/>
  <c r="V29" i="7"/>
  <c r="T30" i="7"/>
  <c r="U30" i="7"/>
  <c r="V30" i="7"/>
  <c r="T31" i="7"/>
  <c r="U31" i="7"/>
  <c r="V31" i="7"/>
  <c r="T32" i="7"/>
  <c r="U32" i="7"/>
  <c r="V32" i="7"/>
  <c r="T33" i="7"/>
  <c r="U33" i="7"/>
  <c r="V33" i="7"/>
  <c r="T34" i="7"/>
  <c r="U34" i="7"/>
  <c r="V34" i="7"/>
  <c r="T35" i="7"/>
  <c r="U35" i="7"/>
  <c r="V35" i="7"/>
  <c r="T36" i="7"/>
  <c r="U36" i="7"/>
  <c r="V36" i="7"/>
  <c r="T37" i="7"/>
  <c r="U37" i="7"/>
  <c r="V37" i="7"/>
  <c r="T38" i="7"/>
  <c r="U38" i="7"/>
  <c r="V38" i="7"/>
  <c r="T39" i="7"/>
  <c r="U39" i="7"/>
  <c r="V39" i="7"/>
  <c r="T40" i="7"/>
  <c r="U40" i="7"/>
  <c r="V40" i="7"/>
  <c r="T41" i="7"/>
  <c r="U41" i="7"/>
  <c r="V41" i="7"/>
  <c r="T42" i="7"/>
  <c r="U42" i="7"/>
  <c r="V42" i="7"/>
  <c r="T43" i="7"/>
  <c r="U43" i="7"/>
  <c r="V43" i="7"/>
  <c r="T44" i="7"/>
  <c r="U44" i="7"/>
  <c r="V44" i="7"/>
  <c r="T45" i="7"/>
  <c r="U45" i="7"/>
  <c r="V45" i="7"/>
  <c r="T46" i="7"/>
  <c r="U46" i="7"/>
  <c r="V46" i="7"/>
  <c r="T47" i="7"/>
  <c r="U47" i="7"/>
  <c r="V47" i="7"/>
  <c r="T48" i="7"/>
  <c r="U48" i="7"/>
  <c r="V48" i="7"/>
  <c r="T49" i="7"/>
  <c r="U49" i="7"/>
  <c r="V49" i="7"/>
  <c r="T50" i="7"/>
  <c r="U50" i="7"/>
  <c r="V50" i="7"/>
  <c r="T51" i="7"/>
  <c r="U51" i="7"/>
  <c r="V51" i="7"/>
  <c r="T52" i="7"/>
  <c r="U52" i="7"/>
  <c r="V52" i="7"/>
  <c r="T53" i="7"/>
  <c r="U53" i="7"/>
  <c r="V53" i="7"/>
  <c r="T54" i="7"/>
  <c r="U54" i="7"/>
  <c r="V54" i="7"/>
  <c r="T55" i="7"/>
  <c r="U55" i="7"/>
  <c r="V55" i="7"/>
  <c r="T56" i="7"/>
  <c r="U56" i="7"/>
  <c r="V56" i="7"/>
  <c r="T57" i="7"/>
  <c r="U57" i="7"/>
  <c r="V57" i="7"/>
  <c r="T58" i="7"/>
  <c r="U58" i="7"/>
  <c r="V58" i="7"/>
  <c r="T9" i="7"/>
  <c r="V9" i="7"/>
  <c r="U9" i="7"/>
  <c r="AE15" i="29" a="1"/>
  <c r="AE15" i="29" s="1"/>
  <c r="AE20" i="29" a="1"/>
  <c r="AE20" i="29" s="1"/>
  <c r="AE25" i="29" a="1"/>
  <c r="AE25" i="29" s="1"/>
  <c r="AE30" i="29" a="1"/>
  <c r="AE30" i="29" s="1"/>
  <c r="AE35" i="29" a="1"/>
  <c r="AE35" i="29" s="1"/>
  <c r="AE40" i="29" a="1"/>
  <c r="AE40" i="29" s="1"/>
  <c r="AE45" i="29" a="1"/>
  <c r="AE45" i="29" s="1"/>
  <c r="AE50" i="29" a="1"/>
  <c r="AE50" i="29" s="1"/>
  <c r="AE55" i="29" a="1"/>
  <c r="AE55" i="29" s="1"/>
  <c r="AE60" i="29" a="1"/>
  <c r="AE60" i="29" s="1"/>
  <c r="AE100" i="29" l="1" a="1"/>
  <c r="AE100" i="29" s="1"/>
  <c r="AE95" i="29" a="1"/>
  <c r="AE95" i="29" s="1"/>
  <c r="AE90" i="29" a="1"/>
  <c r="AE90" i="29" s="1"/>
  <c r="AE85" i="29" a="1"/>
  <c r="AE85" i="29" s="1"/>
  <c r="AE80" i="29" a="1"/>
  <c r="AE80" i="29" s="1"/>
  <c r="AE75" i="29" a="1"/>
  <c r="AE75" i="29" s="1"/>
  <c r="AE70" i="29" a="1"/>
  <c r="AE70" i="29" s="1"/>
  <c r="AE65" i="29" a="1"/>
  <c r="AE65" i="29" s="1"/>
  <c r="A1145" i="29" l="1"/>
  <c r="A1362" i="29"/>
  <c r="A1364" i="29"/>
  <c r="A1363" i="29"/>
  <c r="A1361" i="29"/>
  <c r="A1360" i="29"/>
  <c r="I1174" i="29" l="1"/>
  <c r="I1175" i="29" s="1"/>
  <c r="I1176" i="29" s="1"/>
  <c r="I1177" i="29" s="1"/>
  <c r="I1178" i="29" s="1"/>
  <c r="I1179" i="29" s="1"/>
  <c r="I1180" i="29" s="1"/>
  <c r="I1181" i="29" s="1"/>
  <c r="I1182" i="29" s="1"/>
  <c r="I1183" i="29" s="1"/>
  <c r="I1184" i="29" s="1"/>
  <c r="A1177" i="29"/>
  <c r="H1177" i="29" s="1"/>
  <c r="A1178" i="29"/>
  <c r="H1178" i="29" s="1"/>
  <c r="A1179" i="29"/>
  <c r="H1179" i="29" s="1"/>
  <c r="A1180" i="29"/>
  <c r="H1180" i="29" s="1"/>
  <c r="A1181" i="29"/>
  <c r="H1181" i="29" s="1"/>
  <c r="A1182" i="29"/>
  <c r="H1182" i="29" s="1"/>
  <c r="A1183" i="29"/>
  <c r="H1183" i="29" s="1"/>
  <c r="A1184" i="29"/>
  <c r="H1184" i="29" s="1"/>
  <c r="A1185" i="29"/>
  <c r="H1185" i="29" s="1"/>
  <c r="A1158" i="29"/>
  <c r="H1158" i="29" s="1"/>
  <c r="A1159" i="29"/>
  <c r="H1159" i="29" s="1"/>
  <c r="A1160" i="29"/>
  <c r="H1160" i="29" s="1"/>
  <c r="A1161" i="29"/>
  <c r="H1161" i="29" s="1"/>
  <c r="A1162" i="29"/>
  <c r="H1162" i="29" s="1"/>
  <c r="A1128" i="29"/>
  <c r="H1128" i="29" s="1"/>
  <c r="A1129" i="29"/>
  <c r="H1129" i="29" s="1"/>
  <c r="A1130" i="29"/>
  <c r="H1130" i="29" s="1"/>
  <c r="A1131" i="29"/>
  <c r="H1131" i="29" s="1"/>
  <c r="A1132" i="29"/>
  <c r="H1132" i="29" s="1"/>
  <c r="A1133" i="29"/>
  <c r="H1133" i="29" s="1"/>
  <c r="A1134" i="29"/>
  <c r="H1134" i="29" s="1"/>
  <c r="A1135" i="29"/>
  <c r="H1135" i="29" s="1"/>
  <c r="A1136" i="29"/>
  <c r="H1136" i="29" s="1"/>
  <c r="A1137" i="29"/>
  <c r="H1137" i="29" s="1"/>
  <c r="A1138" i="29"/>
  <c r="H1138" i="29" s="1"/>
  <c r="A1139" i="29"/>
  <c r="H1139" i="29" s="1"/>
  <c r="A1140" i="29"/>
  <c r="H1140" i="29" s="1"/>
  <c r="A1141" i="29"/>
  <c r="H1141" i="29" s="1"/>
  <c r="A1142" i="29"/>
  <c r="H1142" i="29" s="1"/>
  <c r="A1143" i="29"/>
  <c r="AD10" i="29" a="1"/>
  <c r="AD10" i="29" s="1"/>
  <c r="AD15" i="29" a="1"/>
  <c r="AD15" i="29" s="1"/>
  <c r="AD20" i="29" a="1"/>
  <c r="AD20" i="29" s="1"/>
  <c r="AD25" i="29" a="1"/>
  <c r="AD25" i="29" s="1"/>
  <c r="AD30" i="29" a="1"/>
  <c r="AD30" i="29" s="1"/>
  <c r="AD35" i="29" a="1"/>
  <c r="AD35" i="29" s="1"/>
  <c r="AD40" i="29" a="1"/>
  <c r="AD40" i="29" s="1"/>
  <c r="AD45" i="29" a="1"/>
  <c r="AD45" i="29" s="1"/>
  <c r="AD50" i="29" a="1"/>
  <c r="AD50" i="29" s="1"/>
  <c r="AD55" i="29" a="1"/>
  <c r="AD55" i="29" s="1"/>
  <c r="AD60" i="29" a="1"/>
  <c r="AD60" i="29" s="1"/>
  <c r="AD65" i="29" a="1"/>
  <c r="AD65" i="29" s="1"/>
  <c r="AD70" i="29" a="1"/>
  <c r="AD70" i="29" s="1"/>
  <c r="AD75" i="29" a="1"/>
  <c r="AD75" i="29" s="1"/>
  <c r="AD80" i="29" a="1"/>
  <c r="AD80" i="29" s="1"/>
  <c r="AD85" i="29" a="1"/>
  <c r="AD85" i="29" s="1"/>
  <c r="AD90" i="29" a="1"/>
  <c r="AD90" i="29" s="1"/>
  <c r="AD95" i="29" a="1"/>
  <c r="AD95" i="29" s="1"/>
  <c r="AD100" i="29" a="1"/>
  <c r="AD100" i="29" s="1"/>
  <c r="AC20" i="29" a="1"/>
  <c r="AC20" i="29" s="1"/>
  <c r="AC25" i="29" a="1"/>
  <c r="AC25" i="29" s="1"/>
  <c r="AC30" i="29" a="1"/>
  <c r="AC30" i="29" s="1"/>
  <c r="AC35" i="29" a="1"/>
  <c r="AC35" i="29" s="1"/>
  <c r="AC40" i="29" a="1"/>
  <c r="AC40" i="29" s="1"/>
  <c r="AC45" i="29" a="1"/>
  <c r="AC45" i="29" s="1"/>
  <c r="AC50" i="29" a="1"/>
  <c r="AC50" i="29" s="1"/>
  <c r="AC55" i="29" a="1"/>
  <c r="AC55" i="29" s="1"/>
  <c r="AC60" i="29" a="1"/>
  <c r="AC60" i="29" s="1"/>
  <c r="AC65" i="29" a="1"/>
  <c r="AC65" i="29" s="1"/>
  <c r="AC70" i="29" a="1"/>
  <c r="AC70" i="29" s="1"/>
  <c r="AC75" i="29" a="1"/>
  <c r="AC75" i="29" s="1"/>
  <c r="AC80" i="29" a="1"/>
  <c r="AC80" i="29" s="1"/>
  <c r="AC85" i="29" a="1"/>
  <c r="AC85" i="29" s="1"/>
  <c r="AC90" i="29" a="1"/>
  <c r="AC90" i="29" s="1"/>
  <c r="AC95" i="29" a="1"/>
  <c r="AC95" i="29" s="1"/>
  <c r="AC100" i="29" a="1"/>
  <c r="AC100" i="29" s="1"/>
  <c r="X2" i="29" l="1" a="1"/>
  <c r="X2" i="29" s="1"/>
  <c r="J1174" i="29" s="1" a="1"/>
  <c r="A1176" i="29" s="1"/>
  <c r="H1176" i="29" s="1"/>
  <c r="A1156" i="29" l="1"/>
  <c r="H1156" i="29" s="1"/>
  <c r="A1157" i="29"/>
  <c r="H1157" i="29" s="1"/>
  <c r="A1154" i="29"/>
  <c r="H1154" i="29" s="1"/>
  <c r="A1155" i="29"/>
  <c r="H1155" i="29" s="1"/>
  <c r="J1174" i="29"/>
  <c r="A1174" i="29" s="1"/>
  <c r="H1174" i="29" s="1"/>
  <c r="A1175" i="29"/>
  <c r="H1175" i="29" s="1"/>
  <c r="I1146" i="29"/>
  <c r="I1147" i="29" s="1"/>
  <c r="I1148" i="29" s="1"/>
  <c r="I1149" i="29" s="1"/>
  <c r="I1150" i="29" l="1"/>
  <c r="I1151" i="29" l="1"/>
  <c r="I1152" i="29" s="1"/>
  <c r="I1153" i="29" s="1"/>
  <c r="I1154" i="29" s="1"/>
  <c r="I1155" i="29" s="1"/>
  <c r="I1156" i="29" s="1"/>
  <c r="I1157" i="29" s="1"/>
  <c r="I1158" i="29" s="1"/>
  <c r="I1159" i="29" s="1"/>
  <c r="I1160" i="29" s="1"/>
  <c r="I1161" i="29" s="1"/>
  <c r="AC15" i="29" a="1"/>
  <c r="AC15" i="29" s="1"/>
  <c r="AC10" i="29" a="1"/>
  <c r="AC10" i="29" s="1"/>
  <c r="W2" i="29" s="1" a="1"/>
  <c r="W2" i="29" s="1"/>
  <c r="J1124" i="29" l="1" a="1"/>
  <c r="J1124" i="29" s="1"/>
  <c r="I1122" i="29" l="1"/>
  <c r="I1123" i="29" l="1"/>
  <c r="A1127" i="29"/>
  <c r="H1127" i="29" s="1"/>
  <c r="A1125" i="29"/>
  <c r="H1125" i="29" s="1"/>
  <c r="A1126" i="29"/>
  <c r="H1126" i="29" s="1"/>
  <c r="I1124" i="29" l="1"/>
  <c r="I1125" i="29" s="1"/>
  <c r="I1126" i="29" s="1"/>
  <c r="I1127" i="29" s="1"/>
  <c r="I1128" i="29" s="1"/>
  <c r="I1129" i="29" s="1"/>
  <c r="I1130" i="29" s="1"/>
  <c r="I1131" i="29" s="1"/>
  <c r="I1132" i="29" s="1"/>
  <c r="I1133" i="29" s="1"/>
  <c r="I1134" i="29" s="1"/>
  <c r="I1135" i="29" s="1"/>
  <c r="I1136" i="29" s="1"/>
  <c r="I1137" i="29" s="1"/>
  <c r="I1138" i="29" s="1"/>
  <c r="I1139" i="29" s="1"/>
  <c r="I1140" i="29" s="1"/>
  <c r="I1141" i="29" s="1"/>
  <c r="I1142" i="29" s="1"/>
  <c r="A1123" i="29"/>
  <c r="A1124" i="29"/>
  <c r="H1124" i="29" s="1"/>
  <c r="X9" i="7" l="1" a="1"/>
  <c r="X9" i="7" s="1"/>
  <c r="B5" i="29" l="1"/>
  <c r="A1014" i="29" a="1"/>
  <c r="A1014" i="29" s="1"/>
  <c r="H1063" i="29"/>
  <c r="H1062" i="29"/>
  <c r="H1061" i="29"/>
  <c r="H1056" i="29"/>
  <c r="H1055" i="29"/>
  <c r="H1054" i="29"/>
  <c r="H1053" i="29"/>
  <c r="H1052" i="29"/>
  <c r="H1051" i="29"/>
  <c r="H1050" i="29"/>
  <c r="H1049" i="29"/>
  <c r="H1048" i="29"/>
  <c r="H1047" i="29"/>
  <c r="H1046" i="29"/>
  <c r="H1045" i="29"/>
  <c r="H1044" i="29"/>
  <c r="H1043" i="29"/>
  <c r="H1042" i="29"/>
  <c r="H1041" i="29"/>
  <c r="H1040" i="29"/>
  <c r="H1039" i="29"/>
  <c r="H1038" i="29"/>
  <c r="H1037" i="29"/>
  <c r="H1036" i="29"/>
  <c r="H1035" i="29"/>
  <c r="H1034" i="29"/>
  <c r="H1033" i="29"/>
  <c r="H1032" i="29"/>
  <c r="H1031" i="29"/>
  <c r="H1030" i="29"/>
  <c r="H1029" i="29"/>
  <c r="H1028" i="29"/>
  <c r="A959" i="29" a="1"/>
  <c r="H1008" i="29"/>
  <c r="H1007" i="29"/>
  <c r="H1006" i="29"/>
  <c r="H1005" i="29"/>
  <c r="H1004" i="29"/>
  <c r="H1003" i="29"/>
  <c r="H1002" i="29"/>
  <c r="H1001" i="29"/>
  <c r="H1000" i="29"/>
  <c r="H999" i="29"/>
  <c r="H998" i="29"/>
  <c r="H997" i="29"/>
  <c r="H996" i="29"/>
  <c r="H995" i="29"/>
  <c r="H994" i="29"/>
  <c r="H993" i="29"/>
  <c r="H992" i="29"/>
  <c r="H991" i="29"/>
  <c r="H990" i="29"/>
  <c r="H989" i="29"/>
  <c r="H988" i="29"/>
  <c r="H987" i="29"/>
  <c r="H986" i="29"/>
  <c r="H985" i="29"/>
  <c r="H984" i="29"/>
  <c r="H983" i="29"/>
  <c r="H982" i="29"/>
  <c r="H981" i="29"/>
  <c r="H980" i="29"/>
  <c r="H979" i="29"/>
  <c r="H978" i="29"/>
  <c r="H977" i="29"/>
  <c r="H976" i="29"/>
  <c r="H975" i="29"/>
  <c r="H974" i="29"/>
  <c r="H973" i="29"/>
  <c r="A904" i="29" a="1"/>
  <c r="A904" i="29" s="1"/>
  <c r="H953" i="29"/>
  <c r="H952" i="29"/>
  <c r="H951" i="29"/>
  <c r="H950" i="29"/>
  <c r="H949" i="29"/>
  <c r="H948" i="29"/>
  <c r="H947" i="29"/>
  <c r="H946" i="29"/>
  <c r="H945" i="29"/>
  <c r="H944" i="29"/>
  <c r="H943" i="29"/>
  <c r="H942" i="29"/>
  <c r="H941" i="29"/>
  <c r="H940" i="29"/>
  <c r="H939" i="29"/>
  <c r="H938" i="29"/>
  <c r="H937" i="29"/>
  <c r="H936" i="29"/>
  <c r="H935" i="29"/>
  <c r="H934" i="29"/>
  <c r="H933" i="29"/>
  <c r="H932" i="29"/>
  <c r="H931" i="29"/>
  <c r="H930" i="29"/>
  <c r="H929" i="29"/>
  <c r="H928" i="29"/>
  <c r="H927" i="29"/>
  <c r="H926" i="29"/>
  <c r="H925" i="29"/>
  <c r="H924" i="29"/>
  <c r="H923" i="29"/>
  <c r="H922" i="29"/>
  <c r="H921" i="29"/>
  <c r="H920" i="29"/>
  <c r="H919" i="29"/>
  <c r="H918" i="29"/>
  <c r="H917" i="29"/>
  <c r="H916" i="29"/>
  <c r="H915" i="29"/>
  <c r="H914" i="29"/>
  <c r="H913" i="29"/>
  <c r="H912" i="29"/>
  <c r="A849" i="29" a="1"/>
  <c r="H857" i="29" s="1"/>
  <c r="H898" i="29"/>
  <c r="H897" i="29"/>
  <c r="H896" i="29"/>
  <c r="H895" i="29"/>
  <c r="H894" i="29"/>
  <c r="H893" i="29"/>
  <c r="H892" i="29"/>
  <c r="H891" i="29"/>
  <c r="H890" i="29"/>
  <c r="H889" i="29"/>
  <c r="H888" i="29"/>
  <c r="H887" i="29"/>
  <c r="H886" i="29"/>
  <c r="H885" i="29"/>
  <c r="H884" i="29"/>
  <c r="H883" i="29"/>
  <c r="H882" i="29"/>
  <c r="H881" i="29"/>
  <c r="H880" i="29"/>
  <c r="H879" i="29"/>
  <c r="H878" i="29"/>
  <c r="H877" i="29"/>
  <c r="H876" i="29"/>
  <c r="H875" i="29"/>
  <c r="H874" i="29"/>
  <c r="H873" i="29"/>
  <c r="H872" i="29"/>
  <c r="H871" i="29"/>
  <c r="H870" i="29"/>
  <c r="H869" i="29"/>
  <c r="H868" i="29"/>
  <c r="H867" i="29"/>
  <c r="H866" i="29"/>
  <c r="H865" i="29"/>
  <c r="H864" i="29"/>
  <c r="H863" i="29"/>
  <c r="H862" i="29"/>
  <c r="H860" i="29"/>
  <c r="H859" i="29"/>
  <c r="H858" i="29"/>
  <c r="A794" i="29" a="1"/>
  <c r="H843" i="29"/>
  <c r="H842" i="29"/>
  <c r="H841" i="29"/>
  <c r="H840" i="29"/>
  <c r="H839" i="29"/>
  <c r="H838" i="29"/>
  <c r="H837" i="29"/>
  <c r="H836" i="29"/>
  <c r="H835" i="29"/>
  <c r="H834" i="29"/>
  <c r="H833" i="29"/>
  <c r="H832" i="29"/>
  <c r="H831" i="29"/>
  <c r="H830" i="29"/>
  <c r="H829" i="29"/>
  <c r="H828" i="29"/>
  <c r="H827" i="29"/>
  <c r="H826" i="29"/>
  <c r="H825" i="29"/>
  <c r="H824" i="29"/>
  <c r="H823" i="29"/>
  <c r="H822" i="29"/>
  <c r="H821" i="29"/>
  <c r="H820" i="29"/>
  <c r="H819" i="29"/>
  <c r="H818" i="29"/>
  <c r="H817" i="29"/>
  <c r="H816" i="29"/>
  <c r="H815" i="29"/>
  <c r="H814" i="29"/>
  <c r="H813" i="29"/>
  <c r="H812" i="29"/>
  <c r="H811" i="29"/>
  <c r="H810" i="29"/>
  <c r="H809" i="29"/>
  <c r="H808" i="29"/>
  <c r="A739" i="29" a="1"/>
  <c r="H747" i="29" s="1"/>
  <c r="H788" i="29"/>
  <c r="H787" i="29"/>
  <c r="H786" i="29"/>
  <c r="H785" i="29"/>
  <c r="H784" i="29"/>
  <c r="H783" i="29"/>
  <c r="H782" i="29"/>
  <c r="H781" i="29"/>
  <c r="H780" i="29"/>
  <c r="H779" i="29"/>
  <c r="H778" i="29"/>
  <c r="H777" i="29"/>
  <c r="H776" i="29"/>
  <c r="H775" i="29"/>
  <c r="H774" i="29"/>
  <c r="H773" i="29"/>
  <c r="H772" i="29"/>
  <c r="H771" i="29"/>
  <c r="H770" i="29"/>
  <c r="H769" i="29"/>
  <c r="H768" i="29"/>
  <c r="A684" i="29" a="1"/>
  <c r="H691" i="29" s="1"/>
  <c r="H733" i="29"/>
  <c r="H732" i="29"/>
  <c r="H731" i="29"/>
  <c r="H730" i="29"/>
  <c r="H729" i="29"/>
  <c r="H728" i="29"/>
  <c r="H727" i="29"/>
  <c r="H726" i="29"/>
  <c r="H725" i="29"/>
  <c r="H724" i="29"/>
  <c r="H723" i="29"/>
  <c r="H722" i="29"/>
  <c r="H721" i="29"/>
  <c r="H720" i="29"/>
  <c r="H719" i="29"/>
  <c r="H718" i="29"/>
  <c r="H717" i="29"/>
  <c r="H716" i="29"/>
  <c r="H715" i="29"/>
  <c r="H714" i="29"/>
  <c r="H713" i="29"/>
  <c r="H712" i="29"/>
  <c r="H711" i="29"/>
  <c r="H710" i="29"/>
  <c r="H709" i="29"/>
  <c r="H708" i="29"/>
  <c r="H707" i="29"/>
  <c r="H706" i="29"/>
  <c r="H705" i="29"/>
  <c r="H704" i="29"/>
  <c r="H703" i="29"/>
  <c r="H702" i="29"/>
  <c r="H701" i="29"/>
  <c r="H700" i="29"/>
  <c r="H699" i="29"/>
  <c r="H698" i="29"/>
  <c r="H697" i="29"/>
  <c r="H696" i="29"/>
  <c r="H695" i="29"/>
  <c r="H694" i="29"/>
  <c r="H693" i="29"/>
  <c r="M64" i="38"/>
  <c r="M63" i="38"/>
  <c r="O60" i="38"/>
  <c r="M58" i="38"/>
  <c r="L58" i="38"/>
  <c r="K58" i="38"/>
  <c r="M57" i="38"/>
  <c r="L57" i="38"/>
  <c r="K57" i="38"/>
  <c r="M56" i="38"/>
  <c r="L56" i="38"/>
  <c r="K56" i="38"/>
  <c r="M55" i="38"/>
  <c r="L55" i="38"/>
  <c r="K55" i="38"/>
  <c r="M54" i="38"/>
  <c r="L54" i="38"/>
  <c r="K54" i="38"/>
  <c r="M53" i="38"/>
  <c r="L53" i="38"/>
  <c r="K53" i="38"/>
  <c r="M52" i="38"/>
  <c r="L52" i="38"/>
  <c r="K52" i="38"/>
  <c r="M51" i="38"/>
  <c r="L51" i="38"/>
  <c r="K51" i="38"/>
  <c r="M50" i="38"/>
  <c r="L50" i="38"/>
  <c r="K50" i="38"/>
  <c r="M49" i="38"/>
  <c r="L49" i="38"/>
  <c r="K49" i="38"/>
  <c r="M48" i="38"/>
  <c r="L48" i="38"/>
  <c r="K48" i="38"/>
  <c r="M47" i="38"/>
  <c r="L47" i="38"/>
  <c r="K47" i="38"/>
  <c r="M46" i="38"/>
  <c r="L46" i="38"/>
  <c r="K46" i="38"/>
  <c r="M45" i="38"/>
  <c r="L45" i="38"/>
  <c r="K45" i="38"/>
  <c r="M44" i="38"/>
  <c r="L44" i="38"/>
  <c r="K44" i="38"/>
  <c r="M43" i="38"/>
  <c r="L43" i="38"/>
  <c r="K43" i="38"/>
  <c r="M42" i="38"/>
  <c r="L42" i="38"/>
  <c r="K42" i="38"/>
  <c r="M41" i="38"/>
  <c r="L41" i="38"/>
  <c r="K41" i="38"/>
  <c r="M40" i="38"/>
  <c r="L40" i="38"/>
  <c r="K40" i="38"/>
  <c r="M39" i="38"/>
  <c r="L39" i="38"/>
  <c r="K39" i="38"/>
  <c r="M38" i="38"/>
  <c r="L38" i="38"/>
  <c r="K38" i="38"/>
  <c r="M37" i="38"/>
  <c r="L37" i="38"/>
  <c r="K37" i="38"/>
  <c r="M36" i="38"/>
  <c r="L36" i="38"/>
  <c r="K36" i="38"/>
  <c r="M35" i="38"/>
  <c r="L35" i="38"/>
  <c r="K35" i="38"/>
  <c r="M34" i="38"/>
  <c r="L34" i="38"/>
  <c r="K34" i="38"/>
  <c r="M33" i="38"/>
  <c r="L33" i="38"/>
  <c r="K33" i="38"/>
  <c r="M32" i="38"/>
  <c r="L32" i="38"/>
  <c r="K32" i="38"/>
  <c r="M31" i="38"/>
  <c r="L31" i="38"/>
  <c r="K31" i="38"/>
  <c r="M30" i="38"/>
  <c r="L30" i="38"/>
  <c r="K30" i="38"/>
  <c r="M29" i="38"/>
  <c r="L29" i="38"/>
  <c r="K29" i="38"/>
  <c r="M28" i="38"/>
  <c r="L28" i="38"/>
  <c r="K28" i="38"/>
  <c r="M27" i="38"/>
  <c r="L27" i="38"/>
  <c r="K27" i="38"/>
  <c r="M26" i="38"/>
  <c r="L26" i="38"/>
  <c r="K26" i="38"/>
  <c r="M25" i="38"/>
  <c r="L25" i="38"/>
  <c r="K25" i="38"/>
  <c r="M24" i="38"/>
  <c r="L24" i="38"/>
  <c r="K24" i="38"/>
  <c r="M23" i="38"/>
  <c r="L23" i="38"/>
  <c r="K23" i="38"/>
  <c r="M22" i="38"/>
  <c r="L22" i="38"/>
  <c r="K22" i="38"/>
  <c r="M21" i="38"/>
  <c r="L21" i="38"/>
  <c r="K21" i="38"/>
  <c r="M20" i="38"/>
  <c r="L20" i="38"/>
  <c r="K20" i="38"/>
  <c r="M19" i="38"/>
  <c r="L19" i="38"/>
  <c r="K19" i="38"/>
  <c r="M18" i="38"/>
  <c r="L18" i="38"/>
  <c r="K18" i="38"/>
  <c r="M17" i="38"/>
  <c r="L17" i="38"/>
  <c r="K17" i="38"/>
  <c r="M16" i="38"/>
  <c r="L16" i="38"/>
  <c r="K16" i="38"/>
  <c r="M15" i="38"/>
  <c r="L15" i="38"/>
  <c r="K15" i="38"/>
  <c r="M14" i="38"/>
  <c r="L14" i="38"/>
  <c r="K14" i="38"/>
  <c r="M13" i="38"/>
  <c r="L13" i="38"/>
  <c r="K13" i="38"/>
  <c r="M12" i="38"/>
  <c r="L12" i="38"/>
  <c r="K12" i="38"/>
  <c r="M11" i="38"/>
  <c r="L11" i="38"/>
  <c r="K11" i="38"/>
  <c r="M10" i="38"/>
  <c r="L10" i="38"/>
  <c r="K10" i="38"/>
  <c r="M9" i="38"/>
  <c r="L9" i="38"/>
  <c r="K9" i="38"/>
  <c r="A3" i="38" a="1"/>
  <c r="A3" i="38" s="1"/>
  <c r="E20" i="2" s="1"/>
  <c r="A1" i="38"/>
  <c r="M64" i="37"/>
  <c r="M63" i="37"/>
  <c r="O60" i="37"/>
  <c r="M58" i="37"/>
  <c r="L58" i="37"/>
  <c r="K58" i="37"/>
  <c r="M57" i="37"/>
  <c r="L57" i="37"/>
  <c r="K57" i="37"/>
  <c r="M56" i="37"/>
  <c r="L56" i="37"/>
  <c r="K56" i="37"/>
  <c r="M55" i="37"/>
  <c r="L55" i="37"/>
  <c r="K55" i="37"/>
  <c r="M54" i="37"/>
  <c r="L54" i="37"/>
  <c r="K54" i="37"/>
  <c r="M53" i="37"/>
  <c r="L53" i="37"/>
  <c r="K53" i="37"/>
  <c r="M52" i="37"/>
  <c r="L52" i="37"/>
  <c r="K52" i="37"/>
  <c r="M51" i="37"/>
  <c r="L51" i="37"/>
  <c r="K51" i="37"/>
  <c r="M50" i="37"/>
  <c r="L50" i="37"/>
  <c r="K50" i="37"/>
  <c r="M49" i="37"/>
  <c r="L49" i="37"/>
  <c r="K49" i="37"/>
  <c r="M48" i="37"/>
  <c r="L48" i="37"/>
  <c r="K48" i="37"/>
  <c r="M47" i="37"/>
  <c r="L47" i="37"/>
  <c r="K47" i="37"/>
  <c r="M46" i="37"/>
  <c r="L46" i="37"/>
  <c r="K46" i="37"/>
  <c r="M45" i="37"/>
  <c r="L45" i="37"/>
  <c r="K45" i="37"/>
  <c r="M44" i="37"/>
  <c r="L44" i="37"/>
  <c r="K44" i="37"/>
  <c r="M43" i="37"/>
  <c r="L43" i="37"/>
  <c r="K43" i="37"/>
  <c r="M42" i="37"/>
  <c r="L42" i="37"/>
  <c r="K42" i="37"/>
  <c r="M41" i="37"/>
  <c r="L41" i="37"/>
  <c r="K41" i="37"/>
  <c r="M40" i="37"/>
  <c r="L40" i="37"/>
  <c r="K40" i="37"/>
  <c r="M39" i="37"/>
  <c r="L39" i="37"/>
  <c r="K39" i="37"/>
  <c r="M38" i="37"/>
  <c r="L38" i="37"/>
  <c r="K38" i="37"/>
  <c r="M37" i="37"/>
  <c r="L37" i="37"/>
  <c r="K37" i="37"/>
  <c r="M36" i="37"/>
  <c r="L36" i="37"/>
  <c r="K36" i="37"/>
  <c r="M35" i="37"/>
  <c r="L35" i="37"/>
  <c r="K35" i="37"/>
  <c r="M34" i="37"/>
  <c r="L34" i="37"/>
  <c r="K34" i="37"/>
  <c r="M33" i="37"/>
  <c r="L33" i="37"/>
  <c r="K33" i="37"/>
  <c r="M32" i="37"/>
  <c r="L32" i="37"/>
  <c r="K32" i="37"/>
  <c r="M31" i="37"/>
  <c r="L31" i="37"/>
  <c r="K31" i="37"/>
  <c r="M30" i="37"/>
  <c r="L30" i="37"/>
  <c r="K30" i="37"/>
  <c r="M29" i="37"/>
  <c r="L29" i="37"/>
  <c r="K29" i="37"/>
  <c r="M28" i="37"/>
  <c r="L28" i="37"/>
  <c r="K28" i="37"/>
  <c r="M27" i="37"/>
  <c r="L27" i="37"/>
  <c r="K27" i="37"/>
  <c r="M26" i="37"/>
  <c r="L26" i="37"/>
  <c r="K26" i="37"/>
  <c r="M25" i="37"/>
  <c r="L25" i="37"/>
  <c r="K25" i="37"/>
  <c r="M24" i="37"/>
  <c r="L24" i="37"/>
  <c r="K24" i="37"/>
  <c r="M23" i="37"/>
  <c r="L23" i="37"/>
  <c r="K23" i="37"/>
  <c r="M22" i="37"/>
  <c r="L22" i="37"/>
  <c r="K22" i="37"/>
  <c r="M21" i="37"/>
  <c r="L21" i="37"/>
  <c r="K21" i="37"/>
  <c r="M20" i="37"/>
  <c r="L20" i="37"/>
  <c r="K20" i="37"/>
  <c r="M19" i="37"/>
  <c r="L19" i="37"/>
  <c r="K19" i="37"/>
  <c r="M18" i="37"/>
  <c r="L18" i="37"/>
  <c r="K18" i="37"/>
  <c r="M17" i="37"/>
  <c r="L17" i="37"/>
  <c r="K17" i="37"/>
  <c r="M16" i="37"/>
  <c r="L16" i="37"/>
  <c r="K16" i="37"/>
  <c r="M15" i="37"/>
  <c r="L15" i="37"/>
  <c r="K15" i="37"/>
  <c r="M14" i="37"/>
  <c r="L14" i="37"/>
  <c r="K14" i="37"/>
  <c r="M13" i="37"/>
  <c r="L13" i="37"/>
  <c r="K13" i="37"/>
  <c r="M12" i="37"/>
  <c r="L12" i="37"/>
  <c r="K12" i="37"/>
  <c r="M11" i="37"/>
  <c r="L11" i="37"/>
  <c r="K11" i="37"/>
  <c r="M10" i="37"/>
  <c r="L10" i="37"/>
  <c r="K10" i="37"/>
  <c r="M9" i="37"/>
  <c r="L9" i="37"/>
  <c r="K9" i="37"/>
  <c r="A3" i="37" a="1"/>
  <c r="A3" i="37" s="1"/>
  <c r="E19" i="2" s="1"/>
  <c r="A1" i="37"/>
  <c r="M64" i="36"/>
  <c r="M63" i="36"/>
  <c r="O60" i="36"/>
  <c r="M58" i="36"/>
  <c r="L58" i="36"/>
  <c r="K58" i="36"/>
  <c r="M57" i="36"/>
  <c r="L57" i="36"/>
  <c r="K57" i="36"/>
  <c r="M56" i="36"/>
  <c r="L56" i="36"/>
  <c r="K56" i="36"/>
  <c r="M55" i="36"/>
  <c r="L55" i="36"/>
  <c r="K55" i="36"/>
  <c r="M54" i="36"/>
  <c r="L54" i="36"/>
  <c r="K54" i="36"/>
  <c r="M53" i="36"/>
  <c r="L53" i="36"/>
  <c r="K53" i="36"/>
  <c r="M52" i="36"/>
  <c r="L52" i="36"/>
  <c r="K52" i="36"/>
  <c r="M51" i="36"/>
  <c r="L51" i="36"/>
  <c r="K51" i="36"/>
  <c r="M50" i="36"/>
  <c r="L50" i="36"/>
  <c r="K50" i="36"/>
  <c r="M49" i="36"/>
  <c r="L49" i="36"/>
  <c r="K49" i="36"/>
  <c r="M48" i="36"/>
  <c r="L48" i="36"/>
  <c r="K48" i="36"/>
  <c r="M47" i="36"/>
  <c r="L47" i="36"/>
  <c r="K47" i="36"/>
  <c r="M46" i="36"/>
  <c r="L46" i="36"/>
  <c r="K46" i="36"/>
  <c r="M45" i="36"/>
  <c r="L45" i="36"/>
  <c r="K45" i="36"/>
  <c r="M44" i="36"/>
  <c r="L44" i="36"/>
  <c r="K44" i="36"/>
  <c r="M43" i="36"/>
  <c r="L43" i="36"/>
  <c r="K43" i="36"/>
  <c r="M42" i="36"/>
  <c r="L42" i="36"/>
  <c r="K42" i="36"/>
  <c r="M41" i="36"/>
  <c r="L41" i="36"/>
  <c r="K41" i="36"/>
  <c r="M40" i="36"/>
  <c r="L40" i="36"/>
  <c r="K40" i="36"/>
  <c r="M39" i="36"/>
  <c r="L39" i="36"/>
  <c r="K39" i="36"/>
  <c r="M38" i="36"/>
  <c r="L38" i="36"/>
  <c r="K38" i="36"/>
  <c r="M37" i="36"/>
  <c r="L37" i="36"/>
  <c r="K37" i="36"/>
  <c r="M36" i="36"/>
  <c r="L36" i="36"/>
  <c r="K36" i="36"/>
  <c r="M35" i="36"/>
  <c r="L35" i="36"/>
  <c r="K35" i="36"/>
  <c r="M34" i="36"/>
  <c r="L34" i="36"/>
  <c r="K34" i="36"/>
  <c r="M33" i="36"/>
  <c r="L33" i="36"/>
  <c r="K33" i="36"/>
  <c r="M32" i="36"/>
  <c r="L32" i="36"/>
  <c r="K32" i="36"/>
  <c r="M31" i="36"/>
  <c r="L31" i="36"/>
  <c r="K31" i="36"/>
  <c r="M30" i="36"/>
  <c r="L30" i="36"/>
  <c r="K30" i="36"/>
  <c r="M29" i="36"/>
  <c r="L29" i="36"/>
  <c r="K29" i="36"/>
  <c r="M28" i="36"/>
  <c r="L28" i="36"/>
  <c r="K28" i="36"/>
  <c r="M27" i="36"/>
  <c r="L27" i="36"/>
  <c r="K27" i="36"/>
  <c r="M26" i="36"/>
  <c r="L26" i="36"/>
  <c r="K26" i="36"/>
  <c r="M25" i="36"/>
  <c r="L25" i="36"/>
  <c r="K25" i="36"/>
  <c r="M24" i="36"/>
  <c r="L24" i="36"/>
  <c r="K24" i="36"/>
  <c r="M23" i="36"/>
  <c r="L23" i="36"/>
  <c r="K23" i="36"/>
  <c r="M22" i="36"/>
  <c r="L22" i="36"/>
  <c r="K22" i="36"/>
  <c r="M21" i="36"/>
  <c r="L21" i="36"/>
  <c r="K21" i="36"/>
  <c r="M20" i="36"/>
  <c r="L20" i="36"/>
  <c r="K20" i="36"/>
  <c r="M19" i="36"/>
  <c r="L19" i="36"/>
  <c r="K19" i="36"/>
  <c r="M18" i="36"/>
  <c r="L18" i="36"/>
  <c r="K18" i="36"/>
  <c r="M17" i="36"/>
  <c r="L17" i="36"/>
  <c r="K17" i="36"/>
  <c r="M16" i="36"/>
  <c r="L16" i="36"/>
  <c r="K16" i="36"/>
  <c r="M15" i="36"/>
  <c r="L15" i="36"/>
  <c r="K15" i="36"/>
  <c r="M14" i="36"/>
  <c r="L14" i="36"/>
  <c r="K14" i="36"/>
  <c r="M13" i="36"/>
  <c r="L13" i="36"/>
  <c r="K13" i="36"/>
  <c r="M12" i="36"/>
  <c r="L12" i="36"/>
  <c r="K12" i="36"/>
  <c r="M11" i="36"/>
  <c r="L11" i="36"/>
  <c r="K11" i="36"/>
  <c r="M10" i="36"/>
  <c r="L10" i="36"/>
  <c r="K10" i="36"/>
  <c r="M9" i="36"/>
  <c r="L9" i="36"/>
  <c r="K9" i="36"/>
  <c r="A3" i="36" a="1"/>
  <c r="A3" i="36" s="1"/>
  <c r="E18" i="2" s="1"/>
  <c r="A1" i="36"/>
  <c r="M64" i="35"/>
  <c r="M63" i="35"/>
  <c r="O60" i="35"/>
  <c r="M58" i="35"/>
  <c r="L58" i="35"/>
  <c r="K58" i="35"/>
  <c r="M57" i="35"/>
  <c r="L57" i="35"/>
  <c r="K57" i="35"/>
  <c r="M56" i="35"/>
  <c r="L56" i="35"/>
  <c r="K56" i="35"/>
  <c r="M55" i="35"/>
  <c r="L55" i="35"/>
  <c r="K55" i="35"/>
  <c r="M54" i="35"/>
  <c r="L54" i="35"/>
  <c r="K54" i="35"/>
  <c r="M53" i="35"/>
  <c r="L53" i="35"/>
  <c r="K53" i="35"/>
  <c r="M52" i="35"/>
  <c r="L52" i="35"/>
  <c r="K52" i="35"/>
  <c r="M51" i="35"/>
  <c r="L51" i="35"/>
  <c r="K51" i="35"/>
  <c r="M50" i="35"/>
  <c r="L50" i="35"/>
  <c r="K50" i="35"/>
  <c r="M49" i="35"/>
  <c r="L49" i="35"/>
  <c r="K49" i="35"/>
  <c r="M48" i="35"/>
  <c r="L48" i="35"/>
  <c r="K48" i="35"/>
  <c r="M47" i="35"/>
  <c r="L47" i="35"/>
  <c r="K47" i="35"/>
  <c r="M46" i="35"/>
  <c r="L46" i="35"/>
  <c r="K46" i="35"/>
  <c r="M45" i="35"/>
  <c r="L45" i="35"/>
  <c r="K45" i="35"/>
  <c r="M44" i="35"/>
  <c r="L44" i="35"/>
  <c r="K44" i="35"/>
  <c r="M43" i="35"/>
  <c r="L43" i="35"/>
  <c r="K43" i="35"/>
  <c r="M42" i="35"/>
  <c r="L42" i="35"/>
  <c r="K42" i="35"/>
  <c r="M41" i="35"/>
  <c r="L41" i="35"/>
  <c r="K41" i="35"/>
  <c r="M40" i="35"/>
  <c r="L40" i="35"/>
  <c r="K40" i="35"/>
  <c r="M39" i="35"/>
  <c r="L39" i="35"/>
  <c r="K39" i="35"/>
  <c r="M38" i="35"/>
  <c r="L38" i="35"/>
  <c r="K38" i="35"/>
  <c r="M37" i="35"/>
  <c r="L37" i="35"/>
  <c r="K37" i="35"/>
  <c r="M36" i="35"/>
  <c r="L36" i="35"/>
  <c r="K36" i="35"/>
  <c r="M35" i="35"/>
  <c r="L35" i="35"/>
  <c r="K35" i="35"/>
  <c r="M34" i="35"/>
  <c r="L34" i="35"/>
  <c r="K34" i="35"/>
  <c r="M33" i="35"/>
  <c r="L33" i="35"/>
  <c r="K33" i="35"/>
  <c r="M32" i="35"/>
  <c r="L32" i="35"/>
  <c r="K32" i="35"/>
  <c r="M31" i="35"/>
  <c r="L31" i="35"/>
  <c r="K31" i="35"/>
  <c r="M30" i="35"/>
  <c r="L30" i="35"/>
  <c r="K30" i="35"/>
  <c r="M29" i="35"/>
  <c r="L29" i="35"/>
  <c r="K29" i="35"/>
  <c r="M28" i="35"/>
  <c r="L28" i="35"/>
  <c r="K28" i="35"/>
  <c r="M27" i="35"/>
  <c r="L27" i="35"/>
  <c r="K27" i="35"/>
  <c r="M26" i="35"/>
  <c r="L26" i="35"/>
  <c r="K26" i="35"/>
  <c r="M25" i="35"/>
  <c r="L25" i="35"/>
  <c r="K25" i="35"/>
  <c r="M24" i="35"/>
  <c r="L24" i="35"/>
  <c r="K24" i="35"/>
  <c r="M23" i="35"/>
  <c r="L23" i="35"/>
  <c r="K23" i="35"/>
  <c r="M22" i="35"/>
  <c r="L22" i="35"/>
  <c r="K22" i="35"/>
  <c r="M21" i="35"/>
  <c r="L21" i="35"/>
  <c r="K21" i="35"/>
  <c r="M20" i="35"/>
  <c r="L20" i="35"/>
  <c r="K20" i="35"/>
  <c r="M19" i="35"/>
  <c r="L19" i="35"/>
  <c r="K19" i="35"/>
  <c r="M18" i="35"/>
  <c r="L18" i="35"/>
  <c r="K18" i="35"/>
  <c r="M17" i="35"/>
  <c r="L17" i="35"/>
  <c r="K17" i="35"/>
  <c r="M16" i="35"/>
  <c r="L16" i="35"/>
  <c r="K16" i="35"/>
  <c r="M15" i="35"/>
  <c r="L15" i="35"/>
  <c r="K15" i="35"/>
  <c r="M14" i="35"/>
  <c r="L14" i="35"/>
  <c r="K14" i="35"/>
  <c r="M13" i="35"/>
  <c r="L13" i="35"/>
  <c r="K13" i="35"/>
  <c r="M12" i="35"/>
  <c r="L12" i="35"/>
  <c r="K12" i="35"/>
  <c r="M11" i="35"/>
  <c r="L11" i="35"/>
  <c r="K11" i="35"/>
  <c r="M10" i="35"/>
  <c r="L10" i="35"/>
  <c r="K10" i="35"/>
  <c r="M9" i="35"/>
  <c r="L9" i="35"/>
  <c r="K9" i="35"/>
  <c r="A3" i="35" a="1"/>
  <c r="A3" i="35" s="1"/>
  <c r="E17" i="2" s="1"/>
  <c r="A1" i="35"/>
  <c r="M64" i="34"/>
  <c r="M63" i="34"/>
  <c r="O60" i="34"/>
  <c r="M58" i="34"/>
  <c r="L58" i="34"/>
  <c r="K58" i="34"/>
  <c r="M57" i="34"/>
  <c r="L57" i="34"/>
  <c r="K57" i="34"/>
  <c r="M56" i="34"/>
  <c r="L56" i="34"/>
  <c r="K56" i="34"/>
  <c r="M55" i="34"/>
  <c r="L55" i="34"/>
  <c r="K55" i="34"/>
  <c r="M54" i="34"/>
  <c r="L54" i="34"/>
  <c r="K54" i="34"/>
  <c r="M53" i="34"/>
  <c r="L53" i="34"/>
  <c r="K53" i="34"/>
  <c r="M52" i="34"/>
  <c r="L52" i="34"/>
  <c r="K52" i="34"/>
  <c r="M51" i="34"/>
  <c r="L51" i="34"/>
  <c r="K51" i="34"/>
  <c r="M50" i="34"/>
  <c r="L50" i="34"/>
  <c r="K50" i="34"/>
  <c r="M49" i="34"/>
  <c r="L49" i="34"/>
  <c r="K49" i="34"/>
  <c r="M48" i="34"/>
  <c r="L48" i="34"/>
  <c r="K48" i="34"/>
  <c r="M47" i="34"/>
  <c r="L47" i="34"/>
  <c r="K47" i="34"/>
  <c r="M46" i="34"/>
  <c r="L46" i="34"/>
  <c r="K46" i="34"/>
  <c r="M45" i="34"/>
  <c r="L45" i="34"/>
  <c r="K45" i="34"/>
  <c r="M44" i="34"/>
  <c r="L44" i="34"/>
  <c r="K44" i="34"/>
  <c r="M43" i="34"/>
  <c r="L43" i="34"/>
  <c r="K43" i="34"/>
  <c r="M42" i="34"/>
  <c r="L42" i="34"/>
  <c r="K42" i="34"/>
  <c r="M41" i="34"/>
  <c r="L41" i="34"/>
  <c r="K41" i="34"/>
  <c r="M40" i="34"/>
  <c r="L40" i="34"/>
  <c r="K40" i="34"/>
  <c r="M39" i="34"/>
  <c r="L39" i="34"/>
  <c r="K39" i="34"/>
  <c r="M38" i="34"/>
  <c r="L38" i="34"/>
  <c r="K38" i="34"/>
  <c r="M37" i="34"/>
  <c r="L37" i="34"/>
  <c r="K37" i="34"/>
  <c r="M36" i="34"/>
  <c r="L36" i="34"/>
  <c r="K36" i="34"/>
  <c r="M35" i="34"/>
  <c r="L35" i="34"/>
  <c r="K35" i="34"/>
  <c r="M34" i="34"/>
  <c r="L34" i="34"/>
  <c r="K34" i="34"/>
  <c r="M33" i="34"/>
  <c r="L33" i="34"/>
  <c r="K33" i="34"/>
  <c r="M32" i="34"/>
  <c r="L32" i="34"/>
  <c r="K32" i="34"/>
  <c r="M31" i="34"/>
  <c r="L31" i="34"/>
  <c r="K31" i="34"/>
  <c r="M30" i="34"/>
  <c r="L30" i="34"/>
  <c r="K30" i="34"/>
  <c r="M29" i="34"/>
  <c r="L29" i="34"/>
  <c r="K29" i="34"/>
  <c r="M28" i="34"/>
  <c r="L28" i="34"/>
  <c r="K28" i="34"/>
  <c r="M27" i="34"/>
  <c r="L27" i="34"/>
  <c r="K27" i="34"/>
  <c r="M26" i="34"/>
  <c r="L26" i="34"/>
  <c r="K26" i="34"/>
  <c r="M25" i="34"/>
  <c r="L25" i="34"/>
  <c r="K25" i="34"/>
  <c r="M24" i="34"/>
  <c r="L24" i="34"/>
  <c r="K24" i="34"/>
  <c r="M23" i="34"/>
  <c r="L23" i="34"/>
  <c r="K23" i="34"/>
  <c r="M22" i="34"/>
  <c r="L22" i="34"/>
  <c r="K22" i="34"/>
  <c r="M21" i="34"/>
  <c r="L21" i="34"/>
  <c r="K21" i="34"/>
  <c r="M20" i="34"/>
  <c r="L20" i="34"/>
  <c r="K20" i="34"/>
  <c r="M19" i="34"/>
  <c r="L19" i="34"/>
  <c r="K19" i="34"/>
  <c r="M18" i="34"/>
  <c r="L18" i="34"/>
  <c r="K18" i="34"/>
  <c r="M17" i="34"/>
  <c r="L17" i="34"/>
  <c r="K17" i="34"/>
  <c r="M16" i="34"/>
  <c r="L16" i="34"/>
  <c r="K16" i="34"/>
  <c r="M15" i="34"/>
  <c r="L15" i="34"/>
  <c r="K15" i="34"/>
  <c r="M14" i="34"/>
  <c r="L14" i="34"/>
  <c r="K14" i="34"/>
  <c r="M13" i="34"/>
  <c r="L13" i="34"/>
  <c r="K13" i="34"/>
  <c r="M12" i="34"/>
  <c r="L12" i="34"/>
  <c r="K12" i="34"/>
  <c r="M11" i="34"/>
  <c r="L11" i="34"/>
  <c r="K11" i="34"/>
  <c r="M10" i="34"/>
  <c r="L10" i="34"/>
  <c r="K10" i="34"/>
  <c r="M9" i="34"/>
  <c r="L9" i="34"/>
  <c r="K9" i="34"/>
  <c r="A3" i="34" a="1"/>
  <c r="A3" i="34" s="1"/>
  <c r="E16" i="2" s="1"/>
  <c r="A1" i="34"/>
  <c r="M64" i="33"/>
  <c r="M63" i="33"/>
  <c r="O60" i="33"/>
  <c r="M58" i="33"/>
  <c r="L58" i="33"/>
  <c r="K58" i="33"/>
  <c r="M57" i="33"/>
  <c r="L57" i="33"/>
  <c r="K57" i="33"/>
  <c r="M56" i="33"/>
  <c r="L56" i="33"/>
  <c r="K56" i="33"/>
  <c r="M55" i="33"/>
  <c r="L55" i="33"/>
  <c r="K55" i="33"/>
  <c r="M54" i="33"/>
  <c r="L54" i="33"/>
  <c r="K54" i="33"/>
  <c r="M53" i="33"/>
  <c r="L53" i="33"/>
  <c r="K53" i="33"/>
  <c r="M52" i="33"/>
  <c r="L52" i="33"/>
  <c r="K52" i="33"/>
  <c r="M51" i="33"/>
  <c r="L51" i="33"/>
  <c r="K51" i="33"/>
  <c r="M50" i="33"/>
  <c r="L50" i="33"/>
  <c r="K50" i="33"/>
  <c r="M49" i="33"/>
  <c r="L49" i="33"/>
  <c r="K49" i="33"/>
  <c r="M48" i="33"/>
  <c r="L48" i="33"/>
  <c r="K48" i="33"/>
  <c r="M47" i="33"/>
  <c r="L47" i="33"/>
  <c r="K47" i="33"/>
  <c r="M46" i="33"/>
  <c r="L46" i="33"/>
  <c r="K46" i="33"/>
  <c r="M45" i="33"/>
  <c r="L45" i="33"/>
  <c r="K45" i="33"/>
  <c r="M44" i="33"/>
  <c r="L44" i="33"/>
  <c r="K44" i="33"/>
  <c r="M43" i="33"/>
  <c r="L43" i="33"/>
  <c r="K43" i="33"/>
  <c r="M42" i="33"/>
  <c r="L42" i="33"/>
  <c r="K42" i="33"/>
  <c r="M41" i="33"/>
  <c r="L41" i="33"/>
  <c r="K41" i="33"/>
  <c r="M40" i="33"/>
  <c r="L40" i="33"/>
  <c r="K40" i="33"/>
  <c r="M39" i="33"/>
  <c r="L39" i="33"/>
  <c r="K39" i="33"/>
  <c r="M38" i="33"/>
  <c r="L38" i="33"/>
  <c r="K38" i="33"/>
  <c r="M37" i="33"/>
  <c r="L37" i="33"/>
  <c r="K37" i="33"/>
  <c r="M36" i="33"/>
  <c r="L36" i="33"/>
  <c r="K36" i="33"/>
  <c r="M35" i="33"/>
  <c r="L35" i="33"/>
  <c r="K35" i="33"/>
  <c r="M34" i="33"/>
  <c r="L34" i="33"/>
  <c r="K34" i="33"/>
  <c r="M33" i="33"/>
  <c r="L33" i="33"/>
  <c r="K33" i="33"/>
  <c r="M32" i="33"/>
  <c r="L32" i="33"/>
  <c r="K32" i="33"/>
  <c r="M31" i="33"/>
  <c r="L31" i="33"/>
  <c r="K31" i="33"/>
  <c r="M30" i="33"/>
  <c r="L30" i="33"/>
  <c r="K30" i="33"/>
  <c r="M29" i="33"/>
  <c r="L29" i="33"/>
  <c r="K29" i="33"/>
  <c r="M28" i="33"/>
  <c r="L28" i="33"/>
  <c r="K28" i="33"/>
  <c r="M27" i="33"/>
  <c r="L27" i="33"/>
  <c r="K27" i="33"/>
  <c r="M26" i="33"/>
  <c r="L26" i="33"/>
  <c r="K26" i="33"/>
  <c r="M25" i="33"/>
  <c r="L25" i="33"/>
  <c r="K25" i="33"/>
  <c r="M24" i="33"/>
  <c r="L24" i="33"/>
  <c r="K24" i="33"/>
  <c r="M23" i="33"/>
  <c r="L23" i="33"/>
  <c r="K23" i="33"/>
  <c r="M22" i="33"/>
  <c r="L22" i="33"/>
  <c r="K22" i="33"/>
  <c r="M21" i="33"/>
  <c r="L21" i="33"/>
  <c r="K21" i="33"/>
  <c r="M20" i="33"/>
  <c r="L20" i="33"/>
  <c r="K20" i="33"/>
  <c r="M19" i="33"/>
  <c r="L19" i="33"/>
  <c r="K19" i="33"/>
  <c r="M18" i="33"/>
  <c r="L18" i="33"/>
  <c r="K18" i="33"/>
  <c r="M17" i="33"/>
  <c r="L17" i="33"/>
  <c r="K17" i="33"/>
  <c r="M16" i="33"/>
  <c r="L16" i="33"/>
  <c r="K16" i="33"/>
  <c r="M15" i="33"/>
  <c r="L15" i="33"/>
  <c r="K15" i="33"/>
  <c r="M14" i="33"/>
  <c r="L14" i="33"/>
  <c r="K14" i="33"/>
  <c r="M13" i="33"/>
  <c r="L13" i="33"/>
  <c r="K13" i="33"/>
  <c r="M12" i="33"/>
  <c r="L12" i="33"/>
  <c r="K12" i="33"/>
  <c r="M11" i="33"/>
  <c r="L11" i="33"/>
  <c r="K11" i="33"/>
  <c r="M10" i="33"/>
  <c r="L10" i="33"/>
  <c r="K10" i="33"/>
  <c r="M9" i="33"/>
  <c r="L9" i="33"/>
  <c r="K9" i="33"/>
  <c r="A3" i="33" a="1"/>
  <c r="A3" i="33" s="1"/>
  <c r="A1" i="33"/>
  <c r="A629" i="29" a="1"/>
  <c r="A629" i="29" s="1"/>
  <c r="H678" i="29"/>
  <c r="H677" i="29"/>
  <c r="H676" i="29"/>
  <c r="H675" i="29"/>
  <c r="H674" i="29"/>
  <c r="H673" i="29"/>
  <c r="H672" i="29"/>
  <c r="H671" i="29"/>
  <c r="H670" i="29"/>
  <c r="H669" i="29"/>
  <c r="H668" i="29"/>
  <c r="H667" i="29"/>
  <c r="H666" i="29"/>
  <c r="H665" i="29"/>
  <c r="H664" i="29"/>
  <c r="H663" i="29"/>
  <c r="H662" i="29"/>
  <c r="H661" i="29"/>
  <c r="H660" i="29"/>
  <c r="H659" i="29"/>
  <c r="H658" i="29"/>
  <c r="H657" i="29"/>
  <c r="H656" i="29"/>
  <c r="H655" i="29"/>
  <c r="H650" i="29"/>
  <c r="E15" i="2" l="1"/>
  <c r="N28" i="38"/>
  <c r="N21" i="38"/>
  <c r="N56" i="38"/>
  <c r="N42" i="38"/>
  <c r="N49" i="38"/>
  <c r="N35" i="38"/>
  <c r="N19" i="35"/>
  <c r="N26" i="35"/>
  <c r="N33" i="35"/>
  <c r="N40" i="35"/>
  <c r="N47" i="35"/>
  <c r="N54" i="35"/>
  <c r="N22" i="36"/>
  <c r="N29" i="36"/>
  <c r="N36" i="36"/>
  <c r="N43" i="36"/>
  <c r="N50" i="36"/>
  <c r="N57" i="36"/>
  <c r="N11" i="37"/>
  <c r="N25" i="37"/>
  <c r="N32" i="37"/>
  <c r="N39" i="37"/>
  <c r="N46" i="37"/>
  <c r="N53" i="37"/>
  <c r="N23" i="34"/>
  <c r="N30" i="34"/>
  <c r="N37" i="34"/>
  <c r="N44" i="34"/>
  <c r="N51" i="34"/>
  <c r="N58" i="34"/>
  <c r="N18" i="38"/>
  <c r="N25" i="38"/>
  <c r="N32" i="38"/>
  <c r="N39" i="38"/>
  <c r="N46" i="38"/>
  <c r="N53" i="38"/>
  <c r="N19" i="36"/>
  <c r="N26" i="36"/>
  <c r="N33" i="36"/>
  <c r="N40" i="36"/>
  <c r="N47" i="36"/>
  <c r="N54" i="36"/>
  <c r="N29" i="37"/>
  <c r="N36" i="37"/>
  <c r="N43" i="37"/>
  <c r="N50" i="37"/>
  <c r="N57" i="37"/>
  <c r="N20" i="34"/>
  <c r="N27" i="34"/>
  <c r="N34" i="34"/>
  <c r="N41" i="34"/>
  <c r="N48" i="34"/>
  <c r="N55" i="34"/>
  <c r="N23" i="35"/>
  <c r="N30" i="35"/>
  <c r="N37" i="35"/>
  <c r="N44" i="35"/>
  <c r="N51" i="35"/>
  <c r="N58" i="35"/>
  <c r="N28" i="34"/>
  <c r="N35" i="34"/>
  <c r="N42" i="34"/>
  <c r="N49" i="34"/>
  <c r="N56" i="34"/>
  <c r="N24" i="35"/>
  <c r="N31" i="35"/>
  <c r="N38" i="35"/>
  <c r="N45" i="35"/>
  <c r="N52" i="35"/>
  <c r="N13" i="36"/>
  <c r="N20" i="36"/>
  <c r="N27" i="36"/>
  <c r="N34" i="36"/>
  <c r="N41" i="36"/>
  <c r="N48" i="36"/>
  <c r="N23" i="37"/>
  <c r="N44" i="37"/>
  <c r="N58" i="37"/>
  <c r="N22" i="38"/>
  <c r="N36" i="38"/>
  <c r="N43" i="38"/>
  <c r="N50" i="38"/>
  <c r="N57" i="38"/>
  <c r="N24" i="34"/>
  <c r="N31" i="34"/>
  <c r="N38" i="34"/>
  <c r="N45" i="34"/>
  <c r="N52" i="34"/>
  <c r="N20" i="35"/>
  <c r="N27" i="35"/>
  <c r="N34" i="35"/>
  <c r="N41" i="35"/>
  <c r="N48" i="35"/>
  <c r="N55" i="35"/>
  <c r="N23" i="36"/>
  <c r="N37" i="36"/>
  <c r="N51" i="36"/>
  <c r="N26" i="37"/>
  <c r="N33" i="37"/>
  <c r="N47" i="37"/>
  <c r="N54" i="37"/>
  <c r="N19" i="38"/>
  <c r="N26" i="38"/>
  <c r="N33" i="38"/>
  <c r="N40" i="38"/>
  <c r="N47" i="38"/>
  <c r="N54" i="38"/>
  <c r="N20" i="38"/>
  <c r="N27" i="38"/>
  <c r="N34" i="38"/>
  <c r="N41" i="38"/>
  <c r="N48" i="38"/>
  <c r="N23" i="38"/>
  <c r="N30" i="38"/>
  <c r="N58" i="38"/>
  <c r="L59" i="36"/>
  <c r="N29" i="33"/>
  <c r="N50" i="33"/>
  <c r="N57" i="33"/>
  <c r="N25" i="34"/>
  <c r="N32" i="34"/>
  <c r="N39" i="34"/>
  <c r="N46" i="34"/>
  <c r="N53" i="34"/>
  <c r="N14" i="35"/>
  <c r="N21" i="35"/>
  <c r="N28" i="35"/>
  <c r="N35" i="35"/>
  <c r="N42" i="35"/>
  <c r="N49" i="35"/>
  <c r="N56" i="35"/>
  <c r="N10" i="36"/>
  <c r="N17" i="36"/>
  <c r="N24" i="36"/>
  <c r="N31" i="36"/>
  <c r="N38" i="36"/>
  <c r="N45" i="36"/>
  <c r="L59" i="37"/>
  <c r="N20" i="37"/>
  <c r="N34" i="37"/>
  <c r="N41" i="37"/>
  <c r="N55" i="37"/>
  <c r="N29" i="34"/>
  <c r="N36" i="34"/>
  <c r="N43" i="34"/>
  <c r="N50" i="34"/>
  <c r="N57" i="34"/>
  <c r="N18" i="35"/>
  <c r="N25" i="35"/>
  <c r="N32" i="35"/>
  <c r="N39" i="35"/>
  <c r="N46" i="35"/>
  <c r="N53" i="35"/>
  <c r="N21" i="36"/>
  <c r="N28" i="36"/>
  <c r="N35" i="36"/>
  <c r="N42" i="36"/>
  <c r="N56" i="36"/>
  <c r="N17" i="37"/>
  <c r="N24" i="37"/>
  <c r="N31" i="37"/>
  <c r="N38" i="37"/>
  <c r="N45" i="37"/>
  <c r="N52" i="37"/>
  <c r="L59" i="38"/>
  <c r="N24" i="38"/>
  <c r="N31" i="38"/>
  <c r="N38" i="38"/>
  <c r="N45" i="38"/>
  <c r="N52" i="38"/>
  <c r="L59" i="34"/>
  <c r="L59" i="35"/>
  <c r="N26" i="34"/>
  <c r="N33" i="34"/>
  <c r="N40" i="34"/>
  <c r="N47" i="34"/>
  <c r="N54" i="34"/>
  <c r="N22" i="35"/>
  <c r="N29" i="35"/>
  <c r="N36" i="35"/>
  <c r="N43" i="35"/>
  <c r="N50" i="35"/>
  <c r="N57" i="35"/>
  <c r="N18" i="36"/>
  <c r="N25" i="36"/>
  <c r="N32" i="36"/>
  <c r="N39" i="36"/>
  <c r="N46" i="36"/>
  <c r="N53" i="36"/>
  <c r="N14" i="37"/>
  <c r="N21" i="37"/>
  <c r="N28" i="37"/>
  <c r="N35" i="37"/>
  <c r="N42" i="37"/>
  <c r="N49" i="37"/>
  <c r="N56" i="37"/>
  <c r="N46" i="33"/>
  <c r="N53" i="33"/>
  <c r="N51" i="33"/>
  <c r="N58" i="33"/>
  <c r="N37" i="33"/>
  <c r="N44" i="33"/>
  <c r="H761" i="29"/>
  <c r="H762" i="29"/>
  <c r="H765" i="29"/>
  <c r="H748" i="29"/>
  <c r="N39" i="33"/>
  <c r="H749" i="29"/>
  <c r="H750" i="29"/>
  <c r="N22" i="33"/>
  <c r="N36" i="33"/>
  <c r="N43" i="33"/>
  <c r="H751" i="29"/>
  <c r="H752" i="29"/>
  <c r="H755" i="29"/>
  <c r="H763" i="29"/>
  <c r="H764" i="29"/>
  <c r="H754" i="29"/>
  <c r="N18" i="33"/>
  <c r="N25" i="33"/>
  <c r="N32" i="33"/>
  <c r="H766" i="29"/>
  <c r="N26" i="33"/>
  <c r="N33" i="33"/>
  <c r="N40" i="33"/>
  <c r="N47" i="33"/>
  <c r="N54" i="33"/>
  <c r="H753" i="29"/>
  <c r="H767" i="29"/>
  <c r="H756" i="29"/>
  <c r="N13" i="33"/>
  <c r="N20" i="33"/>
  <c r="N27" i="33"/>
  <c r="N34" i="33"/>
  <c r="N41" i="33"/>
  <c r="N48" i="33"/>
  <c r="N55" i="33"/>
  <c r="H757" i="29"/>
  <c r="H758" i="29"/>
  <c r="N24" i="33"/>
  <c r="N31" i="33"/>
  <c r="N38" i="33"/>
  <c r="N45" i="33"/>
  <c r="H759" i="29"/>
  <c r="H760" i="29"/>
  <c r="N42" i="33"/>
  <c r="N49" i="33"/>
  <c r="N56" i="33"/>
  <c r="N19" i="33"/>
  <c r="N21" i="33"/>
  <c r="N35" i="33"/>
  <c r="N16" i="35"/>
  <c r="N10" i="37"/>
  <c r="N51" i="38"/>
  <c r="N29" i="38"/>
  <c r="N37" i="38"/>
  <c r="N58" i="36"/>
  <c r="N30" i="33"/>
  <c r="H906" i="29"/>
  <c r="N11" i="36"/>
  <c r="H907" i="29"/>
  <c r="H908" i="29"/>
  <c r="H909" i="29"/>
  <c r="H910" i="29"/>
  <c r="N16" i="36"/>
  <c r="H911" i="29"/>
  <c r="H856" i="29"/>
  <c r="H851" i="29"/>
  <c r="N17" i="35"/>
  <c r="N12" i="35"/>
  <c r="N10" i="34"/>
  <c r="N11" i="33"/>
  <c r="N12" i="38"/>
  <c r="A849" i="29"/>
  <c r="H850" i="29"/>
  <c r="H849" i="29"/>
  <c r="N11" i="35"/>
  <c r="N15" i="35"/>
  <c r="N13" i="35"/>
  <c r="K59" i="35"/>
  <c r="N17" i="33"/>
  <c r="N14" i="33"/>
  <c r="A959" i="29"/>
  <c r="H959" i="29"/>
  <c r="H966" i="29"/>
  <c r="H972" i="29"/>
  <c r="H971" i="29"/>
  <c r="H969" i="29"/>
  <c r="H963" i="29"/>
  <c r="H962" i="29"/>
  <c r="H961" i="29"/>
  <c r="H970" i="29"/>
  <c r="H967" i="29"/>
  <c r="H968" i="29"/>
  <c r="H1022" i="29"/>
  <c r="K59" i="38"/>
  <c r="H1023" i="29"/>
  <c r="H1021" i="29"/>
  <c r="N14" i="38"/>
  <c r="N11" i="38"/>
  <c r="N15" i="38"/>
  <c r="A794" i="29"/>
  <c r="H807" i="29"/>
  <c r="H806" i="29"/>
  <c r="H805" i="29"/>
  <c r="H804" i="29"/>
  <c r="H802" i="29"/>
  <c r="N12" i="34"/>
  <c r="N22" i="34"/>
  <c r="H801" i="29"/>
  <c r="H794" i="29"/>
  <c r="H795" i="29"/>
  <c r="H796" i="29"/>
  <c r="H803" i="29"/>
  <c r="M59" i="34"/>
  <c r="N17" i="34"/>
  <c r="N14" i="34"/>
  <c r="N11" i="34"/>
  <c r="N21" i="34"/>
  <c r="A684" i="29"/>
  <c r="H684" i="29"/>
  <c r="H687" i="29"/>
  <c r="A739" i="29"/>
  <c r="H745" i="29"/>
  <c r="H744" i="29"/>
  <c r="N15" i="33"/>
  <c r="H746" i="29"/>
  <c r="M59" i="33"/>
  <c r="N10" i="33"/>
  <c r="N16" i="33"/>
  <c r="H1027" i="29"/>
  <c r="H1014" i="29"/>
  <c r="H1015" i="29"/>
  <c r="H1024" i="29"/>
  <c r="H1025" i="29"/>
  <c r="H1016" i="29"/>
  <c r="H1017" i="29"/>
  <c r="H1018" i="29"/>
  <c r="H1019" i="29"/>
  <c r="H1026" i="29"/>
  <c r="H1020" i="29"/>
  <c r="H960" i="29"/>
  <c r="H964" i="29"/>
  <c r="H965" i="29"/>
  <c r="H904" i="29"/>
  <c r="H905" i="29"/>
  <c r="H861" i="29"/>
  <c r="H852" i="29"/>
  <c r="H853" i="29"/>
  <c r="H854" i="29"/>
  <c r="H855" i="29"/>
  <c r="H797" i="29"/>
  <c r="H799" i="29"/>
  <c r="H800" i="29"/>
  <c r="H798" i="29"/>
  <c r="H739" i="29"/>
  <c r="H740" i="29"/>
  <c r="H741" i="29"/>
  <c r="H742" i="29"/>
  <c r="H743" i="29"/>
  <c r="H692" i="29"/>
  <c r="H685" i="29"/>
  <c r="H686" i="29"/>
  <c r="H688" i="29"/>
  <c r="H689" i="29"/>
  <c r="H690" i="29"/>
  <c r="N16" i="38"/>
  <c r="M59" i="38"/>
  <c r="N17" i="38"/>
  <c r="N18" i="37"/>
  <c r="N15" i="37"/>
  <c r="N22" i="37"/>
  <c r="N19" i="37"/>
  <c r="N15" i="36"/>
  <c r="N14" i="36"/>
  <c r="N12" i="36"/>
  <c r="M59" i="35"/>
  <c r="N10" i="35"/>
  <c r="N19" i="34"/>
  <c r="K59" i="34"/>
  <c r="N16" i="34"/>
  <c r="N13" i="34"/>
  <c r="N15" i="34"/>
  <c r="N18" i="34"/>
  <c r="N12" i="33"/>
  <c r="K59" i="33"/>
  <c r="N23" i="33"/>
  <c r="N13" i="38"/>
  <c r="N44" i="38"/>
  <c r="N9" i="38"/>
  <c r="N10" i="38"/>
  <c r="N55" i="38"/>
  <c r="N40" i="37"/>
  <c r="N37" i="37"/>
  <c r="N12" i="37"/>
  <c r="N27" i="37"/>
  <c r="N30" i="37"/>
  <c r="N9" i="37"/>
  <c r="N51" i="37"/>
  <c r="K59" i="37"/>
  <c r="N48" i="37"/>
  <c r="M59" i="37"/>
  <c r="N13" i="37"/>
  <c r="N16" i="37"/>
  <c r="M59" i="36"/>
  <c r="N44" i="36"/>
  <c r="N9" i="36"/>
  <c r="N30" i="36"/>
  <c r="N52" i="36"/>
  <c r="N55" i="36"/>
  <c r="K59" i="36"/>
  <c r="N49" i="36"/>
  <c r="N9" i="35"/>
  <c r="N9" i="34"/>
  <c r="L59" i="33"/>
  <c r="N9" i="33"/>
  <c r="N28" i="33"/>
  <c r="N52" i="33"/>
  <c r="H641" i="29"/>
  <c r="H652" i="29"/>
  <c r="H640" i="29"/>
  <c r="H654" i="29"/>
  <c r="H642" i="29"/>
  <c r="H629" i="29"/>
  <c r="H631" i="29"/>
  <c r="H646" i="29"/>
  <c r="H647" i="29"/>
  <c r="H635" i="29"/>
  <c r="H649" i="29"/>
  <c r="H637" i="29"/>
  <c r="H651" i="29"/>
  <c r="H638" i="29"/>
  <c r="H639" i="29"/>
  <c r="H653" i="29"/>
  <c r="H643" i="29"/>
  <c r="H630" i="29"/>
  <c r="H644" i="29"/>
  <c r="H645" i="29"/>
  <c r="H632" i="29"/>
  <c r="H633" i="29"/>
  <c r="H634" i="29"/>
  <c r="H648" i="29"/>
  <c r="H636" i="29"/>
  <c r="J20" i="2" a="1"/>
  <c r="J19" i="2" a="1"/>
  <c r="J15" i="2" a="1"/>
  <c r="K18" i="2" a="1"/>
  <c r="K17" i="2" a="1"/>
  <c r="K19" i="2" a="1"/>
  <c r="K16" i="2" a="1"/>
  <c r="J16" i="2" a="1"/>
  <c r="J17" i="2" a="1"/>
  <c r="K15" i="2" a="1"/>
  <c r="K20" i="2" a="1"/>
  <c r="J18" i="2" a="1"/>
  <c r="H789" i="46" l="1"/>
  <c r="H735" i="46"/>
  <c r="A735" i="46"/>
  <c r="H738" i="46"/>
  <c r="H736" i="46"/>
  <c r="N59" i="35"/>
  <c r="N59" i="33"/>
  <c r="N59" i="37"/>
  <c r="N59" i="36"/>
  <c r="N59" i="34"/>
  <c r="N59" i="38"/>
  <c r="J18" i="2"/>
  <c r="K18" i="2"/>
  <c r="K16" i="2"/>
  <c r="K17" i="2"/>
  <c r="J17" i="2"/>
  <c r="K15" i="2"/>
  <c r="K20" i="2"/>
  <c r="K19" i="2"/>
  <c r="J20" i="2"/>
  <c r="J15" i="2"/>
  <c r="J19" i="2"/>
  <c r="J16" i="2"/>
  <c r="N60" i="34"/>
  <c r="N63" i="35"/>
  <c r="N63" i="34"/>
  <c r="N63" i="38"/>
  <c r="N60" i="33"/>
  <c r="N60" i="35"/>
  <c r="N60" i="38"/>
  <c r="N63" i="33"/>
  <c r="N60" i="37"/>
  <c r="N63" i="37"/>
  <c r="N60" i="36"/>
  <c r="N63" i="36"/>
  <c r="L18" i="2" a="1"/>
  <c r="G17" i="2" a="1"/>
  <c r="G18" i="2" a="1"/>
  <c r="L20" i="2" a="1"/>
  <c r="L15" i="2" a="1"/>
  <c r="L19" i="2" a="1"/>
  <c r="G16" i="2" a="1"/>
  <c r="G20" i="2" a="1"/>
  <c r="L16" i="2" a="1"/>
  <c r="L17" i="2" a="1"/>
  <c r="G19" i="2" a="1"/>
  <c r="G15" i="2" a="1"/>
  <c r="L17" i="2" l="1"/>
  <c r="L15" i="2"/>
  <c r="G16" i="2"/>
  <c r="G15" i="2"/>
  <c r="L16" i="2"/>
  <c r="G20" i="2"/>
  <c r="G18" i="2"/>
  <c r="L18" i="2"/>
  <c r="L19" i="2"/>
  <c r="L20" i="2"/>
  <c r="G17" i="2"/>
  <c r="G19" i="2"/>
  <c r="N61" i="38"/>
  <c r="N61" i="37"/>
  <c r="N61" i="36"/>
  <c r="N61" i="35"/>
  <c r="N61" i="33"/>
  <c r="N61" i="34"/>
  <c r="A574" i="29" l="1" a="1"/>
  <c r="A574" i="29" s="1"/>
  <c r="H623" i="29"/>
  <c r="H622" i="29"/>
  <c r="H621" i="29"/>
  <c r="H620" i="29"/>
  <c r="H619" i="29"/>
  <c r="H618" i="29"/>
  <c r="H617" i="29"/>
  <c r="H616" i="29"/>
  <c r="H615" i="29"/>
  <c r="H614" i="29"/>
  <c r="H613" i="29"/>
  <c r="H612" i="29"/>
  <c r="H611" i="29"/>
  <c r="H610" i="29"/>
  <c r="H609" i="29"/>
  <c r="H608" i="29"/>
  <c r="H607" i="29"/>
  <c r="H606" i="29"/>
  <c r="H605" i="29"/>
  <c r="H604" i="29"/>
  <c r="H603" i="29"/>
  <c r="H602" i="29"/>
  <c r="H601" i="29"/>
  <c r="H600" i="29"/>
  <c r="A519" i="29" a="1"/>
  <c r="A519" i="29" s="1"/>
  <c r="H568" i="29"/>
  <c r="H567" i="29"/>
  <c r="H566" i="29"/>
  <c r="H565" i="29"/>
  <c r="H564" i="29"/>
  <c r="H563" i="29"/>
  <c r="H562" i="29"/>
  <c r="H561" i="29"/>
  <c r="H560" i="29"/>
  <c r="H559" i="29"/>
  <c r="H558" i="29"/>
  <c r="H557" i="29"/>
  <c r="H556" i="29"/>
  <c r="H555" i="29"/>
  <c r="H554" i="29"/>
  <c r="H553" i="29"/>
  <c r="H552" i="29"/>
  <c r="H551" i="29"/>
  <c r="H550" i="29"/>
  <c r="H549" i="29"/>
  <c r="H548" i="29"/>
  <c r="H547" i="29"/>
  <c r="H546" i="29"/>
  <c r="H545" i="29"/>
  <c r="H544" i="29"/>
  <c r="H543" i="29"/>
  <c r="H542" i="29"/>
  <c r="H541" i="29"/>
  <c r="H540" i="29"/>
  <c r="H539" i="29"/>
  <c r="H538" i="29"/>
  <c r="H537" i="29"/>
  <c r="H536" i="29"/>
  <c r="H535" i="29"/>
  <c r="H534" i="29"/>
  <c r="H533" i="29"/>
  <c r="H532" i="29"/>
  <c r="H531" i="29"/>
  <c r="H530" i="29"/>
  <c r="H529" i="29"/>
  <c r="H528" i="29"/>
  <c r="H527" i="29"/>
  <c r="H526" i="29"/>
  <c r="H525" i="29"/>
  <c r="H524" i="29"/>
  <c r="H523" i="29"/>
  <c r="H522" i="29"/>
  <c r="A464" i="29" a="1"/>
  <c r="A464" i="29" s="1"/>
  <c r="H513" i="29"/>
  <c r="H512" i="29"/>
  <c r="H511" i="29"/>
  <c r="H510" i="29"/>
  <c r="H509" i="29"/>
  <c r="H508" i="29"/>
  <c r="H507" i="29"/>
  <c r="H506" i="29"/>
  <c r="H505" i="29"/>
  <c r="H504" i="29"/>
  <c r="H503" i="29"/>
  <c r="H502" i="29"/>
  <c r="H501" i="29"/>
  <c r="H500" i="29"/>
  <c r="H499" i="29"/>
  <c r="H498" i="29"/>
  <c r="H497" i="29"/>
  <c r="H496" i="29"/>
  <c r="H495" i="29"/>
  <c r="H494" i="29"/>
  <c r="H493" i="29"/>
  <c r="H492" i="29"/>
  <c r="H491" i="29"/>
  <c r="H490" i="29"/>
  <c r="H489" i="29"/>
  <c r="H488" i="29"/>
  <c r="H487" i="29"/>
  <c r="H486" i="29"/>
  <c r="H485" i="29"/>
  <c r="H484" i="29"/>
  <c r="H483" i="29"/>
  <c r="H482" i="29"/>
  <c r="H481" i="29"/>
  <c r="H480" i="29"/>
  <c r="H479" i="29"/>
  <c r="H478" i="29"/>
  <c r="H477" i="29"/>
  <c r="H476" i="29"/>
  <c r="H475" i="29"/>
  <c r="H474" i="29"/>
  <c r="H473" i="29"/>
  <c r="H472" i="29"/>
  <c r="H471" i="29"/>
  <c r="A409" i="29" a="1"/>
  <c r="A409" i="29" s="1"/>
  <c r="H458" i="29"/>
  <c r="H457" i="29"/>
  <c r="H456" i="29"/>
  <c r="H455" i="29"/>
  <c r="H454" i="29"/>
  <c r="H453" i="29"/>
  <c r="H452" i="29"/>
  <c r="H451" i="29"/>
  <c r="H450" i="29"/>
  <c r="H449" i="29"/>
  <c r="H448" i="29"/>
  <c r="H447" i="29"/>
  <c r="H446" i="29"/>
  <c r="H445" i="29"/>
  <c r="H444" i="29"/>
  <c r="H443" i="29"/>
  <c r="H442" i="29"/>
  <c r="H441" i="29"/>
  <c r="H440" i="29"/>
  <c r="H439" i="29"/>
  <c r="H438" i="29"/>
  <c r="H437" i="29"/>
  <c r="H436" i="29"/>
  <c r="H435" i="29"/>
  <c r="H434" i="29"/>
  <c r="H433" i="29"/>
  <c r="H432" i="29"/>
  <c r="H431" i="29"/>
  <c r="H430" i="29"/>
  <c r="H429" i="29"/>
  <c r="H428" i="29"/>
  <c r="H427" i="29"/>
  <c r="H426" i="29"/>
  <c r="H425" i="29"/>
  <c r="H424" i="29"/>
  <c r="H423" i="29"/>
  <c r="H422" i="29"/>
  <c r="H421" i="29"/>
  <c r="H420" i="29"/>
  <c r="H419" i="29"/>
  <c r="H418" i="29"/>
  <c r="H417" i="29"/>
  <c r="H416" i="29"/>
  <c r="A134" i="29" a="1"/>
  <c r="A134" i="29" s="1"/>
  <c r="H183" i="29"/>
  <c r="H182" i="29"/>
  <c r="H181" i="29"/>
  <c r="H180" i="29"/>
  <c r="H179" i="29"/>
  <c r="H178" i="29"/>
  <c r="H177" i="29"/>
  <c r="H176" i="29"/>
  <c r="H175" i="29"/>
  <c r="H174" i="29"/>
  <c r="H173" i="29"/>
  <c r="H172" i="29"/>
  <c r="H171" i="29"/>
  <c r="H170" i="29"/>
  <c r="H169" i="29"/>
  <c r="H168" i="29"/>
  <c r="H167" i="29"/>
  <c r="H166" i="29"/>
  <c r="H165" i="29"/>
  <c r="H164" i="29"/>
  <c r="H163" i="29"/>
  <c r="H162" i="29"/>
  <c r="H161" i="29"/>
  <c r="H160" i="29"/>
  <c r="H159" i="29"/>
  <c r="H158" i="29"/>
  <c r="H157" i="29"/>
  <c r="H156" i="29"/>
  <c r="H155" i="29"/>
  <c r="H154" i="29"/>
  <c r="H153" i="29"/>
  <c r="H152" i="29"/>
  <c r="H151" i="29"/>
  <c r="H150" i="29"/>
  <c r="H149" i="29"/>
  <c r="H148" i="29"/>
  <c r="H147" i="29"/>
  <c r="H146" i="29"/>
  <c r="H145" i="29"/>
  <c r="H144" i="29"/>
  <c r="H143" i="29"/>
  <c r="H142" i="29"/>
  <c r="H141" i="29"/>
  <c r="A354" i="29" a="1"/>
  <c r="A354" i="29" s="1"/>
  <c r="H138" i="29" l="1"/>
  <c r="H139" i="29"/>
  <c r="H140" i="29"/>
  <c r="H578" i="29"/>
  <c r="H583" i="29"/>
  <c r="H585" i="29"/>
  <c r="H584" i="29"/>
  <c r="H576" i="29"/>
  <c r="H577" i="29"/>
  <c r="H134" i="29"/>
  <c r="H575" i="29"/>
  <c r="H413" i="29"/>
  <c r="H580" i="29"/>
  <c r="H410" i="29"/>
  <c r="H414" i="29"/>
  <c r="H579" i="29"/>
  <c r="H581" i="29"/>
  <c r="H596" i="29"/>
  <c r="H582" i="29"/>
  <c r="H137" i="29"/>
  <c r="H597" i="29"/>
  <c r="H598" i="29"/>
  <c r="H599" i="29"/>
  <c r="H586" i="29"/>
  <c r="H587" i="29"/>
  <c r="H588" i="29"/>
  <c r="H589" i="29"/>
  <c r="H590" i="29"/>
  <c r="H415" i="29"/>
  <c r="H591" i="29"/>
  <c r="H592" i="29"/>
  <c r="H135" i="29"/>
  <c r="H466" i="29"/>
  <c r="H593" i="29"/>
  <c r="H136" i="29"/>
  <c r="H594" i="29"/>
  <c r="H595" i="29"/>
  <c r="H520" i="29"/>
  <c r="H574" i="29"/>
  <c r="H521" i="29"/>
  <c r="H519" i="29"/>
  <c r="H465" i="29"/>
  <c r="H464" i="29"/>
  <c r="H467" i="29"/>
  <c r="H468" i="29"/>
  <c r="H469" i="29"/>
  <c r="H470" i="29"/>
  <c r="H409" i="29"/>
  <c r="H412" i="29"/>
  <c r="H411" i="29"/>
  <c r="H403" i="29" l="1"/>
  <c r="H402" i="29"/>
  <c r="H401" i="29"/>
  <c r="H400" i="29"/>
  <c r="H399" i="29"/>
  <c r="H398" i="29"/>
  <c r="H397" i="29"/>
  <c r="H396" i="29"/>
  <c r="H395" i="29"/>
  <c r="H394" i="29"/>
  <c r="H393" i="29"/>
  <c r="H392" i="29"/>
  <c r="H391" i="29"/>
  <c r="H390" i="29"/>
  <c r="H389" i="29"/>
  <c r="H388" i="29"/>
  <c r="H387" i="29"/>
  <c r="H386" i="29"/>
  <c r="H385" i="29"/>
  <c r="H384" i="29"/>
  <c r="H383" i="29"/>
  <c r="H382" i="29"/>
  <c r="H381" i="29"/>
  <c r="H380" i="29"/>
  <c r="H379" i="29"/>
  <c r="H378" i="29"/>
  <c r="H377" i="29"/>
  <c r="H376" i="29"/>
  <c r="H375" i="29"/>
  <c r="H374" i="29"/>
  <c r="H373" i="29"/>
  <c r="H372" i="29"/>
  <c r="H371" i="29"/>
  <c r="H370" i="29"/>
  <c r="H369" i="29"/>
  <c r="H368" i="29"/>
  <c r="H367" i="29"/>
  <c r="H366" i="29"/>
  <c r="H365" i="29"/>
  <c r="H364" i="29"/>
  <c r="H363" i="29"/>
  <c r="H362" i="29"/>
  <c r="H361" i="29"/>
  <c r="H360" i="29"/>
  <c r="H359" i="29"/>
  <c r="H358" i="29"/>
  <c r="H357" i="29"/>
  <c r="C5" i="7" a="1"/>
  <c r="C5" i="7" s="1"/>
  <c r="C5" i="18" a="1"/>
  <c r="C5" i="18" s="1"/>
  <c r="H321" i="29"/>
  <c r="H322" i="29"/>
  <c r="H323" i="29"/>
  <c r="H324" i="29"/>
  <c r="H325" i="29"/>
  <c r="H326" i="29"/>
  <c r="H327" i="29"/>
  <c r="H328" i="29"/>
  <c r="H329" i="29"/>
  <c r="H330" i="29"/>
  <c r="H331" i="29"/>
  <c r="H332" i="29"/>
  <c r="H333" i="29"/>
  <c r="H334" i="29"/>
  <c r="H335" i="29"/>
  <c r="H336" i="29"/>
  <c r="H337" i="29"/>
  <c r="H338" i="29"/>
  <c r="H339" i="29"/>
  <c r="H340" i="29"/>
  <c r="H341" i="29"/>
  <c r="H342" i="29"/>
  <c r="H343" i="29"/>
  <c r="H344" i="29"/>
  <c r="H345" i="29"/>
  <c r="H346" i="29"/>
  <c r="H347" i="29"/>
  <c r="H348" i="29"/>
  <c r="H248" i="29"/>
  <c r="H249" i="29"/>
  <c r="H250" i="29"/>
  <c r="H251" i="29"/>
  <c r="H252" i="29"/>
  <c r="H253" i="29"/>
  <c r="H254" i="29"/>
  <c r="H255" i="29"/>
  <c r="H256" i="29"/>
  <c r="H257" i="29"/>
  <c r="H258" i="29"/>
  <c r="H259" i="29"/>
  <c r="H260" i="29"/>
  <c r="H261" i="29"/>
  <c r="H262" i="29"/>
  <c r="H263" i="29"/>
  <c r="H264" i="29"/>
  <c r="H265" i="29"/>
  <c r="H266" i="29"/>
  <c r="H267" i="29"/>
  <c r="H268" i="29"/>
  <c r="H269" i="29"/>
  <c r="H270" i="29"/>
  <c r="H271" i="29"/>
  <c r="H272" i="29"/>
  <c r="H273" i="29"/>
  <c r="H274" i="29"/>
  <c r="H275" i="29"/>
  <c r="H276" i="29"/>
  <c r="H277" i="29"/>
  <c r="H278" i="29"/>
  <c r="H279" i="29"/>
  <c r="H280" i="29"/>
  <c r="H281" i="29"/>
  <c r="H282" i="29"/>
  <c r="H283" i="29"/>
  <c r="H284" i="29"/>
  <c r="H285" i="29"/>
  <c r="H286" i="29"/>
  <c r="H287" i="29"/>
  <c r="H288" i="29"/>
  <c r="H289" i="29"/>
  <c r="H290" i="29"/>
  <c r="H291" i="29"/>
  <c r="H292" i="29"/>
  <c r="H293" i="29"/>
  <c r="H196" i="29"/>
  <c r="H197" i="29"/>
  <c r="H198" i="29"/>
  <c r="H199" i="29"/>
  <c r="H200" i="29"/>
  <c r="H201" i="29"/>
  <c r="H202" i="29"/>
  <c r="H203" i="29"/>
  <c r="H204" i="29"/>
  <c r="H205" i="29"/>
  <c r="H206" i="29"/>
  <c r="H207" i="29"/>
  <c r="H208" i="29"/>
  <c r="H209" i="29"/>
  <c r="H210" i="29"/>
  <c r="H211" i="29"/>
  <c r="H212" i="29"/>
  <c r="H213" i="29"/>
  <c r="H214" i="29"/>
  <c r="H215" i="29"/>
  <c r="H216" i="29"/>
  <c r="H217" i="29"/>
  <c r="H218" i="29"/>
  <c r="H219" i="29"/>
  <c r="H220" i="29"/>
  <c r="H221" i="29"/>
  <c r="H222" i="29"/>
  <c r="H223" i="29"/>
  <c r="H224" i="29"/>
  <c r="H225" i="29"/>
  <c r="H226" i="29"/>
  <c r="H227" i="29"/>
  <c r="H228" i="29"/>
  <c r="H229" i="29"/>
  <c r="H230" i="29"/>
  <c r="H231" i="29"/>
  <c r="H232" i="29"/>
  <c r="H233" i="29"/>
  <c r="H234" i="29"/>
  <c r="H235" i="29"/>
  <c r="H236" i="29"/>
  <c r="H237" i="29"/>
  <c r="H23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H107" i="29"/>
  <c r="H108" i="29"/>
  <c r="H109" i="29"/>
  <c r="H110" i="29"/>
  <c r="H111" i="29"/>
  <c r="H112" i="29"/>
  <c r="H113" i="29"/>
  <c r="H114" i="29"/>
  <c r="H115" i="29"/>
  <c r="H116" i="29"/>
  <c r="H117" i="29"/>
  <c r="H118" i="29"/>
  <c r="H119" i="29"/>
  <c r="H120" i="29"/>
  <c r="H121" i="29"/>
  <c r="H122" i="29"/>
  <c r="H123" i="29"/>
  <c r="H124" i="29"/>
  <c r="H125" i="29"/>
  <c r="H126" i="29"/>
  <c r="H127" i="29"/>
  <c r="H128" i="29"/>
  <c r="H354" i="29" l="1"/>
  <c r="H356" i="29"/>
  <c r="H355" i="29"/>
  <c r="B27" i="30" a="1"/>
  <c r="E1" i="7" a="1"/>
  <c r="E1" i="7" s="1"/>
  <c r="A25" i="30" s="1"/>
  <c r="A299" i="29" a="1"/>
  <c r="A244" i="29" a="1"/>
  <c r="A189" i="29" a="1"/>
  <c r="H194" i="29" l="1"/>
  <c r="H195" i="29"/>
  <c r="H193" i="29"/>
  <c r="H302" i="29"/>
  <c r="H309" i="29"/>
  <c r="H312" i="29"/>
  <c r="H315" i="29"/>
  <c r="H303" i="29"/>
  <c r="H308" i="29"/>
  <c r="H310" i="29"/>
  <c r="H311" i="29"/>
  <c r="H314" i="29"/>
  <c r="H318" i="29"/>
  <c r="H305" i="29"/>
  <c r="H306" i="29"/>
  <c r="H307" i="29"/>
  <c r="H304" i="29"/>
  <c r="H313" i="29"/>
  <c r="H317" i="29"/>
  <c r="H316" i="29"/>
  <c r="H319" i="29"/>
  <c r="H320" i="29"/>
  <c r="A189" i="29"/>
  <c r="H190" i="29"/>
  <c r="H191" i="29"/>
  <c r="H192" i="29"/>
  <c r="H189" i="29"/>
  <c r="A244" i="29"/>
  <c r="H244" i="29"/>
  <c r="H247" i="29"/>
  <c r="H246" i="29"/>
  <c r="H245" i="29"/>
  <c r="A299" i="29"/>
  <c r="H301" i="29"/>
  <c r="H299" i="29"/>
  <c r="H300" i="29"/>
  <c r="B27" i="30"/>
  <c r="A79" i="29" l="1" a="1"/>
  <c r="A3" i="29"/>
  <c r="H30" i="29" l="1"/>
  <c r="H39" i="29"/>
  <c r="H40" i="29"/>
  <c r="H41" i="29"/>
  <c r="H42" i="29"/>
  <c r="H45" i="29"/>
  <c r="H33" i="29"/>
  <c r="H48" i="29"/>
  <c r="H37" i="29"/>
  <c r="H38" i="29"/>
  <c r="H35" i="29"/>
  <c r="H43" i="29"/>
  <c r="H44" i="29"/>
  <c r="H31" i="29"/>
  <c r="H32" i="29"/>
  <c r="H47" i="29"/>
  <c r="H36" i="29"/>
  <c r="H34" i="29"/>
  <c r="H46" i="29"/>
  <c r="H24" i="29"/>
  <c r="H19" i="29"/>
  <c r="H25" i="29"/>
  <c r="H26" i="29"/>
  <c r="H23" i="29"/>
  <c r="H27" i="29"/>
  <c r="H28" i="29"/>
  <c r="H29" i="29"/>
  <c r="H20" i="29"/>
  <c r="H21" i="29"/>
  <c r="H22" i="29"/>
  <c r="H81" i="29"/>
  <c r="H79" i="29"/>
  <c r="H82" i="29"/>
  <c r="H80" i="29"/>
  <c r="A79" i="29"/>
  <c r="Z10" i="7" l="1" a="1"/>
  <c r="Z10" i="7" s="1"/>
  <c r="Z11" i="7" a="1"/>
  <c r="Z11" i="7" s="1"/>
  <c r="Z12" i="7" a="1"/>
  <c r="Z12" i="7" s="1"/>
  <c r="Z13" i="7" a="1"/>
  <c r="Z13" i="7" s="1"/>
  <c r="Z14" i="7" a="1"/>
  <c r="Z14" i="7" s="1"/>
  <c r="Z15" i="7" a="1"/>
  <c r="Z15" i="7" s="1"/>
  <c r="Z16" i="7" a="1"/>
  <c r="Z16" i="7" s="1"/>
  <c r="Z17" i="7" a="1"/>
  <c r="Z17" i="7" s="1"/>
  <c r="Z18" i="7" a="1"/>
  <c r="Z18" i="7" s="1"/>
  <c r="Z19" i="7" a="1"/>
  <c r="Z19" i="7" s="1"/>
  <c r="Z20" i="7" a="1"/>
  <c r="Z20" i="7" s="1"/>
  <c r="Z21" i="7" a="1"/>
  <c r="Z21" i="7" s="1"/>
  <c r="Z22" i="7" a="1"/>
  <c r="Z22" i="7" s="1"/>
  <c r="Z23" i="7" a="1"/>
  <c r="Z23" i="7" s="1"/>
  <c r="Z24" i="7" a="1"/>
  <c r="Z24" i="7" s="1"/>
  <c r="Z25" i="7" a="1"/>
  <c r="Z25" i="7" s="1"/>
  <c r="Z26" i="7" a="1"/>
  <c r="Z26" i="7" s="1"/>
  <c r="Z27" i="7" a="1"/>
  <c r="Z27" i="7" s="1"/>
  <c r="Z28" i="7" a="1"/>
  <c r="Z28" i="7" s="1"/>
  <c r="Z29" i="7" a="1"/>
  <c r="Z29" i="7" s="1"/>
  <c r="Z30" i="7" a="1"/>
  <c r="Z30" i="7" s="1"/>
  <c r="Z31" i="7" a="1"/>
  <c r="Z31" i="7" s="1"/>
  <c r="Z32" i="7" a="1"/>
  <c r="Z32" i="7" s="1"/>
  <c r="Z33" i="7" a="1"/>
  <c r="Z33" i="7" s="1"/>
  <c r="Z34" i="7" a="1"/>
  <c r="Z34" i="7" s="1"/>
  <c r="Z35" i="7" a="1"/>
  <c r="Z35" i="7" s="1"/>
  <c r="Z36" i="7" a="1"/>
  <c r="Z36" i="7" s="1"/>
  <c r="Z37" i="7" a="1"/>
  <c r="Z37" i="7" s="1"/>
  <c r="Z38" i="7" a="1"/>
  <c r="Z38" i="7" s="1"/>
  <c r="Z39" i="7" a="1"/>
  <c r="Z39" i="7" s="1"/>
  <c r="Z40" i="7" a="1"/>
  <c r="Z40" i="7" s="1"/>
  <c r="Z41" i="7" a="1"/>
  <c r="Z41" i="7" s="1"/>
  <c r="Z42" i="7" a="1"/>
  <c r="Z42" i="7" s="1"/>
  <c r="Z43" i="7" a="1"/>
  <c r="Z43" i="7" s="1"/>
  <c r="Z44" i="7" a="1"/>
  <c r="Z44" i="7" s="1"/>
  <c r="Z45" i="7" a="1"/>
  <c r="Z45" i="7" s="1"/>
  <c r="Z46" i="7" a="1"/>
  <c r="Z46" i="7" s="1"/>
  <c r="Z47" i="7" a="1"/>
  <c r="Z47" i="7" s="1"/>
  <c r="Z48" i="7" a="1"/>
  <c r="Z48" i="7" s="1"/>
  <c r="Z49" i="7" a="1"/>
  <c r="Z49" i="7" s="1"/>
  <c r="Z50" i="7" a="1"/>
  <c r="Z50" i="7" s="1"/>
  <c r="Z51" i="7" a="1"/>
  <c r="Z51" i="7" s="1"/>
  <c r="Z52" i="7" a="1"/>
  <c r="Z52" i="7" s="1"/>
  <c r="Z53" i="7" a="1"/>
  <c r="Z53" i="7" s="1"/>
  <c r="Z54" i="7" a="1"/>
  <c r="Z54" i="7" s="1"/>
  <c r="Z55" i="7" a="1"/>
  <c r="Z55" i="7" s="1"/>
  <c r="Z56" i="7" a="1"/>
  <c r="Z56" i="7" s="1"/>
  <c r="Z57" i="7" a="1"/>
  <c r="Z57" i="7" s="1"/>
  <c r="Z58" i="7" a="1"/>
  <c r="Z58" i="7" s="1"/>
  <c r="E556" i="27"/>
  <c r="E555" i="27"/>
  <c r="E554" i="27"/>
  <c r="E553" i="27"/>
  <c r="E552" i="27"/>
  <c r="E551" i="27"/>
  <c r="E550" i="27"/>
  <c r="E549" i="27"/>
  <c r="E548" i="27"/>
  <c r="E547" i="27"/>
  <c r="E546" i="27"/>
  <c r="E545" i="27"/>
  <c r="E544" i="27"/>
  <c r="E543" i="27"/>
  <c r="E542" i="27"/>
  <c r="E541" i="27"/>
  <c r="E540" i="27"/>
  <c r="E539" i="27"/>
  <c r="E538" i="27"/>
  <c r="E537" i="27"/>
  <c r="E536" i="27"/>
  <c r="E535" i="27"/>
  <c r="E534" i="27"/>
  <c r="E533" i="27"/>
  <c r="E532" i="27"/>
  <c r="E531" i="27"/>
  <c r="E530" i="27"/>
  <c r="E529" i="27"/>
  <c r="E528" i="27"/>
  <c r="E527" i="27"/>
  <c r="E526" i="27"/>
  <c r="E525" i="27"/>
  <c r="E524" i="27"/>
  <c r="E523" i="27"/>
  <c r="E522" i="27"/>
  <c r="E521" i="27"/>
  <c r="E520" i="27"/>
  <c r="E519" i="27"/>
  <c r="E518" i="27"/>
  <c r="E517" i="27"/>
  <c r="E516" i="27"/>
  <c r="E515" i="27"/>
  <c r="E514" i="27"/>
  <c r="E513" i="27"/>
  <c r="E512" i="27"/>
  <c r="E511" i="27"/>
  <c r="E510" i="27"/>
  <c r="E509" i="27"/>
  <c r="E508" i="27"/>
  <c r="E507" i="27"/>
  <c r="E506" i="27"/>
  <c r="E505" i="27"/>
  <c r="E504" i="27"/>
  <c r="E503" i="27"/>
  <c r="E502" i="27"/>
  <c r="E501" i="27"/>
  <c r="E500" i="27"/>
  <c r="E499" i="27"/>
  <c r="E498" i="27"/>
  <c r="E497" i="27"/>
  <c r="E496" i="27"/>
  <c r="E495" i="27"/>
  <c r="E494" i="27"/>
  <c r="E493" i="27"/>
  <c r="E492" i="27"/>
  <c r="E491" i="27"/>
  <c r="E490" i="27"/>
  <c r="E489" i="27"/>
  <c r="E488" i="27"/>
  <c r="E487" i="27"/>
  <c r="E486" i="27"/>
  <c r="E485" i="27"/>
  <c r="E484" i="27"/>
  <c r="E483" i="27"/>
  <c r="E482" i="27"/>
  <c r="E481" i="27"/>
  <c r="E480" i="27"/>
  <c r="E479" i="27"/>
  <c r="E478" i="27"/>
  <c r="E477" i="27"/>
  <c r="E476" i="27"/>
  <c r="E475" i="27"/>
  <c r="E474" i="27"/>
  <c r="E473" i="27"/>
  <c r="E472" i="27"/>
  <c r="E471" i="27"/>
  <c r="E470" i="27"/>
  <c r="E469" i="27"/>
  <c r="E468" i="27"/>
  <c r="E467" i="27"/>
  <c r="E466" i="27"/>
  <c r="E465" i="27"/>
  <c r="E464" i="27"/>
  <c r="E463" i="27"/>
  <c r="E462" i="27"/>
  <c r="E461" i="27"/>
  <c r="E460" i="27"/>
  <c r="E459" i="27"/>
  <c r="E458" i="27"/>
  <c r="E457" i="27"/>
  <c r="E456" i="27"/>
  <c r="E455" i="27"/>
  <c r="E454" i="27"/>
  <c r="E453" i="27"/>
  <c r="E452" i="27"/>
  <c r="E451" i="27"/>
  <c r="E450" i="27"/>
  <c r="E449" i="27"/>
  <c r="E448" i="27"/>
  <c r="E447" i="27"/>
  <c r="E446" i="27"/>
  <c r="E445" i="27"/>
  <c r="E444" i="27"/>
  <c r="E443" i="27"/>
  <c r="E442" i="27"/>
  <c r="E441" i="27"/>
  <c r="E440" i="27"/>
  <c r="E439" i="27"/>
  <c r="E438" i="27"/>
  <c r="E437" i="27"/>
  <c r="E436" i="27"/>
  <c r="E435" i="27"/>
  <c r="E434" i="27"/>
  <c r="E433" i="27"/>
  <c r="E432" i="27"/>
  <c r="E431" i="27"/>
  <c r="E430" i="27"/>
  <c r="E429" i="27"/>
  <c r="E428" i="27"/>
  <c r="E427" i="27"/>
  <c r="E426" i="27"/>
  <c r="E425" i="27"/>
  <c r="E424" i="27"/>
  <c r="E423" i="27"/>
  <c r="E422" i="27"/>
  <c r="E421" i="27"/>
  <c r="E420" i="27"/>
  <c r="E419" i="27"/>
  <c r="E418" i="27"/>
  <c r="E417" i="27"/>
  <c r="E416" i="27"/>
  <c r="E415" i="27"/>
  <c r="E414" i="27"/>
  <c r="E413" i="27"/>
  <c r="E412" i="27"/>
  <c r="E411" i="27"/>
  <c r="E410" i="27"/>
  <c r="E409" i="27"/>
  <c r="E408" i="27"/>
  <c r="E407" i="27"/>
  <c r="E406" i="27"/>
  <c r="E405" i="27"/>
  <c r="E404" i="27"/>
  <c r="E403" i="27"/>
  <c r="E402" i="27"/>
  <c r="E401" i="27"/>
  <c r="E400" i="27"/>
  <c r="E399" i="27"/>
  <c r="E398" i="27"/>
  <c r="E397" i="27"/>
  <c r="E396" i="27"/>
  <c r="E395" i="27"/>
  <c r="E394" i="27"/>
  <c r="E393" i="27"/>
  <c r="E392" i="27"/>
  <c r="E391" i="27"/>
  <c r="E390" i="27"/>
  <c r="E389" i="27"/>
  <c r="E388" i="27"/>
  <c r="E387" i="27"/>
  <c r="E386" i="27"/>
  <c r="E385" i="27"/>
  <c r="E384" i="27"/>
  <c r="E383" i="27"/>
  <c r="E382" i="27"/>
  <c r="E381" i="27"/>
  <c r="E380" i="27"/>
  <c r="E379" i="27"/>
  <c r="E378" i="27"/>
  <c r="E377" i="27"/>
  <c r="E376" i="27"/>
  <c r="E375" i="27"/>
  <c r="E374" i="27"/>
  <c r="E373" i="27"/>
  <c r="E372" i="27"/>
  <c r="E371" i="27"/>
  <c r="E370" i="27"/>
  <c r="E369" i="27"/>
  <c r="E368" i="27"/>
  <c r="E367" i="27"/>
  <c r="E366" i="27"/>
  <c r="E365" i="27"/>
  <c r="E364" i="27"/>
  <c r="E363" i="27"/>
  <c r="E362" i="27"/>
  <c r="E361" i="27"/>
  <c r="E360" i="27"/>
  <c r="E359" i="27"/>
  <c r="E358" i="27"/>
  <c r="E357" i="27"/>
  <c r="E356" i="27"/>
  <c r="E355" i="27"/>
  <c r="E354" i="27"/>
  <c r="E353" i="27"/>
  <c r="E352" i="27"/>
  <c r="E351" i="27"/>
  <c r="E350" i="27"/>
  <c r="E349" i="27"/>
  <c r="E348" i="27"/>
  <c r="E347" i="27"/>
  <c r="E346" i="27"/>
  <c r="E345" i="27"/>
  <c r="E344" i="27"/>
  <c r="E343" i="27"/>
  <c r="E342" i="27"/>
  <c r="E341" i="27"/>
  <c r="E340" i="27"/>
  <c r="E339" i="27"/>
  <c r="E338" i="27"/>
  <c r="E337" i="27"/>
  <c r="E336" i="27"/>
  <c r="E335" i="27"/>
  <c r="E334" i="27"/>
  <c r="E333" i="27"/>
  <c r="E332" i="27"/>
  <c r="E331" i="27"/>
  <c r="E330" i="27"/>
  <c r="E329" i="27"/>
  <c r="E328" i="27"/>
  <c r="E327" i="27"/>
  <c r="E326" i="27"/>
  <c r="E325" i="27"/>
  <c r="E324" i="27"/>
  <c r="E323" i="27"/>
  <c r="E322" i="27"/>
  <c r="E321" i="27"/>
  <c r="E320" i="27"/>
  <c r="E319" i="27"/>
  <c r="E318" i="27"/>
  <c r="E317" i="27"/>
  <c r="E316" i="27"/>
  <c r="E315" i="27"/>
  <c r="E314" i="27"/>
  <c r="E313" i="27"/>
  <c r="E312" i="27"/>
  <c r="E311" i="27"/>
  <c r="E310" i="27"/>
  <c r="E309" i="27"/>
  <c r="E308" i="27"/>
  <c r="E307" i="27"/>
  <c r="E306" i="27"/>
  <c r="E305" i="27"/>
  <c r="E304" i="27"/>
  <c r="E303" i="27"/>
  <c r="E302" i="27"/>
  <c r="E301" i="27"/>
  <c r="E300" i="27"/>
  <c r="E299" i="27"/>
  <c r="E298" i="27"/>
  <c r="E297" i="27"/>
  <c r="E296" i="27"/>
  <c r="E295" i="27"/>
  <c r="E294" i="27"/>
  <c r="E293" i="27"/>
  <c r="E292" i="27"/>
  <c r="E291" i="27"/>
  <c r="E290" i="27"/>
  <c r="E289" i="27"/>
  <c r="E288" i="27"/>
  <c r="E287" i="27"/>
  <c r="E286" i="27"/>
  <c r="E285" i="27"/>
  <c r="E284" i="27"/>
  <c r="E283" i="27"/>
  <c r="E282" i="27"/>
  <c r="E281" i="27"/>
  <c r="E280" i="27"/>
  <c r="E279" i="27"/>
  <c r="E278" i="27"/>
  <c r="E277" i="27"/>
  <c r="E276" i="27"/>
  <c r="E275" i="27"/>
  <c r="E274" i="27"/>
  <c r="E273" i="27"/>
  <c r="E272" i="27"/>
  <c r="E271" i="27"/>
  <c r="E270" i="27"/>
  <c r="E269" i="27"/>
  <c r="E268" i="27"/>
  <c r="E267" i="27"/>
  <c r="E266" i="27"/>
  <c r="E265" i="27"/>
  <c r="E264" i="27"/>
  <c r="E263" i="27"/>
  <c r="E262" i="27"/>
  <c r="E261" i="27"/>
  <c r="E260" i="27"/>
  <c r="E259" i="27"/>
  <c r="E258" i="27"/>
  <c r="E257" i="27"/>
  <c r="E256" i="27"/>
  <c r="E255" i="27"/>
  <c r="E254" i="27"/>
  <c r="E253" i="27"/>
  <c r="E252" i="27"/>
  <c r="E251" i="27"/>
  <c r="E250" i="27"/>
  <c r="E249" i="27"/>
  <c r="E248" i="27"/>
  <c r="E247" i="27"/>
  <c r="E246" i="27"/>
  <c r="E245" i="27"/>
  <c r="E244" i="27"/>
  <c r="E243" i="27"/>
  <c r="E242" i="27"/>
  <c r="E241" i="27"/>
  <c r="E240" i="27"/>
  <c r="E239" i="27"/>
  <c r="E238" i="27"/>
  <c r="E237" i="27"/>
  <c r="E236" i="27"/>
  <c r="E235" i="27"/>
  <c r="E234" i="27"/>
  <c r="E233" i="27"/>
  <c r="E232" i="27"/>
  <c r="E231" i="27"/>
  <c r="E230" i="27"/>
  <c r="E229" i="27"/>
  <c r="E228" i="27"/>
  <c r="E227" i="27"/>
  <c r="E226" i="27"/>
  <c r="E225" i="27"/>
  <c r="E224" i="27"/>
  <c r="E223" i="27"/>
  <c r="E222" i="27"/>
  <c r="E221" i="27"/>
  <c r="E220" i="27"/>
  <c r="E219" i="27"/>
  <c r="E218" i="27"/>
  <c r="E217" i="27"/>
  <c r="E216" i="27"/>
  <c r="E215" i="27"/>
  <c r="E214" i="27"/>
  <c r="E213" i="27"/>
  <c r="E212" i="27"/>
  <c r="E211" i="27"/>
  <c r="E210" i="27"/>
  <c r="E209" i="27"/>
  <c r="E208" i="27"/>
  <c r="E207" i="27"/>
  <c r="E206" i="27"/>
  <c r="E205" i="27"/>
  <c r="E204" i="27"/>
  <c r="E203" i="27"/>
  <c r="E202" i="27"/>
  <c r="E201" i="27"/>
  <c r="E200" i="27"/>
  <c r="E199" i="27"/>
  <c r="E198" i="27"/>
  <c r="E197" i="27"/>
  <c r="E196" i="27"/>
  <c r="E195" i="27"/>
  <c r="E194" i="27"/>
  <c r="E193" i="27"/>
  <c r="E192" i="27"/>
  <c r="E191" i="27"/>
  <c r="E190" i="27"/>
  <c r="E189" i="27"/>
  <c r="E188" i="27"/>
  <c r="E187" i="27"/>
  <c r="E186" i="27"/>
  <c r="E185" i="27"/>
  <c r="E184" i="27"/>
  <c r="E183" i="27"/>
  <c r="E182" i="27"/>
  <c r="E181" i="27"/>
  <c r="E180" i="27"/>
  <c r="E179" i="27"/>
  <c r="E178" i="27"/>
  <c r="E177" i="27"/>
  <c r="E176" i="27"/>
  <c r="E175" i="27"/>
  <c r="E174" i="27"/>
  <c r="E173" i="27"/>
  <c r="E172" i="27"/>
  <c r="E171" i="27"/>
  <c r="E170" i="27"/>
  <c r="E169" i="27"/>
  <c r="E168" i="27"/>
  <c r="E167" i="27"/>
  <c r="E166" i="27"/>
  <c r="E165" i="27"/>
  <c r="E164" i="27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E32" i="27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Z9" i="7" a="1"/>
  <c r="Z9" i="7" s="1"/>
  <c r="M64" i="18"/>
  <c r="M63" i="18"/>
  <c r="M64" i="10"/>
  <c r="M63" i="10"/>
  <c r="M64" i="25"/>
  <c r="M63" i="25"/>
  <c r="M64" i="16"/>
  <c r="M63" i="16"/>
  <c r="M64" i="9"/>
  <c r="M63" i="9"/>
  <c r="M64" i="23"/>
  <c r="M63" i="23"/>
  <c r="M64" i="19"/>
  <c r="M63" i="19"/>
  <c r="M64" i="17"/>
  <c r="M63" i="17"/>
  <c r="M64" i="20"/>
  <c r="M63" i="20"/>
  <c r="M64" i="21"/>
  <c r="M63" i="21"/>
  <c r="M64" i="24"/>
  <c r="M63" i="24"/>
  <c r="J64" i="8"/>
  <c r="J63" i="8"/>
  <c r="A3" i="24" l="1" a="1"/>
  <c r="A3" i="24" s="1"/>
  <c r="A3" i="18" a="1"/>
  <c r="A3" i="18" s="1"/>
  <c r="E6" i="2" s="1"/>
  <c r="A3" i="10" a="1"/>
  <c r="A3" i="10" s="1"/>
  <c r="E7" i="2" s="1"/>
  <c r="A3" i="25" a="1"/>
  <c r="A3" i="25" s="1"/>
  <c r="A3" i="16" a="1"/>
  <c r="A3" i="16" s="1"/>
  <c r="A3" i="9" a="1"/>
  <c r="A3" i="9" s="1"/>
  <c r="E9" i="2" s="1"/>
  <c r="A3" i="23" a="1"/>
  <c r="A3" i="23" s="1"/>
  <c r="E10" i="2" s="1"/>
  <c r="A3" i="19" a="1"/>
  <c r="A3" i="19" s="1"/>
  <c r="E11" i="2" s="1"/>
  <c r="A3" i="17" a="1"/>
  <c r="A3" i="17" s="1"/>
  <c r="E12" i="2" s="1"/>
  <c r="A3" i="20" a="1"/>
  <c r="A3" i="20" s="1"/>
  <c r="A3" i="21" a="1"/>
  <c r="A3" i="21" s="1"/>
  <c r="A3" i="8" a="1"/>
  <c r="A3" i="8" s="1"/>
  <c r="A3" i="7" a="1"/>
  <c r="A3" i="7" s="1"/>
  <c r="E4" i="2" l="1"/>
  <c r="E2" i="2"/>
  <c r="E8" i="2"/>
  <c r="E3" i="2"/>
  <c r="E5" i="2"/>
  <c r="E14" i="2"/>
  <c r="E13" i="2"/>
  <c r="R10" i="7"/>
  <c r="S10" i="7"/>
  <c r="R11" i="7"/>
  <c r="S11" i="7"/>
  <c r="R12" i="7"/>
  <c r="S12" i="7"/>
  <c r="R13" i="7"/>
  <c r="S13" i="7"/>
  <c r="R14" i="7"/>
  <c r="S14" i="7"/>
  <c r="R15" i="7"/>
  <c r="S15" i="7"/>
  <c r="R16" i="7"/>
  <c r="R17" i="7"/>
  <c r="S17" i="7"/>
  <c r="R18" i="7"/>
  <c r="S18" i="7"/>
  <c r="R19" i="7"/>
  <c r="S19" i="7"/>
  <c r="R20" i="7"/>
  <c r="S20" i="7"/>
  <c r="R21" i="7"/>
  <c r="S21" i="7"/>
  <c r="R22" i="7"/>
  <c r="S22" i="7"/>
  <c r="R23" i="7"/>
  <c r="S23" i="7"/>
  <c r="R24" i="7"/>
  <c r="S24" i="7"/>
  <c r="R25" i="7"/>
  <c r="S25" i="7"/>
  <c r="R26" i="7"/>
  <c r="S26" i="7"/>
  <c r="R27" i="7"/>
  <c r="S27" i="7"/>
  <c r="R28" i="7"/>
  <c r="S28" i="7"/>
  <c r="R29" i="7"/>
  <c r="S29" i="7"/>
  <c r="R30" i="7"/>
  <c r="S30" i="7"/>
  <c r="R31" i="7"/>
  <c r="S31" i="7"/>
  <c r="R32" i="7"/>
  <c r="S32" i="7"/>
  <c r="R33" i="7"/>
  <c r="S33" i="7"/>
  <c r="R34" i="7"/>
  <c r="S34" i="7"/>
  <c r="R35" i="7"/>
  <c r="S35" i="7"/>
  <c r="R36" i="7"/>
  <c r="S36" i="7"/>
  <c r="R37" i="7"/>
  <c r="S37" i="7"/>
  <c r="R38" i="7"/>
  <c r="S38" i="7"/>
  <c r="R39" i="7"/>
  <c r="S39" i="7"/>
  <c r="R40" i="7"/>
  <c r="S40" i="7"/>
  <c r="R41" i="7"/>
  <c r="S41" i="7"/>
  <c r="R42" i="7"/>
  <c r="S42" i="7"/>
  <c r="R43" i="7"/>
  <c r="S43" i="7"/>
  <c r="R44" i="7"/>
  <c r="S44" i="7"/>
  <c r="R45" i="7"/>
  <c r="S45" i="7"/>
  <c r="R46" i="7"/>
  <c r="S46" i="7"/>
  <c r="R47" i="7"/>
  <c r="S47" i="7"/>
  <c r="R48" i="7"/>
  <c r="S48" i="7"/>
  <c r="R49" i="7"/>
  <c r="S49" i="7"/>
  <c r="R50" i="7"/>
  <c r="S50" i="7"/>
  <c r="R51" i="7"/>
  <c r="S51" i="7"/>
  <c r="R52" i="7"/>
  <c r="S52" i="7"/>
  <c r="R53" i="7"/>
  <c r="S53" i="7"/>
  <c r="R54" i="7"/>
  <c r="S54" i="7"/>
  <c r="R55" i="7"/>
  <c r="S55" i="7"/>
  <c r="R56" i="7"/>
  <c r="S56" i="7"/>
  <c r="R57" i="7"/>
  <c r="S57" i="7"/>
  <c r="R58" i="7"/>
  <c r="S58" i="7"/>
  <c r="H131" i="46" l="1"/>
  <c r="H184" i="46"/>
  <c r="H133" i="46"/>
  <c r="H130" i="46"/>
  <c r="A130" i="46"/>
  <c r="A75" i="46"/>
  <c r="H78" i="46"/>
  <c r="H129" i="46"/>
  <c r="H77" i="46"/>
  <c r="H76" i="46"/>
  <c r="H75" i="46"/>
  <c r="H15" i="46"/>
  <c r="A15" i="46"/>
  <c r="H16" i="46"/>
  <c r="H18" i="46"/>
  <c r="H74" i="46"/>
  <c r="H17" i="46"/>
  <c r="H353" i="46"/>
  <c r="H351" i="46"/>
  <c r="H350" i="46"/>
  <c r="H404" i="46"/>
  <c r="A350" i="46"/>
  <c r="H298" i="46"/>
  <c r="H295" i="46"/>
  <c r="H349" i="46"/>
  <c r="A295" i="46"/>
  <c r="H296" i="46"/>
  <c r="S16" i="7"/>
  <c r="S9" i="7" l="1"/>
  <c r="R9" i="7"/>
  <c r="M46" i="21" l="1"/>
  <c r="L46" i="21"/>
  <c r="K46" i="21"/>
  <c r="M45" i="21"/>
  <c r="L45" i="21"/>
  <c r="K45" i="21"/>
  <c r="M44" i="21"/>
  <c r="L44" i="21"/>
  <c r="K44" i="21"/>
  <c r="M43" i="21"/>
  <c r="L43" i="21"/>
  <c r="K43" i="21"/>
  <c r="M42" i="21"/>
  <c r="L42" i="21"/>
  <c r="K42" i="21"/>
  <c r="M41" i="21"/>
  <c r="L41" i="21"/>
  <c r="K41" i="21"/>
  <c r="M40" i="21"/>
  <c r="L40" i="21"/>
  <c r="K40" i="21"/>
  <c r="M39" i="21"/>
  <c r="L39" i="21"/>
  <c r="K39" i="21"/>
  <c r="M38" i="21"/>
  <c r="L38" i="21"/>
  <c r="K38" i="21"/>
  <c r="M37" i="21"/>
  <c r="L37" i="21"/>
  <c r="K37" i="21"/>
  <c r="M36" i="21"/>
  <c r="L36" i="21"/>
  <c r="K36" i="21"/>
  <c r="M35" i="21"/>
  <c r="L35" i="21"/>
  <c r="K35" i="21"/>
  <c r="M34" i="21"/>
  <c r="L34" i="21"/>
  <c r="K34" i="21"/>
  <c r="M33" i="21"/>
  <c r="L33" i="21"/>
  <c r="K33" i="21"/>
  <c r="M32" i="21"/>
  <c r="L32" i="21"/>
  <c r="K32" i="21"/>
  <c r="M31" i="21"/>
  <c r="L31" i="21"/>
  <c r="K31" i="21"/>
  <c r="M30" i="21"/>
  <c r="L30" i="21"/>
  <c r="K30" i="21"/>
  <c r="M29" i="21"/>
  <c r="L29" i="21"/>
  <c r="K29" i="21"/>
  <c r="M28" i="21"/>
  <c r="L28" i="21"/>
  <c r="K28" i="21"/>
  <c r="M27" i="21"/>
  <c r="L27" i="21"/>
  <c r="K27" i="21"/>
  <c r="M26" i="21"/>
  <c r="L26" i="21"/>
  <c r="K26" i="21"/>
  <c r="M25" i="21"/>
  <c r="L25" i="21"/>
  <c r="K25" i="21"/>
  <c r="M24" i="21"/>
  <c r="L24" i="21"/>
  <c r="K24" i="21"/>
  <c r="M23" i="21"/>
  <c r="L23" i="21"/>
  <c r="K23" i="21"/>
  <c r="M22" i="21"/>
  <c r="L22" i="21"/>
  <c r="K22" i="21"/>
  <c r="M21" i="21"/>
  <c r="L21" i="21"/>
  <c r="K21" i="21"/>
  <c r="M20" i="21"/>
  <c r="L20" i="21"/>
  <c r="K20" i="21"/>
  <c r="M19" i="21"/>
  <c r="L19" i="21"/>
  <c r="K19" i="21"/>
  <c r="M18" i="21"/>
  <c r="L18" i="21"/>
  <c r="K18" i="21"/>
  <c r="M17" i="21"/>
  <c r="L17" i="21"/>
  <c r="K17" i="21"/>
  <c r="M45" i="20"/>
  <c r="L45" i="20"/>
  <c r="K45" i="20"/>
  <c r="M44" i="20"/>
  <c r="L44" i="20"/>
  <c r="K44" i="20"/>
  <c r="M43" i="20"/>
  <c r="L43" i="20"/>
  <c r="K43" i="20"/>
  <c r="M42" i="20"/>
  <c r="L42" i="20"/>
  <c r="K42" i="20"/>
  <c r="M41" i="20"/>
  <c r="L41" i="20"/>
  <c r="K41" i="20"/>
  <c r="M40" i="20"/>
  <c r="L40" i="20"/>
  <c r="K40" i="20"/>
  <c r="M39" i="20"/>
  <c r="L39" i="20"/>
  <c r="K39" i="20"/>
  <c r="M38" i="20"/>
  <c r="L38" i="20"/>
  <c r="K38" i="20"/>
  <c r="M37" i="20"/>
  <c r="L37" i="20"/>
  <c r="K37" i="20"/>
  <c r="M36" i="20"/>
  <c r="L36" i="20"/>
  <c r="K36" i="20"/>
  <c r="M35" i="20"/>
  <c r="L35" i="20"/>
  <c r="K35" i="20"/>
  <c r="M34" i="20"/>
  <c r="L34" i="20"/>
  <c r="K34" i="20"/>
  <c r="M33" i="20"/>
  <c r="L33" i="20"/>
  <c r="K33" i="20"/>
  <c r="M32" i="20"/>
  <c r="L32" i="20"/>
  <c r="K32" i="20"/>
  <c r="M31" i="20"/>
  <c r="L31" i="20"/>
  <c r="K31" i="20"/>
  <c r="M30" i="20"/>
  <c r="L30" i="20"/>
  <c r="K30" i="20"/>
  <c r="M29" i="20"/>
  <c r="L29" i="20"/>
  <c r="K29" i="20"/>
  <c r="M28" i="20"/>
  <c r="L28" i="20"/>
  <c r="K28" i="20"/>
  <c r="M27" i="20"/>
  <c r="L27" i="20"/>
  <c r="K27" i="20"/>
  <c r="M26" i="20"/>
  <c r="L26" i="20"/>
  <c r="K26" i="20"/>
  <c r="M25" i="20"/>
  <c r="L25" i="20"/>
  <c r="K25" i="20"/>
  <c r="M24" i="20"/>
  <c r="L24" i="20"/>
  <c r="K24" i="20"/>
  <c r="M23" i="20"/>
  <c r="L23" i="20"/>
  <c r="K23" i="20"/>
  <c r="M22" i="20"/>
  <c r="L22" i="20"/>
  <c r="K22" i="20"/>
  <c r="M21" i="20"/>
  <c r="L21" i="20"/>
  <c r="K21" i="20"/>
  <c r="M20" i="20"/>
  <c r="L20" i="20"/>
  <c r="K20" i="20"/>
  <c r="M19" i="20"/>
  <c r="L19" i="20"/>
  <c r="K19" i="20"/>
  <c r="M18" i="20"/>
  <c r="L18" i="20"/>
  <c r="K18" i="20"/>
  <c r="M17" i="20"/>
  <c r="L17" i="20"/>
  <c r="K17" i="20"/>
  <c r="M16" i="20"/>
  <c r="L16" i="20"/>
  <c r="K16" i="20"/>
  <c r="M41" i="17"/>
  <c r="L41" i="17"/>
  <c r="K41" i="17"/>
  <c r="M40" i="17"/>
  <c r="L40" i="17"/>
  <c r="K40" i="17"/>
  <c r="M39" i="17"/>
  <c r="L39" i="17"/>
  <c r="K39" i="17"/>
  <c r="M38" i="17"/>
  <c r="L38" i="17"/>
  <c r="K38" i="17"/>
  <c r="M37" i="17"/>
  <c r="L37" i="17"/>
  <c r="K37" i="17"/>
  <c r="M36" i="17"/>
  <c r="L36" i="17"/>
  <c r="K36" i="17"/>
  <c r="M35" i="17"/>
  <c r="L35" i="17"/>
  <c r="K35" i="17"/>
  <c r="M34" i="17"/>
  <c r="L34" i="17"/>
  <c r="K34" i="17"/>
  <c r="M33" i="17"/>
  <c r="L33" i="17"/>
  <c r="K33" i="17"/>
  <c r="M32" i="17"/>
  <c r="L32" i="17"/>
  <c r="K32" i="17"/>
  <c r="M31" i="17"/>
  <c r="L31" i="17"/>
  <c r="K31" i="17"/>
  <c r="M30" i="17"/>
  <c r="L30" i="17"/>
  <c r="K30" i="17"/>
  <c r="M29" i="17"/>
  <c r="L29" i="17"/>
  <c r="K29" i="17"/>
  <c r="M28" i="17"/>
  <c r="L28" i="17"/>
  <c r="K28" i="17"/>
  <c r="M27" i="17"/>
  <c r="L27" i="17"/>
  <c r="K27" i="17"/>
  <c r="M26" i="17"/>
  <c r="L26" i="17"/>
  <c r="K26" i="17"/>
  <c r="M25" i="17"/>
  <c r="L25" i="17"/>
  <c r="K25" i="17"/>
  <c r="M24" i="17"/>
  <c r="L24" i="17"/>
  <c r="K24" i="17"/>
  <c r="M23" i="17"/>
  <c r="L23" i="17"/>
  <c r="K23" i="17"/>
  <c r="M22" i="17"/>
  <c r="L22" i="17"/>
  <c r="K22" i="17"/>
  <c r="M21" i="17"/>
  <c r="L21" i="17"/>
  <c r="K21" i="17"/>
  <c r="M20" i="17"/>
  <c r="L20" i="17"/>
  <c r="K20" i="17"/>
  <c r="M19" i="17"/>
  <c r="L19" i="17"/>
  <c r="K19" i="17"/>
  <c r="M18" i="17"/>
  <c r="L18" i="17"/>
  <c r="K18" i="17"/>
  <c r="M17" i="17"/>
  <c r="L17" i="17"/>
  <c r="K17" i="17"/>
  <c r="M16" i="17"/>
  <c r="L16" i="17"/>
  <c r="K16" i="17"/>
  <c r="M15" i="17"/>
  <c r="L15" i="17"/>
  <c r="K15" i="17"/>
  <c r="M14" i="17"/>
  <c r="L14" i="17"/>
  <c r="K14" i="17"/>
  <c r="M13" i="17"/>
  <c r="L13" i="17"/>
  <c r="K13" i="17"/>
  <c r="M12" i="17"/>
  <c r="L12" i="17"/>
  <c r="K12" i="17"/>
  <c r="M45" i="19"/>
  <c r="L45" i="19"/>
  <c r="K45" i="19"/>
  <c r="M44" i="19"/>
  <c r="L44" i="19"/>
  <c r="K44" i="19"/>
  <c r="M43" i="19"/>
  <c r="L43" i="19"/>
  <c r="K43" i="19"/>
  <c r="M42" i="19"/>
  <c r="L42" i="19"/>
  <c r="K42" i="19"/>
  <c r="M41" i="19"/>
  <c r="L41" i="19"/>
  <c r="K41" i="19"/>
  <c r="M40" i="19"/>
  <c r="L40" i="19"/>
  <c r="K40" i="19"/>
  <c r="M39" i="19"/>
  <c r="L39" i="19"/>
  <c r="K39" i="19"/>
  <c r="M38" i="19"/>
  <c r="L38" i="19"/>
  <c r="K38" i="19"/>
  <c r="M37" i="19"/>
  <c r="L37" i="19"/>
  <c r="K37" i="19"/>
  <c r="M36" i="19"/>
  <c r="L36" i="19"/>
  <c r="K36" i="19"/>
  <c r="M35" i="19"/>
  <c r="L35" i="19"/>
  <c r="K35" i="19"/>
  <c r="M34" i="19"/>
  <c r="L34" i="19"/>
  <c r="K34" i="19"/>
  <c r="M33" i="19"/>
  <c r="L33" i="19"/>
  <c r="K33" i="19"/>
  <c r="M32" i="19"/>
  <c r="L32" i="19"/>
  <c r="K32" i="19"/>
  <c r="M31" i="19"/>
  <c r="L31" i="19"/>
  <c r="K31" i="19"/>
  <c r="M30" i="19"/>
  <c r="L30" i="19"/>
  <c r="K30" i="19"/>
  <c r="M29" i="19"/>
  <c r="L29" i="19"/>
  <c r="K29" i="19"/>
  <c r="M28" i="19"/>
  <c r="L28" i="19"/>
  <c r="K28" i="19"/>
  <c r="M27" i="19"/>
  <c r="L27" i="19"/>
  <c r="K27" i="19"/>
  <c r="M26" i="19"/>
  <c r="L26" i="19"/>
  <c r="K26" i="19"/>
  <c r="M25" i="19"/>
  <c r="L25" i="19"/>
  <c r="K25" i="19"/>
  <c r="M24" i="19"/>
  <c r="L24" i="19"/>
  <c r="K24" i="19"/>
  <c r="M23" i="19"/>
  <c r="L23" i="19"/>
  <c r="K23" i="19"/>
  <c r="M22" i="19"/>
  <c r="L22" i="19"/>
  <c r="K22" i="19"/>
  <c r="M21" i="19"/>
  <c r="L21" i="19"/>
  <c r="K21" i="19"/>
  <c r="M20" i="19"/>
  <c r="L20" i="19"/>
  <c r="K20" i="19"/>
  <c r="M19" i="19"/>
  <c r="L19" i="19"/>
  <c r="K19" i="19"/>
  <c r="M18" i="19"/>
  <c r="L18" i="19"/>
  <c r="K18" i="19"/>
  <c r="M17" i="19"/>
  <c r="L17" i="19"/>
  <c r="K17" i="19"/>
  <c r="M16" i="19"/>
  <c r="L16" i="19"/>
  <c r="K16" i="19"/>
  <c r="M48" i="23"/>
  <c r="L48" i="23"/>
  <c r="K48" i="23"/>
  <c r="M47" i="23"/>
  <c r="L47" i="23"/>
  <c r="K47" i="23"/>
  <c r="M46" i="23"/>
  <c r="L46" i="23"/>
  <c r="K46" i="23"/>
  <c r="M45" i="23"/>
  <c r="L45" i="23"/>
  <c r="K45" i="23"/>
  <c r="M44" i="23"/>
  <c r="L44" i="23"/>
  <c r="K44" i="23"/>
  <c r="M43" i="23"/>
  <c r="L43" i="23"/>
  <c r="K43" i="23"/>
  <c r="M42" i="23"/>
  <c r="L42" i="23"/>
  <c r="K42" i="23"/>
  <c r="M41" i="23"/>
  <c r="L41" i="23"/>
  <c r="K41" i="23"/>
  <c r="M40" i="23"/>
  <c r="L40" i="23"/>
  <c r="K40" i="23"/>
  <c r="M39" i="23"/>
  <c r="L39" i="23"/>
  <c r="K39" i="23"/>
  <c r="M38" i="23"/>
  <c r="L38" i="23"/>
  <c r="K38" i="23"/>
  <c r="M37" i="23"/>
  <c r="L37" i="23"/>
  <c r="K37" i="23"/>
  <c r="M36" i="23"/>
  <c r="L36" i="23"/>
  <c r="K36" i="23"/>
  <c r="M35" i="23"/>
  <c r="L35" i="23"/>
  <c r="K35" i="23"/>
  <c r="M34" i="23"/>
  <c r="L34" i="23"/>
  <c r="K34" i="23"/>
  <c r="M33" i="23"/>
  <c r="L33" i="23"/>
  <c r="K33" i="23"/>
  <c r="M32" i="23"/>
  <c r="L32" i="23"/>
  <c r="K32" i="23"/>
  <c r="M31" i="23"/>
  <c r="L31" i="23"/>
  <c r="K31" i="23"/>
  <c r="M30" i="23"/>
  <c r="L30" i="23"/>
  <c r="K30" i="23"/>
  <c r="M29" i="23"/>
  <c r="L29" i="23"/>
  <c r="K29" i="23"/>
  <c r="M28" i="23"/>
  <c r="L28" i="23"/>
  <c r="K28" i="23"/>
  <c r="M27" i="23"/>
  <c r="L27" i="23"/>
  <c r="K27" i="23"/>
  <c r="M26" i="23"/>
  <c r="L26" i="23"/>
  <c r="K26" i="23"/>
  <c r="M25" i="23"/>
  <c r="L25" i="23"/>
  <c r="K25" i="23"/>
  <c r="M24" i="23"/>
  <c r="L24" i="23"/>
  <c r="K24" i="23"/>
  <c r="M23" i="23"/>
  <c r="L23" i="23"/>
  <c r="K23" i="23"/>
  <c r="M22" i="23"/>
  <c r="L22" i="23"/>
  <c r="K22" i="23"/>
  <c r="M21" i="23"/>
  <c r="L21" i="23"/>
  <c r="K21" i="23"/>
  <c r="M20" i="23"/>
  <c r="L20" i="23"/>
  <c r="K20" i="23"/>
  <c r="M19" i="23"/>
  <c r="L19" i="23"/>
  <c r="K19" i="23"/>
  <c r="M55" i="9"/>
  <c r="L55" i="9"/>
  <c r="K55" i="9"/>
  <c r="M54" i="9"/>
  <c r="L54" i="9"/>
  <c r="K54" i="9"/>
  <c r="M53" i="9"/>
  <c r="L53" i="9"/>
  <c r="K53" i="9"/>
  <c r="M52" i="9"/>
  <c r="L52" i="9"/>
  <c r="K52" i="9"/>
  <c r="M51" i="9"/>
  <c r="L51" i="9"/>
  <c r="K51" i="9"/>
  <c r="M50" i="9"/>
  <c r="L50" i="9"/>
  <c r="K50" i="9"/>
  <c r="M49" i="9"/>
  <c r="L49" i="9"/>
  <c r="K49" i="9"/>
  <c r="M48" i="9"/>
  <c r="L48" i="9"/>
  <c r="K48" i="9"/>
  <c r="M47" i="9"/>
  <c r="L47" i="9"/>
  <c r="K47" i="9"/>
  <c r="M46" i="9"/>
  <c r="L46" i="9"/>
  <c r="K46" i="9"/>
  <c r="M45" i="9"/>
  <c r="L45" i="9"/>
  <c r="K45" i="9"/>
  <c r="M44" i="9"/>
  <c r="L44" i="9"/>
  <c r="K44" i="9"/>
  <c r="M43" i="9"/>
  <c r="L43" i="9"/>
  <c r="K43" i="9"/>
  <c r="M42" i="9"/>
  <c r="L42" i="9"/>
  <c r="K42" i="9"/>
  <c r="M41" i="9"/>
  <c r="L41" i="9"/>
  <c r="K41" i="9"/>
  <c r="M40" i="9"/>
  <c r="L40" i="9"/>
  <c r="K40" i="9"/>
  <c r="M39" i="9"/>
  <c r="L39" i="9"/>
  <c r="K39" i="9"/>
  <c r="M38" i="9"/>
  <c r="L38" i="9"/>
  <c r="K38" i="9"/>
  <c r="M37" i="9"/>
  <c r="L37" i="9"/>
  <c r="K37" i="9"/>
  <c r="M36" i="9"/>
  <c r="L36" i="9"/>
  <c r="K36" i="9"/>
  <c r="M35" i="9"/>
  <c r="L35" i="9"/>
  <c r="K35" i="9"/>
  <c r="M34" i="9"/>
  <c r="L34" i="9"/>
  <c r="K34" i="9"/>
  <c r="M33" i="9"/>
  <c r="L33" i="9"/>
  <c r="K33" i="9"/>
  <c r="M32" i="9"/>
  <c r="L32" i="9"/>
  <c r="K32" i="9"/>
  <c r="M31" i="9"/>
  <c r="L31" i="9"/>
  <c r="K31" i="9"/>
  <c r="M30" i="9"/>
  <c r="L30" i="9"/>
  <c r="K30" i="9"/>
  <c r="M29" i="9"/>
  <c r="L29" i="9"/>
  <c r="K29" i="9"/>
  <c r="M28" i="9"/>
  <c r="L28" i="9"/>
  <c r="K28" i="9"/>
  <c r="M27" i="9"/>
  <c r="L27" i="9"/>
  <c r="K27" i="9"/>
  <c r="M26" i="9"/>
  <c r="L26" i="9"/>
  <c r="K26" i="9"/>
  <c r="M55" i="16"/>
  <c r="L55" i="16"/>
  <c r="K55" i="16"/>
  <c r="M54" i="16"/>
  <c r="L54" i="16"/>
  <c r="K54" i="16"/>
  <c r="M53" i="16"/>
  <c r="L53" i="16"/>
  <c r="K53" i="16"/>
  <c r="M52" i="16"/>
  <c r="L52" i="16"/>
  <c r="K52" i="16"/>
  <c r="M51" i="16"/>
  <c r="L51" i="16"/>
  <c r="K51" i="16"/>
  <c r="M50" i="16"/>
  <c r="L50" i="16"/>
  <c r="K50" i="16"/>
  <c r="M49" i="16"/>
  <c r="L49" i="16"/>
  <c r="K49" i="16"/>
  <c r="M48" i="16"/>
  <c r="L48" i="16"/>
  <c r="K48" i="16"/>
  <c r="M47" i="16"/>
  <c r="L47" i="16"/>
  <c r="K47" i="16"/>
  <c r="M46" i="16"/>
  <c r="L46" i="16"/>
  <c r="K46" i="16"/>
  <c r="M45" i="16"/>
  <c r="L45" i="16"/>
  <c r="K45" i="16"/>
  <c r="M44" i="16"/>
  <c r="L44" i="16"/>
  <c r="K44" i="16"/>
  <c r="M43" i="16"/>
  <c r="L43" i="16"/>
  <c r="K43" i="16"/>
  <c r="M42" i="16"/>
  <c r="L42" i="16"/>
  <c r="K42" i="16"/>
  <c r="M41" i="16"/>
  <c r="L41" i="16"/>
  <c r="K41" i="16"/>
  <c r="M40" i="16"/>
  <c r="L40" i="16"/>
  <c r="K40" i="16"/>
  <c r="M39" i="16"/>
  <c r="L39" i="16"/>
  <c r="K39" i="16"/>
  <c r="M38" i="16"/>
  <c r="L38" i="16"/>
  <c r="K38" i="16"/>
  <c r="M37" i="16"/>
  <c r="L37" i="16"/>
  <c r="K37" i="16"/>
  <c r="M36" i="16"/>
  <c r="L36" i="16"/>
  <c r="K36" i="16"/>
  <c r="M35" i="16"/>
  <c r="L35" i="16"/>
  <c r="K35" i="16"/>
  <c r="M34" i="16"/>
  <c r="L34" i="16"/>
  <c r="K34" i="16"/>
  <c r="M33" i="16"/>
  <c r="L33" i="16"/>
  <c r="K33" i="16"/>
  <c r="M32" i="16"/>
  <c r="L32" i="16"/>
  <c r="K32" i="16"/>
  <c r="M31" i="16"/>
  <c r="L31" i="16"/>
  <c r="K31" i="16"/>
  <c r="M30" i="16"/>
  <c r="L30" i="16"/>
  <c r="K30" i="16"/>
  <c r="M29" i="16"/>
  <c r="L29" i="16"/>
  <c r="K29" i="16"/>
  <c r="M28" i="16"/>
  <c r="L28" i="16"/>
  <c r="K28" i="16"/>
  <c r="M27" i="16"/>
  <c r="L27" i="16"/>
  <c r="K27" i="16"/>
  <c r="M26" i="16"/>
  <c r="L26" i="16"/>
  <c r="K26" i="16"/>
  <c r="M53" i="25"/>
  <c r="L53" i="25"/>
  <c r="K53" i="25"/>
  <c r="M52" i="25"/>
  <c r="L52" i="25"/>
  <c r="K52" i="25"/>
  <c r="M51" i="25"/>
  <c r="L51" i="25"/>
  <c r="K51" i="25"/>
  <c r="M50" i="25"/>
  <c r="L50" i="25"/>
  <c r="K50" i="25"/>
  <c r="M49" i="25"/>
  <c r="L49" i="25"/>
  <c r="K49" i="25"/>
  <c r="M48" i="25"/>
  <c r="L48" i="25"/>
  <c r="K48" i="25"/>
  <c r="M47" i="25"/>
  <c r="L47" i="25"/>
  <c r="K47" i="25"/>
  <c r="M46" i="25"/>
  <c r="L46" i="25"/>
  <c r="K46" i="25"/>
  <c r="M45" i="25"/>
  <c r="L45" i="25"/>
  <c r="K45" i="25"/>
  <c r="M44" i="25"/>
  <c r="L44" i="25"/>
  <c r="K44" i="25"/>
  <c r="M43" i="25"/>
  <c r="L43" i="25"/>
  <c r="K43" i="25"/>
  <c r="M42" i="25"/>
  <c r="L42" i="25"/>
  <c r="K42" i="25"/>
  <c r="M41" i="25"/>
  <c r="L41" i="25"/>
  <c r="K41" i="25"/>
  <c r="M40" i="25"/>
  <c r="L40" i="25"/>
  <c r="K40" i="25"/>
  <c r="M39" i="25"/>
  <c r="L39" i="25"/>
  <c r="K39" i="25"/>
  <c r="M38" i="25"/>
  <c r="L38" i="25"/>
  <c r="K38" i="25"/>
  <c r="M37" i="25"/>
  <c r="L37" i="25"/>
  <c r="K37" i="25"/>
  <c r="M36" i="25"/>
  <c r="L36" i="25"/>
  <c r="K36" i="25"/>
  <c r="M35" i="25"/>
  <c r="L35" i="25"/>
  <c r="K35" i="25"/>
  <c r="M34" i="25"/>
  <c r="L34" i="25"/>
  <c r="K34" i="25"/>
  <c r="M33" i="25"/>
  <c r="L33" i="25"/>
  <c r="K33" i="25"/>
  <c r="M32" i="25"/>
  <c r="L32" i="25"/>
  <c r="K32" i="25"/>
  <c r="M31" i="25"/>
  <c r="L31" i="25"/>
  <c r="K31" i="25"/>
  <c r="M30" i="25"/>
  <c r="L30" i="25"/>
  <c r="K30" i="25"/>
  <c r="M29" i="25"/>
  <c r="L29" i="25"/>
  <c r="K29" i="25"/>
  <c r="M28" i="25"/>
  <c r="L28" i="25"/>
  <c r="K28" i="25"/>
  <c r="M27" i="25"/>
  <c r="L27" i="25"/>
  <c r="K27" i="25"/>
  <c r="M26" i="25"/>
  <c r="L26" i="25"/>
  <c r="K26" i="25"/>
  <c r="M25" i="25"/>
  <c r="L25" i="25"/>
  <c r="K25" i="25"/>
  <c r="M24" i="25"/>
  <c r="L24" i="25"/>
  <c r="K24" i="25"/>
  <c r="M55" i="10"/>
  <c r="L55" i="10"/>
  <c r="K55" i="10"/>
  <c r="M54" i="10"/>
  <c r="L54" i="10"/>
  <c r="K54" i="10"/>
  <c r="M53" i="10"/>
  <c r="L53" i="10"/>
  <c r="K53" i="10"/>
  <c r="M52" i="10"/>
  <c r="L52" i="10"/>
  <c r="K52" i="10"/>
  <c r="M51" i="10"/>
  <c r="L51" i="10"/>
  <c r="K51" i="10"/>
  <c r="M50" i="10"/>
  <c r="L50" i="10"/>
  <c r="K50" i="10"/>
  <c r="M49" i="10"/>
  <c r="L49" i="10"/>
  <c r="K49" i="10"/>
  <c r="M48" i="10"/>
  <c r="L48" i="10"/>
  <c r="K48" i="10"/>
  <c r="M47" i="10"/>
  <c r="L47" i="10"/>
  <c r="K47" i="10"/>
  <c r="M46" i="10"/>
  <c r="L46" i="10"/>
  <c r="K46" i="10"/>
  <c r="M45" i="10"/>
  <c r="L45" i="10"/>
  <c r="K45" i="10"/>
  <c r="M44" i="10"/>
  <c r="L44" i="10"/>
  <c r="K44" i="10"/>
  <c r="M43" i="10"/>
  <c r="L43" i="10"/>
  <c r="K43" i="10"/>
  <c r="M42" i="10"/>
  <c r="L42" i="10"/>
  <c r="K42" i="10"/>
  <c r="M41" i="10"/>
  <c r="L41" i="10"/>
  <c r="K41" i="10"/>
  <c r="M40" i="10"/>
  <c r="L40" i="10"/>
  <c r="K40" i="10"/>
  <c r="M39" i="10"/>
  <c r="L39" i="10"/>
  <c r="K39" i="10"/>
  <c r="M38" i="10"/>
  <c r="L38" i="10"/>
  <c r="K38" i="10"/>
  <c r="M37" i="10"/>
  <c r="L37" i="10"/>
  <c r="K37" i="10"/>
  <c r="M36" i="10"/>
  <c r="L36" i="10"/>
  <c r="K36" i="10"/>
  <c r="M35" i="10"/>
  <c r="L35" i="10"/>
  <c r="K35" i="10"/>
  <c r="M34" i="10"/>
  <c r="L34" i="10"/>
  <c r="K34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37" i="18"/>
  <c r="L37" i="18"/>
  <c r="K37" i="18"/>
  <c r="M36" i="18"/>
  <c r="L36" i="18"/>
  <c r="K36" i="18"/>
  <c r="M35" i="18"/>
  <c r="L35" i="18"/>
  <c r="K35" i="18"/>
  <c r="M34" i="18"/>
  <c r="L34" i="18"/>
  <c r="K34" i="18"/>
  <c r="M33" i="18"/>
  <c r="L33" i="18"/>
  <c r="K33" i="18"/>
  <c r="M32" i="18"/>
  <c r="L32" i="18"/>
  <c r="K32" i="18"/>
  <c r="M31" i="18"/>
  <c r="L31" i="18"/>
  <c r="K31" i="18"/>
  <c r="M30" i="18"/>
  <c r="L30" i="18"/>
  <c r="K30" i="18"/>
  <c r="M29" i="18"/>
  <c r="L29" i="18"/>
  <c r="K29" i="18"/>
  <c r="M55" i="18"/>
  <c r="L55" i="18"/>
  <c r="K55" i="18"/>
  <c r="M54" i="18"/>
  <c r="L54" i="18"/>
  <c r="K54" i="18"/>
  <c r="M53" i="18"/>
  <c r="L53" i="18"/>
  <c r="K53" i="18"/>
  <c r="M52" i="18"/>
  <c r="L52" i="18"/>
  <c r="K52" i="18"/>
  <c r="M51" i="18"/>
  <c r="L51" i="18"/>
  <c r="K51" i="18"/>
  <c r="M50" i="18"/>
  <c r="L50" i="18"/>
  <c r="K50" i="18"/>
  <c r="M49" i="18"/>
  <c r="L49" i="18"/>
  <c r="K49" i="18"/>
  <c r="M48" i="18"/>
  <c r="L48" i="18"/>
  <c r="K48" i="18"/>
  <c r="M47" i="18"/>
  <c r="L47" i="18"/>
  <c r="K47" i="18"/>
  <c r="M46" i="18"/>
  <c r="L46" i="18"/>
  <c r="K46" i="18"/>
  <c r="M45" i="18"/>
  <c r="L45" i="18"/>
  <c r="K45" i="18"/>
  <c r="M44" i="18"/>
  <c r="L44" i="18"/>
  <c r="K44" i="18"/>
  <c r="M43" i="18"/>
  <c r="L43" i="18"/>
  <c r="K43" i="18"/>
  <c r="M42" i="18"/>
  <c r="L42" i="18"/>
  <c r="K42" i="18"/>
  <c r="M41" i="18"/>
  <c r="L41" i="18"/>
  <c r="K41" i="18"/>
  <c r="M40" i="18"/>
  <c r="L40" i="18"/>
  <c r="K40" i="18"/>
  <c r="M39" i="18"/>
  <c r="L39" i="18"/>
  <c r="K39" i="18"/>
  <c r="M38" i="18"/>
  <c r="L38" i="18"/>
  <c r="K38" i="18"/>
  <c r="M28" i="18"/>
  <c r="L28" i="18"/>
  <c r="K28" i="18"/>
  <c r="M27" i="18"/>
  <c r="L27" i="18"/>
  <c r="K27" i="18"/>
  <c r="M26" i="18"/>
  <c r="L26" i="18"/>
  <c r="K26" i="18"/>
  <c r="M33" i="24"/>
  <c r="L33" i="24"/>
  <c r="K33" i="24"/>
  <c r="M32" i="24"/>
  <c r="L32" i="24"/>
  <c r="K32" i="24"/>
  <c r="M18" i="24"/>
  <c r="L18" i="24"/>
  <c r="K18" i="24"/>
  <c r="M17" i="24"/>
  <c r="L17" i="24"/>
  <c r="K17" i="24"/>
  <c r="M16" i="24"/>
  <c r="L16" i="24"/>
  <c r="K16" i="24"/>
  <c r="M15" i="24"/>
  <c r="L15" i="24"/>
  <c r="K15" i="24"/>
  <c r="M14" i="24"/>
  <c r="L14" i="24"/>
  <c r="K14" i="24"/>
  <c r="M13" i="24"/>
  <c r="L13" i="24"/>
  <c r="K13" i="24"/>
  <c r="M12" i="24"/>
  <c r="L12" i="24"/>
  <c r="K12" i="24"/>
  <c r="M11" i="24"/>
  <c r="L11" i="24"/>
  <c r="K11" i="24"/>
  <c r="M10" i="24"/>
  <c r="L10" i="24"/>
  <c r="K10" i="24"/>
  <c r="M38" i="24"/>
  <c r="L38" i="24"/>
  <c r="K38" i="24"/>
  <c r="M37" i="24"/>
  <c r="L37" i="24"/>
  <c r="K37" i="24"/>
  <c r="M36" i="24"/>
  <c r="L36" i="24"/>
  <c r="K36" i="24"/>
  <c r="M35" i="24"/>
  <c r="L35" i="24"/>
  <c r="K35" i="24"/>
  <c r="M34" i="24"/>
  <c r="L34" i="24"/>
  <c r="K34" i="24"/>
  <c r="M31" i="24"/>
  <c r="L31" i="24"/>
  <c r="K31" i="24"/>
  <c r="M30" i="24"/>
  <c r="L30" i="24"/>
  <c r="K30" i="24"/>
  <c r="M29" i="24"/>
  <c r="L29" i="24"/>
  <c r="K29" i="24"/>
  <c r="M28" i="24"/>
  <c r="L28" i="24"/>
  <c r="K28" i="24"/>
  <c r="M27" i="24"/>
  <c r="L27" i="24"/>
  <c r="K27" i="24"/>
  <c r="M26" i="24"/>
  <c r="L26" i="24"/>
  <c r="K26" i="24"/>
  <c r="M25" i="24"/>
  <c r="L25" i="24"/>
  <c r="K25" i="24"/>
  <c r="M24" i="24"/>
  <c r="L24" i="24"/>
  <c r="K24" i="24"/>
  <c r="M23" i="24"/>
  <c r="L23" i="24"/>
  <c r="K23" i="24"/>
  <c r="M22" i="24"/>
  <c r="L22" i="24"/>
  <c r="K22" i="24"/>
  <c r="M21" i="24"/>
  <c r="L21" i="24"/>
  <c r="K21" i="24"/>
  <c r="M20" i="24"/>
  <c r="L20" i="24"/>
  <c r="K20" i="24"/>
  <c r="M19" i="24"/>
  <c r="L19" i="24"/>
  <c r="K19" i="24"/>
  <c r="M9" i="24"/>
  <c r="L9" i="24"/>
  <c r="K9" i="24"/>
  <c r="M33" i="8"/>
  <c r="L33" i="8"/>
  <c r="K33" i="8"/>
  <c r="M32" i="8"/>
  <c r="L32" i="8"/>
  <c r="K32" i="8"/>
  <c r="M31" i="8"/>
  <c r="L31" i="8"/>
  <c r="K31" i="8"/>
  <c r="M30" i="8"/>
  <c r="L30" i="8"/>
  <c r="K30" i="8"/>
  <c r="M29" i="8"/>
  <c r="L29" i="8"/>
  <c r="K29" i="8"/>
  <c r="M28" i="8"/>
  <c r="L28" i="8"/>
  <c r="K28" i="8"/>
  <c r="M27" i="8"/>
  <c r="L27" i="8"/>
  <c r="K27" i="8"/>
  <c r="M26" i="8"/>
  <c r="L26" i="8"/>
  <c r="K26" i="8"/>
  <c r="M25" i="8"/>
  <c r="L25" i="8"/>
  <c r="K25" i="8"/>
  <c r="M24" i="8"/>
  <c r="L24" i="8"/>
  <c r="K24" i="8"/>
  <c r="M23" i="8"/>
  <c r="L23" i="8"/>
  <c r="K23" i="8"/>
  <c r="M22" i="8"/>
  <c r="L22" i="8"/>
  <c r="K22" i="8"/>
  <c r="M21" i="8"/>
  <c r="L21" i="8"/>
  <c r="K21" i="8"/>
  <c r="M40" i="8"/>
  <c r="L40" i="8"/>
  <c r="K40" i="8"/>
  <c r="M39" i="8"/>
  <c r="L39" i="8"/>
  <c r="K39" i="8"/>
  <c r="M38" i="8"/>
  <c r="L38" i="8"/>
  <c r="K38" i="8"/>
  <c r="M37" i="8"/>
  <c r="L37" i="8"/>
  <c r="K37" i="8"/>
  <c r="M36" i="8"/>
  <c r="L36" i="8"/>
  <c r="K36" i="8"/>
  <c r="M35" i="8"/>
  <c r="L35" i="8"/>
  <c r="K35" i="8"/>
  <c r="M34" i="8"/>
  <c r="L34" i="8"/>
  <c r="K34" i="8"/>
  <c r="M20" i="8"/>
  <c r="L20" i="8"/>
  <c r="K20" i="8"/>
  <c r="M19" i="8"/>
  <c r="L19" i="8"/>
  <c r="K19" i="8"/>
  <c r="M18" i="8"/>
  <c r="L18" i="8"/>
  <c r="K18" i="8"/>
  <c r="M17" i="8"/>
  <c r="L17" i="8"/>
  <c r="K17" i="8"/>
  <c r="M16" i="8"/>
  <c r="L16" i="8"/>
  <c r="K16" i="8"/>
  <c r="M15" i="8"/>
  <c r="L15" i="8"/>
  <c r="K15" i="8"/>
  <c r="M14" i="8"/>
  <c r="L14" i="8"/>
  <c r="K14" i="8"/>
  <c r="M13" i="8"/>
  <c r="L13" i="8"/>
  <c r="K13" i="8"/>
  <c r="M12" i="8"/>
  <c r="L12" i="8"/>
  <c r="K12" i="8"/>
  <c r="M11" i="8"/>
  <c r="L11" i="8"/>
  <c r="K11" i="8"/>
  <c r="M10" i="8"/>
  <c r="L10" i="8"/>
  <c r="K10" i="8"/>
  <c r="M42" i="7"/>
  <c r="L42" i="7"/>
  <c r="K42" i="7"/>
  <c r="M43" i="7"/>
  <c r="L43" i="7"/>
  <c r="K43" i="7"/>
  <c r="M41" i="7"/>
  <c r="L41" i="7"/>
  <c r="K41" i="7"/>
  <c r="M40" i="7"/>
  <c r="L40" i="7"/>
  <c r="K40" i="7"/>
  <c r="M39" i="7"/>
  <c r="L39" i="7"/>
  <c r="K39" i="7"/>
  <c r="M38" i="7"/>
  <c r="L38" i="7"/>
  <c r="K38" i="7"/>
  <c r="M37" i="7"/>
  <c r="L37" i="7"/>
  <c r="K37" i="7"/>
  <c r="M36" i="7"/>
  <c r="L36" i="7"/>
  <c r="K36" i="7"/>
  <c r="M35" i="7"/>
  <c r="L35" i="7"/>
  <c r="K35" i="7"/>
  <c r="M34" i="7"/>
  <c r="L34" i="7"/>
  <c r="K34" i="7"/>
  <c r="M33" i="7"/>
  <c r="L33" i="7"/>
  <c r="K33" i="7"/>
  <c r="M32" i="7"/>
  <c r="L32" i="7"/>
  <c r="K32" i="7"/>
  <c r="M31" i="7"/>
  <c r="L31" i="7"/>
  <c r="K31" i="7"/>
  <c r="M30" i="7"/>
  <c r="L30" i="7"/>
  <c r="K30" i="7"/>
  <c r="M27" i="7"/>
  <c r="L27" i="7"/>
  <c r="K27" i="7"/>
  <c r="M26" i="7"/>
  <c r="L26" i="7"/>
  <c r="K26" i="7"/>
  <c r="M25" i="7"/>
  <c r="L25" i="7"/>
  <c r="K25" i="7"/>
  <c r="M24" i="7"/>
  <c r="L24" i="7"/>
  <c r="K24" i="7"/>
  <c r="M23" i="7"/>
  <c r="L23" i="7"/>
  <c r="K23" i="7"/>
  <c r="M22" i="7"/>
  <c r="L22" i="7"/>
  <c r="K22" i="7"/>
  <c r="M21" i="7"/>
  <c r="L21" i="7"/>
  <c r="K21" i="7"/>
  <c r="M20" i="7"/>
  <c r="L20" i="7"/>
  <c r="K20" i="7"/>
  <c r="M19" i="7"/>
  <c r="L19" i="7"/>
  <c r="K19" i="7"/>
  <c r="M18" i="7"/>
  <c r="L18" i="7"/>
  <c r="K18" i="7"/>
  <c r="M17" i="7"/>
  <c r="L17" i="7"/>
  <c r="K17" i="7"/>
  <c r="M16" i="7"/>
  <c r="L16" i="7"/>
  <c r="K16" i="7"/>
  <c r="M15" i="7"/>
  <c r="L15" i="7"/>
  <c r="K15" i="7"/>
  <c r="M14" i="7"/>
  <c r="L14" i="7"/>
  <c r="K14" i="7"/>
  <c r="M13" i="7"/>
  <c r="L13" i="7"/>
  <c r="K13" i="7"/>
  <c r="M12" i="7"/>
  <c r="L12" i="7"/>
  <c r="K12" i="7"/>
  <c r="N18" i="8" l="1"/>
  <c r="N31" i="8"/>
  <c r="N37" i="9"/>
  <c r="N39" i="9"/>
  <c r="N45" i="9"/>
  <c r="N47" i="9"/>
  <c r="N53" i="9"/>
  <c r="N38" i="23"/>
  <c r="N42" i="23"/>
  <c r="N46" i="23"/>
  <c r="N48" i="23"/>
  <c r="N17" i="19"/>
  <c r="N33" i="19"/>
  <c r="N37" i="19"/>
  <c r="N39" i="19"/>
  <c r="N41" i="19"/>
  <c r="N19" i="17"/>
  <c r="N23" i="17"/>
  <c r="N27" i="17"/>
  <c r="N33" i="17"/>
  <c r="N35" i="17"/>
  <c r="N39" i="17"/>
  <c r="N17" i="20"/>
  <c r="N19" i="20"/>
  <c r="N21" i="20"/>
  <c r="N23" i="20"/>
  <c r="N25" i="20"/>
  <c r="N27" i="20"/>
  <c r="N36" i="24"/>
  <c r="N38" i="9"/>
  <c r="N40" i="9"/>
  <c r="N42" i="9"/>
  <c r="N46" i="9"/>
  <c r="N48" i="9"/>
  <c r="N50" i="9"/>
  <c r="N54" i="9"/>
  <c r="N29" i="23"/>
  <c r="N31" i="23"/>
  <c r="N33" i="23"/>
  <c r="N35" i="23"/>
  <c r="N37" i="23"/>
  <c r="N45" i="23"/>
  <c r="N47" i="23"/>
  <c r="N18" i="19"/>
  <c r="N32" i="19"/>
  <c r="N42" i="19"/>
  <c r="N44" i="19"/>
  <c r="N14" i="17"/>
  <c r="N32" i="17"/>
  <c r="N36" i="17"/>
  <c r="N38" i="17"/>
  <c r="N40" i="17"/>
  <c r="N16" i="20"/>
  <c r="N18" i="20"/>
  <c r="N22" i="20"/>
  <c r="N24" i="20"/>
  <c r="N26" i="20"/>
  <c r="N28" i="20"/>
  <c r="N32" i="20"/>
  <c r="N34" i="20"/>
  <c r="N36" i="20"/>
  <c r="N40" i="20"/>
  <c r="N42" i="20"/>
  <c r="N44" i="20"/>
  <c r="N29" i="21"/>
  <c r="N37" i="21"/>
  <c r="N39" i="21"/>
  <c r="N41" i="21"/>
  <c r="N43" i="21"/>
  <c r="N32" i="24"/>
  <c r="N29" i="20"/>
  <c r="N31" i="20"/>
  <c r="N35" i="20"/>
  <c r="N18" i="21"/>
  <c r="N32" i="21"/>
  <c r="N34" i="21"/>
  <c r="N36" i="21"/>
  <c r="N42" i="21"/>
  <c r="N46" i="21"/>
  <c r="N55" i="18"/>
  <c r="N33" i="18"/>
  <c r="N35" i="18"/>
  <c r="N31" i="10"/>
  <c r="N33" i="10"/>
  <c r="N37" i="10"/>
  <c r="N39" i="10"/>
  <c r="N41" i="10"/>
  <c r="N45" i="10"/>
  <c r="N47" i="10"/>
  <c r="N49" i="10"/>
  <c r="N53" i="10"/>
  <c r="N55" i="10"/>
  <c r="N31" i="25"/>
  <c r="N33" i="25"/>
  <c r="N39" i="25"/>
  <c r="N41" i="25"/>
  <c r="N43" i="25"/>
  <c r="N49" i="25"/>
  <c r="N12" i="17"/>
  <c r="N13" i="24"/>
  <c r="N13" i="17"/>
  <c r="N53" i="25"/>
  <c r="N33" i="16"/>
  <c r="N35" i="16"/>
  <c r="N41" i="16"/>
  <c r="N49" i="16"/>
  <c r="N51" i="16"/>
  <c r="N29" i="9"/>
  <c r="N31" i="9"/>
  <c r="N10" i="24"/>
  <c r="N34" i="24"/>
  <c r="N43" i="18"/>
  <c r="N32" i="18"/>
  <c r="N34" i="18"/>
  <c r="N36" i="18"/>
  <c r="N26" i="25"/>
  <c r="N28" i="25"/>
  <c r="N34" i="25"/>
  <c r="N36" i="25"/>
  <c r="N44" i="25"/>
  <c r="N46" i="25"/>
  <c r="N48" i="25"/>
  <c r="N50" i="25"/>
  <c r="N30" i="16"/>
  <c r="N32" i="16"/>
  <c r="N34" i="16"/>
  <c r="N42" i="16"/>
  <c r="N44" i="16"/>
  <c r="N46" i="16"/>
  <c r="N48" i="16"/>
  <c r="N50" i="16"/>
  <c r="N30" i="9"/>
  <c r="N32" i="9"/>
  <c r="N34" i="9"/>
  <c r="N34" i="10"/>
  <c r="N36" i="10"/>
  <c r="N38" i="10"/>
  <c r="N42" i="10"/>
  <c r="N44" i="10"/>
  <c r="N50" i="10"/>
  <c r="N52" i="10"/>
  <c r="N30" i="8"/>
  <c r="N32" i="8"/>
  <c r="N36" i="8"/>
  <c r="N30" i="7"/>
  <c r="N32" i="7"/>
  <c r="N40" i="7"/>
  <c r="N18" i="7"/>
  <c r="N25" i="25"/>
  <c r="N24" i="7"/>
  <c r="N26" i="7"/>
  <c r="N21" i="8"/>
  <c r="N21" i="23"/>
  <c r="N20" i="19"/>
  <c r="N22" i="21"/>
  <c r="N24" i="21"/>
  <c r="N26" i="21"/>
  <c r="N28" i="21"/>
  <c r="N22" i="17"/>
  <c r="N24" i="17"/>
  <c r="N28" i="17"/>
  <c r="N22" i="8"/>
  <c r="N26" i="8"/>
  <c r="N28" i="8"/>
  <c r="N26" i="16"/>
  <c r="N28" i="16"/>
  <c r="N28" i="23"/>
  <c r="N25" i="19"/>
  <c r="N27" i="21"/>
  <c r="N11" i="8"/>
  <c r="N28" i="9"/>
  <c r="N24" i="23"/>
  <c r="N24" i="8"/>
  <c r="N19" i="24"/>
  <c r="N21" i="24"/>
  <c r="N15" i="24"/>
  <c r="N19" i="23"/>
  <c r="N26" i="23"/>
  <c r="N17" i="17"/>
  <c r="N20" i="17"/>
  <c r="N25" i="17"/>
  <c r="N20" i="21"/>
  <c r="N25" i="21"/>
  <c r="N12" i="24"/>
  <c r="N16" i="17"/>
  <c r="N17" i="21"/>
  <c r="N24" i="24"/>
  <c r="N14" i="24"/>
  <c r="N20" i="23"/>
  <c r="N24" i="19"/>
  <c r="N18" i="17"/>
  <c r="N21" i="17"/>
  <c r="N26" i="17"/>
  <c r="N19" i="21"/>
  <c r="N21" i="21"/>
  <c r="N23" i="21"/>
  <c r="N15" i="17"/>
  <c r="N20" i="20"/>
  <c r="N54" i="18"/>
  <c r="N46" i="18"/>
  <c r="N29" i="18"/>
  <c r="N26" i="10"/>
  <c r="N38" i="25"/>
  <c r="N37" i="16"/>
  <c r="N53" i="16"/>
  <c r="N40" i="23"/>
  <c r="N22" i="19"/>
  <c r="N27" i="19"/>
  <c r="N37" i="20"/>
  <c r="N39" i="20"/>
  <c r="N41" i="20"/>
  <c r="N31" i="21"/>
  <c r="N43" i="7"/>
  <c r="N29" i="8"/>
  <c r="N28" i="10"/>
  <c r="N30" i="25"/>
  <c r="N51" i="25"/>
  <c r="N39" i="16"/>
  <c r="N55" i="16"/>
  <c r="N23" i="23"/>
  <c r="N44" i="23"/>
  <c r="N29" i="19"/>
  <c r="N34" i="19"/>
  <c r="N36" i="19"/>
  <c r="N30" i="17"/>
  <c r="N43" i="20"/>
  <c r="N44" i="21"/>
  <c r="N47" i="18"/>
  <c r="N33" i="8"/>
  <c r="N30" i="10"/>
  <c r="N40" i="10"/>
  <c r="N43" i="10"/>
  <c r="N36" i="9"/>
  <c r="N44" i="9"/>
  <c r="N52" i="9"/>
  <c r="N55" i="9"/>
  <c r="N25" i="23"/>
  <c r="N30" i="23"/>
  <c r="N31" i="19"/>
  <c r="N38" i="19"/>
  <c r="N43" i="19"/>
  <c r="N31" i="7"/>
  <c r="N33" i="7"/>
  <c r="N31" i="18"/>
  <c r="N37" i="18"/>
  <c r="N32" i="10"/>
  <c r="N35" i="10"/>
  <c r="N46" i="10"/>
  <c r="N48" i="10"/>
  <c r="N51" i="10"/>
  <c r="N35" i="25"/>
  <c r="N40" i="25"/>
  <c r="N45" i="25"/>
  <c r="N27" i="16"/>
  <c r="N36" i="16"/>
  <c r="N43" i="16"/>
  <c r="N52" i="16"/>
  <c r="N27" i="9"/>
  <c r="N33" i="9"/>
  <c r="N35" i="9"/>
  <c r="N41" i="9"/>
  <c r="N43" i="9"/>
  <c r="N49" i="9"/>
  <c r="N51" i="9"/>
  <c r="N27" i="23"/>
  <c r="N32" i="23"/>
  <c r="N39" i="23"/>
  <c r="N19" i="19"/>
  <c r="N40" i="19"/>
  <c r="N45" i="19"/>
  <c r="N41" i="17"/>
  <c r="N30" i="20"/>
  <c r="N33" i="20"/>
  <c r="N33" i="21"/>
  <c r="N38" i="21"/>
  <c r="N35" i="7"/>
  <c r="N37" i="7"/>
  <c r="N39" i="7"/>
  <c r="N38" i="18"/>
  <c r="N30" i="18"/>
  <c r="N27" i="10"/>
  <c r="N54" i="10"/>
  <c r="N27" i="25"/>
  <c r="N32" i="25"/>
  <c r="N37" i="25"/>
  <c r="N29" i="16"/>
  <c r="N38" i="16"/>
  <c r="N45" i="16"/>
  <c r="N54" i="16"/>
  <c r="N34" i="23"/>
  <c r="N36" i="23"/>
  <c r="N41" i="23"/>
  <c r="N16" i="19"/>
  <c r="N21" i="19"/>
  <c r="N26" i="19"/>
  <c r="N28" i="19"/>
  <c r="N29" i="17"/>
  <c r="N34" i="17"/>
  <c r="N37" i="17"/>
  <c r="N38" i="20"/>
  <c r="N45" i="20"/>
  <c r="N30" i="21"/>
  <c r="N41" i="7"/>
  <c r="N42" i="7"/>
  <c r="N33" i="24"/>
  <c r="N49" i="18"/>
  <c r="N41" i="18"/>
  <c r="N29" i="10"/>
  <c r="N24" i="25"/>
  <c r="N29" i="25"/>
  <c r="N42" i="25"/>
  <c r="N47" i="25"/>
  <c r="N52" i="25"/>
  <c r="N31" i="16"/>
  <c r="N40" i="16"/>
  <c r="N47" i="16"/>
  <c r="N26" i="9"/>
  <c r="N22" i="23"/>
  <c r="N43" i="23"/>
  <c r="N23" i="19"/>
  <c r="N30" i="19"/>
  <c r="N35" i="19"/>
  <c r="N31" i="17"/>
  <c r="N35" i="21"/>
  <c r="N40" i="21"/>
  <c r="N45" i="21"/>
  <c r="N53" i="18"/>
  <c r="N45" i="18"/>
  <c r="N28" i="18"/>
  <c r="N39" i="18"/>
  <c r="N51" i="18"/>
  <c r="N26" i="18"/>
  <c r="N40" i="18"/>
  <c r="N48" i="18"/>
  <c r="N42" i="18"/>
  <c r="N50" i="18"/>
  <c r="N27" i="18"/>
  <c r="N44" i="18"/>
  <c r="N52" i="18"/>
  <c r="N27" i="24"/>
  <c r="N29" i="24"/>
  <c r="N11" i="24"/>
  <c r="N18" i="24"/>
  <c r="N22" i="24"/>
  <c r="N35" i="24"/>
  <c r="N37" i="24"/>
  <c r="N17" i="24"/>
  <c r="N28" i="24"/>
  <c r="N16" i="24"/>
  <c r="N26" i="24"/>
  <c r="N31" i="24"/>
  <c r="N9" i="24"/>
  <c r="N23" i="24"/>
  <c r="N38" i="24"/>
  <c r="N20" i="24"/>
  <c r="N25" i="24"/>
  <c r="N30" i="24"/>
  <c r="N13" i="8"/>
  <c r="N15" i="8"/>
  <c r="N23" i="8"/>
  <c r="N34" i="8"/>
  <c r="N25" i="8"/>
  <c r="N27" i="8"/>
  <c r="N39" i="8"/>
  <c r="N20" i="8"/>
  <c r="N10" i="8"/>
  <c r="N17" i="8"/>
  <c r="N35" i="8"/>
  <c r="N37" i="8"/>
  <c r="N12" i="8"/>
  <c r="N14" i="8"/>
  <c r="N38" i="8"/>
  <c r="N19" i="8"/>
  <c r="N16" i="8"/>
  <c r="N40" i="8"/>
  <c r="N14" i="7"/>
  <c r="N19" i="7"/>
  <c r="N21" i="7"/>
  <c r="N12" i="7"/>
  <c r="N25" i="7"/>
  <c r="N27" i="7"/>
  <c r="N34" i="7"/>
  <c r="N36" i="7"/>
  <c r="N38" i="7"/>
  <c r="N16" i="7"/>
  <c r="N23" i="7"/>
  <c r="N13" i="7"/>
  <c r="N15" i="7"/>
  <c r="N20" i="7"/>
  <c r="N17" i="7"/>
  <c r="N22" i="7"/>
  <c r="K10" i="17"/>
  <c r="L10" i="17"/>
  <c r="K11" i="17"/>
  <c r="L11" i="17"/>
  <c r="K42" i="17"/>
  <c r="L42" i="17"/>
  <c r="K43" i="17"/>
  <c r="L43" i="17"/>
  <c r="K44" i="17"/>
  <c r="L44" i="17"/>
  <c r="K45" i="17"/>
  <c r="L45" i="17"/>
  <c r="K46" i="17"/>
  <c r="L46" i="17"/>
  <c r="K47" i="17"/>
  <c r="L47" i="17"/>
  <c r="K48" i="17"/>
  <c r="L48" i="17"/>
  <c r="K49" i="17"/>
  <c r="L49" i="17"/>
  <c r="K50" i="17"/>
  <c r="L50" i="17"/>
  <c r="K51" i="17"/>
  <c r="L51" i="17"/>
  <c r="K52" i="17"/>
  <c r="L52" i="17"/>
  <c r="K53" i="17"/>
  <c r="L53" i="17"/>
  <c r="K54" i="17"/>
  <c r="L54" i="17"/>
  <c r="K55" i="17"/>
  <c r="L55" i="17"/>
  <c r="K56" i="17"/>
  <c r="L56" i="17"/>
  <c r="K57" i="17"/>
  <c r="L57" i="17"/>
  <c r="K58" i="17"/>
  <c r="L58" i="17"/>
  <c r="K10" i="19"/>
  <c r="L10" i="19"/>
  <c r="K11" i="19"/>
  <c r="L11" i="19"/>
  <c r="K12" i="19"/>
  <c r="L12" i="19"/>
  <c r="K13" i="19"/>
  <c r="L13" i="19"/>
  <c r="K14" i="19"/>
  <c r="L14" i="19"/>
  <c r="K15" i="19"/>
  <c r="L1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10" i="23"/>
  <c r="L10" i="23"/>
  <c r="K11" i="23"/>
  <c r="L11" i="23"/>
  <c r="K12" i="23"/>
  <c r="L12" i="23"/>
  <c r="K13" i="23"/>
  <c r="L13" i="23"/>
  <c r="K14" i="23"/>
  <c r="L14" i="23"/>
  <c r="K15" i="23"/>
  <c r="L15" i="23"/>
  <c r="K16" i="23"/>
  <c r="L16" i="23"/>
  <c r="K17" i="23"/>
  <c r="L17" i="23"/>
  <c r="K18" i="23"/>
  <c r="L18" i="23"/>
  <c r="K49" i="23"/>
  <c r="L49" i="23"/>
  <c r="K50" i="23"/>
  <c r="L50" i="23"/>
  <c r="K51" i="23"/>
  <c r="L51" i="23"/>
  <c r="K52" i="23"/>
  <c r="L52" i="23"/>
  <c r="K53" i="23"/>
  <c r="L53" i="23"/>
  <c r="K54" i="23"/>
  <c r="L54" i="23"/>
  <c r="K55" i="23"/>
  <c r="L55" i="23"/>
  <c r="K56" i="23"/>
  <c r="L56" i="23"/>
  <c r="K57" i="23"/>
  <c r="L57" i="23"/>
  <c r="K58" i="23"/>
  <c r="L58" i="23"/>
  <c r="K10" i="9"/>
  <c r="L10" i="9"/>
  <c r="K11" i="9"/>
  <c r="L11" i="9"/>
  <c r="K12" i="9"/>
  <c r="L12" i="9"/>
  <c r="K13" i="9"/>
  <c r="L13" i="9"/>
  <c r="K14" i="9"/>
  <c r="L14" i="9"/>
  <c r="K15" i="9"/>
  <c r="L15" i="9"/>
  <c r="K16" i="9"/>
  <c r="L16" i="9"/>
  <c r="K17" i="9"/>
  <c r="L17" i="9"/>
  <c r="K18" i="9"/>
  <c r="L18" i="9"/>
  <c r="K19" i="9"/>
  <c r="L19" i="9"/>
  <c r="K20" i="9"/>
  <c r="L20" i="9"/>
  <c r="K21" i="9"/>
  <c r="L21" i="9"/>
  <c r="K22" i="9"/>
  <c r="L22" i="9"/>
  <c r="K23" i="9"/>
  <c r="L23" i="9"/>
  <c r="K24" i="9"/>
  <c r="L24" i="9"/>
  <c r="K25" i="9"/>
  <c r="L25" i="9"/>
  <c r="K56" i="9"/>
  <c r="L56" i="9"/>
  <c r="K57" i="9"/>
  <c r="L57" i="9"/>
  <c r="K58" i="9"/>
  <c r="L58" i="9"/>
  <c r="K10" i="16"/>
  <c r="L10" i="16"/>
  <c r="K11" i="16"/>
  <c r="L11" i="16"/>
  <c r="K12" i="16"/>
  <c r="L12" i="16"/>
  <c r="K13" i="16"/>
  <c r="L13" i="16"/>
  <c r="K14" i="16"/>
  <c r="L14" i="16"/>
  <c r="K15" i="16"/>
  <c r="L15" i="16"/>
  <c r="K16" i="16"/>
  <c r="L16" i="16"/>
  <c r="K17" i="16"/>
  <c r="L17" i="16"/>
  <c r="K18" i="16"/>
  <c r="L18" i="16"/>
  <c r="K19" i="16"/>
  <c r="L19" i="16"/>
  <c r="K20" i="16"/>
  <c r="L20" i="16"/>
  <c r="K21" i="16"/>
  <c r="L21" i="16"/>
  <c r="K22" i="16"/>
  <c r="L22" i="16"/>
  <c r="K23" i="16"/>
  <c r="L23" i="16"/>
  <c r="K24" i="16"/>
  <c r="L24" i="16"/>
  <c r="K25" i="16"/>
  <c r="L25" i="16"/>
  <c r="K56" i="16"/>
  <c r="L56" i="16"/>
  <c r="K57" i="16"/>
  <c r="L57" i="16"/>
  <c r="K58" i="16"/>
  <c r="L58" i="16"/>
  <c r="K10" i="25"/>
  <c r="L10" i="25"/>
  <c r="K11" i="25"/>
  <c r="L11" i="25"/>
  <c r="K12" i="25"/>
  <c r="L12" i="25"/>
  <c r="K13" i="25"/>
  <c r="L13" i="25"/>
  <c r="K14" i="25"/>
  <c r="L14" i="25"/>
  <c r="K15" i="25"/>
  <c r="L15" i="25"/>
  <c r="K16" i="25"/>
  <c r="L16" i="25"/>
  <c r="K17" i="25"/>
  <c r="L17" i="25"/>
  <c r="K18" i="25"/>
  <c r="L18" i="25"/>
  <c r="K19" i="25"/>
  <c r="L19" i="25"/>
  <c r="K20" i="25"/>
  <c r="L20" i="25"/>
  <c r="K21" i="25"/>
  <c r="L21" i="25"/>
  <c r="K22" i="25"/>
  <c r="L22" i="25"/>
  <c r="K23" i="25"/>
  <c r="L23" i="25"/>
  <c r="K54" i="25"/>
  <c r="L54" i="25"/>
  <c r="K55" i="25"/>
  <c r="L55" i="25"/>
  <c r="K56" i="25"/>
  <c r="L56" i="25"/>
  <c r="K57" i="25"/>
  <c r="L57" i="25"/>
  <c r="K58" i="25"/>
  <c r="L58" i="25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56" i="10"/>
  <c r="L56" i="10"/>
  <c r="K57" i="10"/>
  <c r="L57" i="10"/>
  <c r="K58" i="10"/>
  <c r="L58" i="10"/>
  <c r="K10" i="18"/>
  <c r="L10" i="18"/>
  <c r="K11" i="18"/>
  <c r="L11" i="18"/>
  <c r="K12" i="18"/>
  <c r="L12" i="18"/>
  <c r="K13" i="18"/>
  <c r="L13" i="18"/>
  <c r="K14" i="18"/>
  <c r="L14" i="18"/>
  <c r="K15" i="18"/>
  <c r="L15" i="18"/>
  <c r="K16" i="18"/>
  <c r="L16" i="18"/>
  <c r="K17" i="18"/>
  <c r="L17" i="18"/>
  <c r="K18" i="18"/>
  <c r="L18" i="18"/>
  <c r="K19" i="18"/>
  <c r="L19" i="18"/>
  <c r="K20" i="18"/>
  <c r="L20" i="18"/>
  <c r="K21" i="18"/>
  <c r="L21" i="18"/>
  <c r="K22" i="18"/>
  <c r="L22" i="18"/>
  <c r="K23" i="18"/>
  <c r="L23" i="18"/>
  <c r="K24" i="18"/>
  <c r="L24" i="18"/>
  <c r="K25" i="18"/>
  <c r="L25" i="18"/>
  <c r="K56" i="18"/>
  <c r="L56" i="18"/>
  <c r="K57" i="18"/>
  <c r="L57" i="18"/>
  <c r="K58" i="18"/>
  <c r="L58" i="18"/>
  <c r="K40" i="24"/>
  <c r="L40" i="24"/>
  <c r="K41" i="24"/>
  <c r="L41" i="24"/>
  <c r="K42" i="24"/>
  <c r="L42" i="24"/>
  <c r="K43" i="24"/>
  <c r="L43" i="24"/>
  <c r="K44" i="24"/>
  <c r="L44" i="24"/>
  <c r="K45" i="24"/>
  <c r="L45" i="24"/>
  <c r="K46" i="24"/>
  <c r="L46" i="24"/>
  <c r="K47" i="24"/>
  <c r="L47" i="24"/>
  <c r="K48" i="24"/>
  <c r="L48" i="24"/>
  <c r="K49" i="24"/>
  <c r="L49" i="24"/>
  <c r="K50" i="24"/>
  <c r="L50" i="24"/>
  <c r="K51" i="24"/>
  <c r="L51" i="24"/>
  <c r="K52" i="24"/>
  <c r="L52" i="24"/>
  <c r="K53" i="24"/>
  <c r="L53" i="24"/>
  <c r="K54" i="24"/>
  <c r="L54" i="24"/>
  <c r="K55" i="24"/>
  <c r="L55" i="24"/>
  <c r="K56" i="24"/>
  <c r="L56" i="24"/>
  <c r="K57" i="24"/>
  <c r="L57" i="24"/>
  <c r="K58" i="24"/>
  <c r="L58" i="24"/>
  <c r="K41" i="8"/>
  <c r="L41" i="8"/>
  <c r="K42" i="8"/>
  <c r="L42" i="8"/>
  <c r="K43" i="8"/>
  <c r="L43" i="8"/>
  <c r="K44" i="8"/>
  <c r="L44" i="8"/>
  <c r="K45" i="8"/>
  <c r="L45" i="8"/>
  <c r="K46" i="8"/>
  <c r="L46" i="8"/>
  <c r="K47" i="8"/>
  <c r="L47" i="8"/>
  <c r="K48" i="8"/>
  <c r="L48" i="8"/>
  <c r="K49" i="8"/>
  <c r="L49" i="8"/>
  <c r="K50" i="8"/>
  <c r="L50" i="8"/>
  <c r="K51" i="8"/>
  <c r="L51" i="8"/>
  <c r="K52" i="8"/>
  <c r="L52" i="8"/>
  <c r="K53" i="8"/>
  <c r="L53" i="8"/>
  <c r="K54" i="8"/>
  <c r="L54" i="8"/>
  <c r="K55" i="8"/>
  <c r="L55" i="8"/>
  <c r="K56" i="8"/>
  <c r="L56" i="8"/>
  <c r="K57" i="8"/>
  <c r="L57" i="8"/>
  <c r="K58" i="8"/>
  <c r="L58" i="8"/>
  <c r="K10" i="7"/>
  <c r="L10" i="7"/>
  <c r="K11" i="7"/>
  <c r="L11" i="7"/>
  <c r="K28" i="7"/>
  <c r="L28" i="7"/>
  <c r="K29" i="7"/>
  <c r="L29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9" i="7"/>
  <c r="L9" i="7"/>
  <c r="M9" i="7"/>
  <c r="M10" i="7"/>
  <c r="M11" i="7"/>
  <c r="M28" i="7"/>
  <c r="M29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K9" i="19"/>
  <c r="K9" i="23"/>
  <c r="K9" i="25"/>
  <c r="K9" i="10"/>
  <c r="K39" i="24"/>
  <c r="K9" i="8"/>
  <c r="K9" i="17"/>
  <c r="M58" i="17"/>
  <c r="M57" i="17"/>
  <c r="M56" i="17"/>
  <c r="M55" i="17"/>
  <c r="M54" i="17"/>
  <c r="M53" i="17"/>
  <c r="M52" i="17"/>
  <c r="M51" i="17"/>
  <c r="M50" i="17"/>
  <c r="M49" i="17"/>
  <c r="M48" i="17"/>
  <c r="M47" i="17"/>
  <c r="M46" i="17"/>
  <c r="M45" i="17"/>
  <c r="M44" i="17"/>
  <c r="M43" i="17"/>
  <c r="M42" i="17"/>
  <c r="M11" i="17"/>
  <c r="M10" i="17"/>
  <c r="M9" i="17"/>
  <c r="L9" i="17"/>
  <c r="L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39" i="24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9" i="8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56" i="10"/>
  <c r="M57" i="10"/>
  <c r="M58" i="10"/>
  <c r="O60" i="25"/>
  <c r="M58" i="25"/>
  <c r="M57" i="25"/>
  <c r="M56" i="25"/>
  <c r="M55" i="25"/>
  <c r="M5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A1" i="25"/>
  <c r="O60" i="21"/>
  <c r="O60" i="20"/>
  <c r="O60" i="19"/>
  <c r="O60" i="18"/>
  <c r="O60" i="17"/>
  <c r="O60" i="16"/>
  <c r="O60" i="10"/>
  <c r="O60" i="23"/>
  <c r="O60" i="9"/>
  <c r="O60" i="24"/>
  <c r="O60" i="8"/>
  <c r="K9" i="20"/>
  <c r="L9" i="20"/>
  <c r="M9" i="20"/>
  <c r="K10" i="20"/>
  <c r="L10" i="20"/>
  <c r="M10" i="20"/>
  <c r="K11" i="20"/>
  <c r="L11" i="20"/>
  <c r="M11" i="20"/>
  <c r="K12" i="20"/>
  <c r="L12" i="20"/>
  <c r="M12" i="20"/>
  <c r="K13" i="20"/>
  <c r="L13" i="20"/>
  <c r="M13" i="20"/>
  <c r="K14" i="20"/>
  <c r="L14" i="20"/>
  <c r="M14" i="20"/>
  <c r="K15" i="20"/>
  <c r="L15" i="20"/>
  <c r="M15" i="20"/>
  <c r="K46" i="20"/>
  <c r="L46" i="20"/>
  <c r="M46" i="20"/>
  <c r="K47" i="20"/>
  <c r="L47" i="20"/>
  <c r="M47" i="20"/>
  <c r="K48" i="20"/>
  <c r="L48" i="20"/>
  <c r="M48" i="20"/>
  <c r="K49" i="20"/>
  <c r="L49" i="20"/>
  <c r="M49" i="20"/>
  <c r="K50" i="20"/>
  <c r="L50" i="20"/>
  <c r="M50" i="20"/>
  <c r="K51" i="20"/>
  <c r="L51" i="20"/>
  <c r="M51" i="20"/>
  <c r="K52" i="20"/>
  <c r="L52" i="20"/>
  <c r="M52" i="20"/>
  <c r="K53" i="20"/>
  <c r="L53" i="20"/>
  <c r="M53" i="20"/>
  <c r="K54" i="20"/>
  <c r="L54" i="20"/>
  <c r="M54" i="20"/>
  <c r="K55" i="20"/>
  <c r="L55" i="20"/>
  <c r="M55" i="20"/>
  <c r="K56" i="20"/>
  <c r="L56" i="20"/>
  <c r="M56" i="20"/>
  <c r="K57" i="20"/>
  <c r="L57" i="20"/>
  <c r="M57" i="20"/>
  <c r="K58" i="20"/>
  <c r="L58" i="20"/>
  <c r="M58" i="20"/>
  <c r="A1" i="19"/>
  <c r="L9" i="19"/>
  <c r="M9" i="19"/>
  <c r="M10" i="19"/>
  <c r="M11" i="19"/>
  <c r="M12" i="19"/>
  <c r="M13" i="19"/>
  <c r="M14" i="19"/>
  <c r="M1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A1" i="24"/>
  <c r="M58" i="23"/>
  <c r="M57" i="23"/>
  <c r="M56" i="23"/>
  <c r="M55" i="23"/>
  <c r="M54" i="23"/>
  <c r="M53" i="23"/>
  <c r="M52" i="23"/>
  <c r="M51" i="23"/>
  <c r="M50" i="23"/>
  <c r="M49" i="23"/>
  <c r="M18" i="23"/>
  <c r="M17" i="23"/>
  <c r="M16" i="23"/>
  <c r="M15" i="23"/>
  <c r="M14" i="23"/>
  <c r="M13" i="23"/>
  <c r="M12" i="23"/>
  <c r="M11" i="23"/>
  <c r="M10" i="23"/>
  <c r="M9" i="23"/>
  <c r="L9" i="23"/>
  <c r="A1" i="23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A5" i="22"/>
  <c r="A1" i="21"/>
  <c r="M58" i="21"/>
  <c r="L58" i="21"/>
  <c r="K58" i="21"/>
  <c r="M57" i="21"/>
  <c r="L57" i="21"/>
  <c r="K57" i="21"/>
  <c r="M56" i="21"/>
  <c r="L56" i="21"/>
  <c r="K56" i="21"/>
  <c r="M55" i="21"/>
  <c r="L55" i="21"/>
  <c r="K55" i="21"/>
  <c r="M54" i="21"/>
  <c r="L54" i="21"/>
  <c r="K54" i="21"/>
  <c r="M53" i="21"/>
  <c r="L53" i="21"/>
  <c r="K53" i="21"/>
  <c r="M52" i="21"/>
  <c r="L52" i="21"/>
  <c r="K52" i="21"/>
  <c r="M51" i="21"/>
  <c r="L51" i="21"/>
  <c r="K51" i="21"/>
  <c r="M50" i="21"/>
  <c r="L50" i="21"/>
  <c r="K50" i="21"/>
  <c r="M49" i="21"/>
  <c r="L49" i="21"/>
  <c r="K49" i="21"/>
  <c r="M48" i="21"/>
  <c r="L48" i="21"/>
  <c r="K48" i="21"/>
  <c r="M47" i="21"/>
  <c r="L47" i="21"/>
  <c r="K47" i="21"/>
  <c r="M16" i="21"/>
  <c r="L16" i="21"/>
  <c r="K16" i="21"/>
  <c r="M15" i="21"/>
  <c r="L15" i="21"/>
  <c r="K15" i="21"/>
  <c r="M14" i="21"/>
  <c r="L14" i="21"/>
  <c r="K14" i="21"/>
  <c r="M13" i="21"/>
  <c r="L13" i="21"/>
  <c r="K13" i="21"/>
  <c r="M12" i="21"/>
  <c r="L12" i="21"/>
  <c r="K12" i="21"/>
  <c r="M11" i="21"/>
  <c r="L11" i="21"/>
  <c r="K11" i="21"/>
  <c r="M10" i="21"/>
  <c r="L10" i="21"/>
  <c r="K10" i="21"/>
  <c r="M9" i="21"/>
  <c r="L9" i="21"/>
  <c r="K9" i="21"/>
  <c r="A1" i="20"/>
  <c r="M58" i="18"/>
  <c r="M57" i="18"/>
  <c r="M5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L9" i="18"/>
  <c r="K9" i="18"/>
  <c r="A1" i="18"/>
  <c r="A1" i="17"/>
  <c r="M58" i="16"/>
  <c r="M57" i="16"/>
  <c r="M5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L9" i="16"/>
  <c r="K9" i="16"/>
  <c r="A1" i="16"/>
  <c r="M58" i="9"/>
  <c r="M57" i="9"/>
  <c r="M5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9" i="10"/>
  <c r="L9" i="10"/>
  <c r="A1" i="10"/>
  <c r="M10" i="9"/>
  <c r="M9" i="9"/>
  <c r="L9" i="9"/>
  <c r="K9" i="9"/>
  <c r="A1" i="9"/>
  <c r="L9" i="8"/>
  <c r="A1" i="8"/>
  <c r="A1" i="7"/>
  <c r="B43" i="22"/>
  <c r="D43" i="22" s="1"/>
  <c r="B45" i="22"/>
  <c r="D45" i="22" s="1"/>
  <c r="B46" i="22"/>
  <c r="B47" i="22"/>
  <c r="D47" i="22" s="1"/>
  <c r="L9" i="25"/>
  <c r="L59" i="24" l="1"/>
  <c r="M59" i="24"/>
  <c r="K59" i="8"/>
  <c r="K59" i="24"/>
  <c r="L59" i="20"/>
  <c r="K59" i="21"/>
  <c r="K59" i="16"/>
  <c r="K59" i="10"/>
  <c r="K59" i="9"/>
  <c r="M59" i="17"/>
  <c r="L59" i="25"/>
  <c r="L59" i="9"/>
  <c r="M59" i="16"/>
  <c r="K59" i="25"/>
  <c r="M59" i="10"/>
  <c r="M59" i="9"/>
  <c r="M59" i="8"/>
  <c r="K59" i="23"/>
  <c r="M59" i="21"/>
  <c r="L59" i="19"/>
  <c r="K59" i="18"/>
  <c r="K59" i="19"/>
  <c r="L59" i="16"/>
  <c r="L59" i="8"/>
  <c r="L59" i="18"/>
  <c r="L59" i="23"/>
  <c r="M59" i="18"/>
  <c r="M59" i="23"/>
  <c r="M59" i="20"/>
  <c r="K59" i="17"/>
  <c r="L59" i="10"/>
  <c r="L59" i="21"/>
  <c r="M59" i="19"/>
  <c r="K59" i="20"/>
  <c r="M59" i="25"/>
  <c r="L59" i="17"/>
  <c r="D30" i="22"/>
  <c r="N46" i="8"/>
  <c r="N47" i="21"/>
  <c r="N55" i="21"/>
  <c r="N12" i="21"/>
  <c r="N58" i="21"/>
  <c r="N11" i="19"/>
  <c r="N49" i="21"/>
  <c r="N55" i="20"/>
  <c r="N47" i="20"/>
  <c r="N14" i="20"/>
  <c r="N44" i="17"/>
  <c r="N52" i="17"/>
  <c r="N15" i="19"/>
  <c r="N57" i="19"/>
  <c r="N49" i="19"/>
  <c r="N53" i="19"/>
  <c r="N54" i="23"/>
  <c r="N16" i="23"/>
  <c r="N19" i="9"/>
  <c r="N14" i="16"/>
  <c r="N15" i="25"/>
  <c r="N23" i="25"/>
  <c r="N57" i="25"/>
  <c r="N58" i="25"/>
  <c r="N19" i="25"/>
  <c r="N14" i="25"/>
  <c r="N22" i="25"/>
  <c r="N58" i="10"/>
  <c r="N18" i="18"/>
  <c r="N49" i="24"/>
  <c r="N54" i="8"/>
  <c r="N42" i="8"/>
  <c r="N50" i="8"/>
  <c r="N58" i="8"/>
  <c r="B32" i="22"/>
  <c r="D32" i="22" s="1"/>
  <c r="M59" i="7"/>
  <c r="L59" i="7"/>
  <c r="N53" i="7"/>
  <c r="N56" i="16"/>
  <c r="N45" i="17"/>
  <c r="N12" i="25"/>
  <c r="N11" i="16"/>
  <c r="N58" i="9"/>
  <c r="N9" i="20"/>
  <c r="N51" i="21"/>
  <c r="N11" i="25"/>
  <c r="N29" i="7"/>
  <c r="N48" i="21"/>
  <c r="N56" i="21"/>
  <c r="N53" i="20"/>
  <c r="N42" i="17"/>
  <c r="N50" i="17"/>
  <c r="N58" i="17"/>
  <c r="N47" i="19"/>
  <c r="N55" i="19"/>
  <c r="N14" i="23"/>
  <c r="N52" i="23"/>
  <c r="N11" i="9"/>
  <c r="N57" i="9"/>
  <c r="N18" i="10"/>
  <c r="N56" i="10"/>
  <c r="N15" i="18"/>
  <c r="N23" i="18"/>
  <c r="N48" i="17"/>
  <c r="N22" i="9"/>
  <c r="N41" i="24"/>
  <c r="N51" i="8"/>
  <c r="N18" i="25"/>
  <c r="N13" i="10"/>
  <c r="N20" i="18"/>
  <c r="N56" i="9"/>
  <c r="N58" i="23"/>
  <c r="N53" i="17"/>
  <c r="N56" i="20"/>
  <c r="N50" i="21"/>
  <c r="N57" i="7"/>
  <c r="N15" i="21"/>
  <c r="N13" i="23"/>
  <c r="N25" i="10"/>
  <c r="N52" i="7"/>
  <c r="N11" i="21"/>
  <c r="N57" i="21"/>
  <c r="N46" i="20"/>
  <c r="N54" i="20"/>
  <c r="N48" i="19"/>
  <c r="N56" i="19"/>
  <c r="N53" i="23"/>
  <c r="N12" i="9"/>
  <c r="N20" i="9"/>
  <c r="N11" i="10"/>
  <c r="N16" i="18"/>
  <c r="N24" i="18"/>
  <c r="N41" i="8"/>
  <c r="N49" i="8"/>
  <c r="N57" i="8"/>
  <c r="N47" i="8"/>
  <c r="N48" i="20"/>
  <c r="N52" i="20"/>
  <c r="N15" i="16"/>
  <c r="N52" i="8"/>
  <c r="N55" i="7"/>
  <c r="N14" i="21"/>
  <c r="N52" i="21"/>
  <c r="N11" i="20"/>
  <c r="N49" i="20"/>
  <c r="N57" i="20"/>
  <c r="N46" i="17"/>
  <c r="N54" i="17"/>
  <c r="N13" i="19"/>
  <c r="N51" i="19"/>
  <c r="N18" i="23"/>
  <c r="N56" i="23"/>
  <c r="N15" i="9"/>
  <c r="N23" i="9"/>
  <c r="N58" i="16"/>
  <c r="N14" i="10"/>
  <c r="N22" i="10"/>
  <c r="N19" i="18"/>
  <c r="N57" i="18"/>
  <c r="N44" i="8"/>
  <c r="N10" i="16"/>
  <c r="N54" i="25"/>
  <c r="N57" i="10"/>
  <c r="N15" i="20"/>
  <c r="N43" i="8"/>
  <c r="N9" i="10"/>
  <c r="N20" i="25"/>
  <c r="N57" i="16"/>
  <c r="N58" i="18"/>
  <c r="N18" i="9"/>
  <c r="N11" i="17"/>
  <c r="N10" i="20"/>
  <c r="N13" i="21"/>
  <c r="N45" i="7"/>
  <c r="N49" i="17"/>
  <c r="N22" i="16"/>
  <c r="N48" i="7"/>
  <c r="N56" i="7"/>
  <c r="N53" i="21"/>
  <c r="N12" i="20"/>
  <c r="N50" i="20"/>
  <c r="N58" i="20"/>
  <c r="N14" i="19"/>
  <c r="N52" i="19"/>
  <c r="N11" i="23"/>
  <c r="N49" i="23"/>
  <c r="N57" i="23"/>
  <c r="N16" i="9"/>
  <c r="N24" i="9"/>
  <c r="N56" i="25"/>
  <c r="N15" i="10"/>
  <c r="N23" i="10"/>
  <c r="N45" i="8"/>
  <c r="N53" i="8"/>
  <c r="N16" i="25"/>
  <c r="N21" i="10"/>
  <c r="N56" i="18"/>
  <c r="N15" i="23"/>
  <c r="N10" i="19"/>
  <c r="N10" i="17"/>
  <c r="N10" i="21"/>
  <c r="N9" i="23"/>
  <c r="N56" i="17"/>
  <c r="N23" i="16"/>
  <c r="N13" i="20"/>
  <c r="N51" i="20"/>
  <c r="N12" i="23"/>
  <c r="N50" i="23"/>
  <c r="N55" i="8"/>
  <c r="N19" i="16"/>
  <c r="N17" i="10"/>
  <c r="N22" i="18"/>
  <c r="N14" i="9"/>
  <c r="N9" i="17"/>
  <c r="N54" i="21"/>
  <c r="N9" i="9"/>
  <c r="N49" i="7"/>
  <c r="N57" i="17"/>
  <c r="N10" i="25"/>
  <c r="N24" i="16"/>
  <c r="N16" i="16"/>
  <c r="N18" i="16"/>
  <c r="N19" i="10"/>
  <c r="N16" i="21"/>
  <c r="N51" i="7"/>
  <c r="N51" i="17"/>
  <c r="N25" i="16"/>
  <c r="N21" i="16"/>
  <c r="N17" i="16"/>
  <c r="N13" i="16"/>
  <c r="N20" i="16"/>
  <c r="N9" i="25"/>
  <c r="N12" i="18"/>
  <c r="N21" i="18"/>
  <c r="N14" i="18"/>
  <c r="N9" i="8"/>
  <c r="N56" i="8"/>
  <c r="N48" i="8"/>
  <c r="N58" i="7"/>
  <c r="N54" i="7"/>
  <c r="N50" i="7"/>
  <c r="N47" i="7"/>
  <c r="N44" i="7"/>
  <c r="N28" i="7"/>
  <c r="N46" i="7"/>
  <c r="N9" i="7"/>
  <c r="N10" i="7"/>
  <c r="N11" i="7"/>
  <c r="K59" i="7"/>
  <c r="N55" i="17"/>
  <c r="N43" i="17"/>
  <c r="N47" i="17"/>
  <c r="N46" i="19"/>
  <c r="N50" i="19"/>
  <c r="N54" i="19"/>
  <c r="N58" i="19"/>
  <c r="N12" i="19"/>
  <c r="N17" i="23"/>
  <c r="N51" i="23"/>
  <c r="N55" i="23"/>
  <c r="N25" i="9"/>
  <c r="N17" i="9"/>
  <c r="N21" i="9"/>
  <c r="N13" i="9"/>
  <c r="N13" i="25"/>
  <c r="N55" i="25"/>
  <c r="N21" i="25"/>
  <c r="N17" i="25"/>
  <c r="N16" i="10"/>
  <c r="N20" i="10"/>
  <c r="N12" i="10"/>
  <c r="N24" i="10"/>
  <c r="N13" i="18"/>
  <c r="N25" i="18"/>
  <c r="N17" i="18"/>
  <c r="N51" i="24"/>
  <c r="N47" i="24"/>
  <c r="N55" i="24"/>
  <c r="N43" i="24"/>
  <c r="N9" i="21"/>
  <c r="N9" i="19"/>
  <c r="N10" i="23"/>
  <c r="N10" i="9"/>
  <c r="N12" i="16"/>
  <c r="N9" i="16"/>
  <c r="N10" i="10"/>
  <c r="N11" i="18"/>
  <c r="N10" i="18"/>
  <c r="N9" i="18"/>
  <c r="N52" i="24"/>
  <c r="N44" i="24"/>
  <c r="N54" i="24"/>
  <c r="N46" i="24"/>
  <c r="N53" i="24"/>
  <c r="N45" i="24"/>
  <c r="N56" i="24"/>
  <c r="N48" i="24"/>
  <c r="N50" i="24"/>
  <c r="N40" i="24"/>
  <c r="N42" i="24"/>
  <c r="N57" i="24"/>
  <c r="N58" i="24"/>
  <c r="N39" i="24"/>
  <c r="K10" i="2" a="1"/>
  <c r="K12" i="2" a="1"/>
  <c r="K5" i="2" a="1"/>
  <c r="J5" i="2" a="1"/>
  <c r="K7" i="2" a="1"/>
  <c r="K13" i="2" a="1"/>
  <c r="J14" i="2" a="1"/>
  <c r="K14" i="2" a="1"/>
  <c r="K9" i="2" a="1"/>
  <c r="K6" i="2" a="1"/>
  <c r="J3" i="2" a="1"/>
  <c r="K8" i="2" a="1"/>
  <c r="J10" i="2" a="1"/>
  <c r="J12" i="2" a="1"/>
  <c r="J2" i="2" a="1"/>
  <c r="J13" i="2" a="1"/>
  <c r="J8" i="2" a="1"/>
  <c r="K2" i="2" a="1"/>
  <c r="J4" i="2" a="1"/>
  <c r="K3" i="2" a="1"/>
  <c r="J11" i="2" a="1"/>
  <c r="K4" i="2" a="1"/>
  <c r="J9" i="2" a="1"/>
  <c r="J6" i="2" a="1"/>
  <c r="K11" i="2" a="1"/>
  <c r="J7" i="2" a="1"/>
  <c r="K2" i="2" l="1"/>
  <c r="J2" i="2"/>
  <c r="J8" i="2"/>
  <c r="K3" i="2"/>
  <c r="K4" i="2"/>
  <c r="J9" i="2"/>
  <c r="K8" i="2"/>
  <c r="K12" i="2"/>
  <c r="J11" i="2"/>
  <c r="J7" i="2"/>
  <c r="J6" i="2"/>
  <c r="J4" i="2"/>
  <c r="K10" i="2"/>
  <c r="K6" i="2"/>
  <c r="J13" i="2"/>
  <c r="K11" i="2"/>
  <c r="J14" i="2"/>
  <c r="K13" i="2"/>
  <c r="K14" i="2"/>
  <c r="J10" i="2"/>
  <c r="J5" i="2"/>
  <c r="K7" i="2"/>
  <c r="J3" i="2"/>
  <c r="K9" i="2"/>
  <c r="J12" i="2"/>
  <c r="K5" i="2"/>
  <c r="N59" i="25"/>
  <c r="N59" i="8"/>
  <c r="N59" i="9"/>
  <c r="N59" i="19"/>
  <c r="N59" i="10"/>
  <c r="N59" i="18"/>
  <c r="N59" i="16"/>
  <c r="N59" i="20"/>
  <c r="N59" i="21"/>
  <c r="N59" i="23"/>
  <c r="N59" i="24"/>
  <c r="N59" i="17"/>
  <c r="N59" i="7"/>
  <c r="N63" i="7"/>
  <c r="N60" i="7"/>
  <c r="N63" i="24"/>
  <c r="N63" i="25"/>
  <c r="N63" i="21"/>
  <c r="N63" i="20"/>
  <c r="N63" i="16"/>
  <c r="N63" i="17"/>
  <c r="N60" i="19"/>
  <c r="N63" i="18"/>
  <c r="N60" i="18"/>
  <c r="N63" i="10"/>
  <c r="N60" i="23"/>
  <c r="N63" i="23"/>
  <c r="N63" i="19"/>
  <c r="N60" i="17"/>
  <c r="N63" i="9"/>
  <c r="N63" i="8"/>
  <c r="N60" i="10"/>
  <c r="N60" i="9"/>
  <c r="N60" i="20"/>
  <c r="N60" i="25"/>
  <c r="N60" i="8"/>
  <c r="N60" i="21"/>
  <c r="N60" i="16"/>
  <c r="N60" i="24"/>
  <c r="G3" i="2" a="1"/>
  <c r="G2" i="2" a="1"/>
  <c r="G11" i="2" a="1"/>
  <c r="L3" i="2" a="1"/>
  <c r="L7" i="2" a="1"/>
  <c r="G14" i="2" a="1"/>
  <c r="L10" i="2" a="1"/>
  <c r="G10" i="2" a="1"/>
  <c r="L8" i="2" a="1"/>
  <c r="G8" i="2" a="1"/>
  <c r="L11" i="2" a="1"/>
  <c r="L12" i="2" a="1"/>
  <c r="L2" i="2" a="1"/>
  <c r="L9" i="2" a="1"/>
  <c r="L4" i="2" a="1"/>
  <c r="L13" i="2" a="1"/>
  <c r="G7" i="2" a="1"/>
  <c r="L14" i="2" a="1"/>
  <c r="G12" i="2" a="1"/>
  <c r="L5" i="2" a="1"/>
  <c r="G13" i="2" a="1"/>
  <c r="G5" i="2" a="1"/>
  <c r="G9" i="2" a="1"/>
  <c r="L6" i="2" a="1"/>
  <c r="G4" i="2" a="1"/>
  <c r="G6" i="2" a="1"/>
  <c r="B17" i="2" l="1"/>
  <c r="J25" i="2"/>
  <c r="L2" i="2"/>
  <c r="G2" i="2"/>
  <c r="L7" i="2"/>
  <c r="G7" i="2"/>
  <c r="G14" i="2"/>
  <c r="G8" i="2"/>
  <c r="L12" i="2"/>
  <c r="L5" i="2"/>
  <c r="G5" i="2"/>
  <c r="G10" i="2"/>
  <c r="G9" i="2"/>
  <c r="G3" i="2"/>
  <c r="G11" i="2"/>
  <c r="L10" i="2"/>
  <c r="L4" i="2"/>
  <c r="L6" i="2"/>
  <c r="L14" i="2"/>
  <c r="G6" i="2"/>
  <c r="L3" i="2"/>
  <c r="L11" i="2"/>
  <c r="L8" i="2"/>
  <c r="G12" i="2"/>
  <c r="L13" i="2"/>
  <c r="G4" i="2"/>
  <c r="L9" i="2"/>
  <c r="G13" i="2"/>
  <c r="K25" i="2"/>
  <c r="N61" i="25"/>
  <c r="N61" i="24"/>
  <c r="N61" i="16"/>
  <c r="N61" i="18"/>
  <c r="N61" i="21"/>
  <c r="N61" i="8"/>
  <c r="N61" i="19"/>
  <c r="N61" i="20"/>
  <c r="N61" i="9"/>
  <c r="N61" i="10"/>
  <c r="N61" i="17"/>
  <c r="N61" i="7"/>
  <c r="N61" i="23"/>
  <c r="B39" i="22"/>
  <c r="D39" i="22" s="1"/>
  <c r="B16" i="2" l="1"/>
  <c r="G25" i="2"/>
  <c r="L25" i="2"/>
  <c r="B37" i="22"/>
  <c r="D37" i="22" s="1"/>
  <c r="A1152" i="29" l="1"/>
  <c r="H1152" i="29" s="1"/>
  <c r="A1153" i="29"/>
  <c r="H1153" i="29" s="1"/>
  <c r="A1151" i="29" l="1"/>
  <c r="H1151" i="29" s="1"/>
  <c r="A1150" i="29"/>
  <c r="H1150" i="29" s="1"/>
  <c r="A1149" i="29"/>
  <c r="H1149" i="29" s="1"/>
  <c r="B48" i="22" l="1"/>
  <c r="B44" i="22" l="1"/>
  <c r="O61" i="38" l="1"/>
  <c r="O61" i="33"/>
  <c r="O61" i="37"/>
  <c r="O61" i="18"/>
  <c r="O61" i="35"/>
  <c r="O61" i="20"/>
  <c r="O61" i="10"/>
  <c r="O61" i="21"/>
  <c r="O61" i="9"/>
  <c r="N64" i="38"/>
  <c r="O61" i="19"/>
  <c r="O61" i="25"/>
  <c r="O61" i="23"/>
  <c r="O61" i="16"/>
  <c r="N64" i="36"/>
  <c r="N64" i="16"/>
  <c r="O61" i="34"/>
  <c r="O61" i="36"/>
  <c r="O61" i="8"/>
  <c r="O61" i="17"/>
  <c r="O61" i="24"/>
  <c r="N62" i="36"/>
  <c r="N62" i="25"/>
  <c r="N62" i="17"/>
  <c r="N64" i="10"/>
  <c r="N62" i="24"/>
  <c r="N62" i="10"/>
  <c r="O61" i="7"/>
  <c r="N62" i="35"/>
  <c r="N62" i="18"/>
  <c r="N62" i="19"/>
  <c r="N62" i="37"/>
  <c r="N62" i="38"/>
  <c r="H7" i="2" a="1"/>
  <c r="H4" i="2" a="1"/>
  <c r="H20" i="2" a="1"/>
  <c r="H18" i="2" a="1"/>
  <c r="H20" i="2" l="1"/>
  <c r="H7" i="2"/>
  <c r="H4" i="2"/>
  <c r="H18" i="2"/>
  <c r="N65" i="10"/>
  <c r="N64" i="23"/>
  <c r="N62" i="23"/>
  <c r="N66" i="10"/>
  <c r="O40" i="10" s="1"/>
  <c r="P40" i="10" s="1"/>
  <c r="N64" i="7"/>
  <c r="N62" i="7"/>
  <c r="B30" i="22"/>
  <c r="N64" i="35"/>
  <c r="N62" i="33"/>
  <c r="N64" i="25"/>
  <c r="N64" i="33"/>
  <c r="N64" i="20"/>
  <c r="N62" i="9"/>
  <c r="N64" i="18"/>
  <c r="N65" i="38"/>
  <c r="N62" i="34"/>
  <c r="N65" i="36"/>
  <c r="N64" i="19"/>
  <c r="N64" i="21"/>
  <c r="N64" i="9"/>
  <c r="N64" i="17"/>
  <c r="N62" i="16"/>
  <c r="N65" i="16" s="1"/>
  <c r="N64" i="24"/>
  <c r="N64" i="34"/>
  <c r="N64" i="8"/>
  <c r="N62" i="21"/>
  <c r="N62" i="8"/>
  <c r="N62" i="20"/>
  <c r="N64" i="37"/>
  <c r="H14" i="2" a="1"/>
  <c r="H5" i="2" a="1"/>
  <c r="H17" i="2" a="1"/>
  <c r="H13" i="2" a="1"/>
  <c r="H2" i="2" a="1"/>
  <c r="H3" i="2" a="1"/>
  <c r="H6" i="2" a="1"/>
  <c r="H9" i="2" a="1"/>
  <c r="H16" i="2" a="1"/>
  <c r="H19" i="2" a="1"/>
  <c r="H11" i="2" a="1"/>
  <c r="H15" i="2" a="1"/>
  <c r="I7" i="2" a="1"/>
  <c r="H8" i="2" a="1"/>
  <c r="H10" i="2" a="1"/>
  <c r="H12" i="2" a="1"/>
  <c r="B18" i="2" l="1"/>
  <c r="O39" i="10"/>
  <c r="P39" i="10" s="1"/>
  <c r="H2" i="2"/>
  <c r="I7" i="2"/>
  <c r="H9" i="2"/>
  <c r="H15" i="2"/>
  <c r="H11" i="2"/>
  <c r="H17" i="2"/>
  <c r="H12" i="2"/>
  <c r="H10" i="2"/>
  <c r="H19" i="2"/>
  <c r="H3" i="2"/>
  <c r="H13" i="2"/>
  <c r="H8" i="2"/>
  <c r="H14" i="2"/>
  <c r="H16" i="2"/>
  <c r="H6" i="2"/>
  <c r="H5" i="2"/>
  <c r="N67" i="10"/>
  <c r="N65" i="35"/>
  <c r="O9" i="10"/>
  <c r="P9" i="10" s="1"/>
  <c r="O11" i="10"/>
  <c r="P11" i="10" s="1"/>
  <c r="O47" i="10"/>
  <c r="P47" i="10" s="1"/>
  <c r="O58" i="10"/>
  <c r="P58" i="10" s="1"/>
  <c r="O53" i="10"/>
  <c r="P53" i="10" s="1"/>
  <c r="N65" i="18"/>
  <c r="N66" i="18" s="1"/>
  <c r="O46" i="10"/>
  <c r="P46" i="10" s="1"/>
  <c r="N65" i="24"/>
  <c r="N66" i="24" s="1"/>
  <c r="N65" i="9"/>
  <c r="N66" i="9" s="1"/>
  <c r="N65" i="7"/>
  <c r="O25" i="10"/>
  <c r="P25" i="10" s="1"/>
  <c r="O34" i="10"/>
  <c r="P34" i="10" s="1"/>
  <c r="O26" i="10"/>
  <c r="P26" i="10" s="1"/>
  <c r="O45" i="10"/>
  <c r="P45" i="10" s="1"/>
  <c r="O57" i="10"/>
  <c r="P57" i="10" s="1"/>
  <c r="O16" i="10"/>
  <c r="P16" i="10" s="1"/>
  <c r="O48" i="10"/>
  <c r="P48" i="10" s="1"/>
  <c r="O20" i="10"/>
  <c r="P20" i="10" s="1"/>
  <c r="N65" i="23"/>
  <c r="N66" i="23" s="1"/>
  <c r="O42" i="10"/>
  <c r="P42" i="10" s="1"/>
  <c r="O37" i="10"/>
  <c r="P37" i="10" s="1"/>
  <c r="O27" i="10"/>
  <c r="P27" i="10" s="1"/>
  <c r="O19" i="10"/>
  <c r="P19" i="10" s="1"/>
  <c r="N65" i="20"/>
  <c r="N66" i="20" s="1"/>
  <c r="O30" i="10"/>
  <c r="P30" i="10" s="1"/>
  <c r="O21" i="10"/>
  <c r="P21" i="10" s="1"/>
  <c r="O32" i="10"/>
  <c r="P32" i="10" s="1"/>
  <c r="O49" i="10"/>
  <c r="P49" i="10" s="1"/>
  <c r="O43" i="10"/>
  <c r="P43" i="10" s="1"/>
  <c r="O18" i="10"/>
  <c r="P18" i="10" s="1"/>
  <c r="O35" i="10"/>
  <c r="P35" i="10" s="1"/>
  <c r="O50" i="10"/>
  <c r="P50" i="10" s="1"/>
  <c r="C17" i="2"/>
  <c r="O51" i="10"/>
  <c r="P51" i="10" s="1"/>
  <c r="O29" i="10"/>
  <c r="P29" i="10" s="1"/>
  <c r="N65" i="33"/>
  <c r="N66" i="33" s="1"/>
  <c r="O13" i="10"/>
  <c r="P13" i="10" s="1"/>
  <c r="O15" i="10"/>
  <c r="P15" i="10" s="1"/>
  <c r="N65" i="34"/>
  <c r="N66" i="34" s="1"/>
  <c r="O14" i="10"/>
  <c r="P14" i="10" s="1"/>
  <c r="O31" i="10"/>
  <c r="P31" i="10" s="1"/>
  <c r="O24" i="10"/>
  <c r="P24" i="10" s="1"/>
  <c r="O44" i="10"/>
  <c r="P44" i="10" s="1"/>
  <c r="O33" i="10"/>
  <c r="P33" i="10" s="1"/>
  <c r="O12" i="10"/>
  <c r="P12" i="10" s="1"/>
  <c r="N65" i="8"/>
  <c r="O36" i="10"/>
  <c r="P36" i="10" s="1"/>
  <c r="O17" i="10"/>
  <c r="P17" i="10" s="1"/>
  <c r="O10" i="10"/>
  <c r="P10" i="10" s="1"/>
  <c r="O22" i="10"/>
  <c r="P22" i="10" s="1"/>
  <c r="O54" i="10"/>
  <c r="P54" i="10" s="1"/>
  <c r="O55" i="10"/>
  <c r="P55" i="10" s="1"/>
  <c r="O41" i="10"/>
  <c r="P41" i="10" s="1"/>
  <c r="O56" i="10"/>
  <c r="P56" i="10" s="1"/>
  <c r="O38" i="10"/>
  <c r="P38" i="10" s="1"/>
  <c r="O28" i="10"/>
  <c r="P28" i="10" s="1"/>
  <c r="O23" i="10"/>
  <c r="P23" i="10" s="1"/>
  <c r="N65" i="21"/>
  <c r="N66" i="21" s="1"/>
  <c r="N65" i="19"/>
  <c r="N65" i="25"/>
  <c r="G295" i="29"/>
  <c r="G296" i="29"/>
  <c r="N66" i="35"/>
  <c r="N66" i="16"/>
  <c r="N66" i="36"/>
  <c r="N65" i="17"/>
  <c r="N66" i="38"/>
  <c r="B31" i="22"/>
  <c r="D31" i="22" s="1"/>
  <c r="D38" i="22" s="1"/>
  <c r="D41" i="22" s="1"/>
  <c r="D44" i="22" s="1"/>
  <c r="D46" i="22" s="1"/>
  <c r="D48" i="22" s="1"/>
  <c r="B40" i="22"/>
  <c r="D40" i="22" s="1"/>
  <c r="O52" i="10"/>
  <c r="P52" i="10" s="1"/>
  <c r="N65" i="37"/>
  <c r="I14" i="2" a="1"/>
  <c r="I18" i="2" a="1"/>
  <c r="I20" i="2" a="1"/>
  <c r="I5" i="2" a="1"/>
  <c r="I16" i="2" a="1"/>
  <c r="I10" i="2" a="1"/>
  <c r="I4" i="2" a="1"/>
  <c r="I9" i="2" a="1"/>
  <c r="I6" i="2" a="1"/>
  <c r="I17" i="2" a="1"/>
  <c r="I13" i="2" a="1"/>
  <c r="I15" i="2" a="1"/>
  <c r="N68" i="10" l="1"/>
  <c r="N69" i="10"/>
  <c r="N66" i="7"/>
  <c r="O58" i="7" s="1"/>
  <c r="P58" i="7" s="1"/>
  <c r="B19" i="2"/>
  <c r="C19" i="2" s="1"/>
  <c r="O59" i="10"/>
  <c r="I9" i="2"/>
  <c r="I5" i="2"/>
  <c r="I4" i="2"/>
  <c r="I17" i="2"/>
  <c r="I6" i="2"/>
  <c r="I20" i="2"/>
  <c r="I15" i="2"/>
  <c r="I10" i="2"/>
  <c r="I13" i="2"/>
  <c r="I14" i="2"/>
  <c r="I18" i="2"/>
  <c r="I16" i="2"/>
  <c r="O12" i="9"/>
  <c r="P12" i="9" s="1"/>
  <c r="O36" i="24"/>
  <c r="P36" i="24" s="1"/>
  <c r="O13" i="24"/>
  <c r="P13" i="24" s="1"/>
  <c r="N67" i="16"/>
  <c r="G130" i="29" s="1"/>
  <c r="O40" i="35"/>
  <c r="P40" i="35" s="1"/>
  <c r="O29" i="18"/>
  <c r="P29" i="18" s="1"/>
  <c r="H25" i="2"/>
  <c r="N67" i="38"/>
  <c r="O38" i="23"/>
  <c r="P38" i="23" s="1"/>
  <c r="O40" i="21"/>
  <c r="P40" i="21" s="1"/>
  <c r="N67" i="36"/>
  <c r="O36" i="20"/>
  <c r="P36" i="20" s="1"/>
  <c r="O19" i="20"/>
  <c r="P19" i="20" s="1"/>
  <c r="O30" i="20"/>
  <c r="P30" i="20" s="1"/>
  <c r="O26" i="23"/>
  <c r="P26" i="23" s="1"/>
  <c r="O42" i="23"/>
  <c r="P42" i="23" s="1"/>
  <c r="O58" i="23"/>
  <c r="P58" i="23" s="1"/>
  <c r="O43" i="18"/>
  <c r="P43" i="18" s="1"/>
  <c r="O25" i="18"/>
  <c r="P25" i="18" s="1"/>
  <c r="O56" i="23"/>
  <c r="P56" i="23" s="1"/>
  <c r="O13" i="18"/>
  <c r="P13" i="18" s="1"/>
  <c r="O40" i="24"/>
  <c r="P40" i="24" s="1"/>
  <c r="O11" i="9"/>
  <c r="P11" i="9" s="1"/>
  <c r="O38" i="18"/>
  <c r="P38" i="18" s="1"/>
  <c r="O18" i="9"/>
  <c r="P18" i="9" s="1"/>
  <c r="O38" i="9"/>
  <c r="P38" i="9" s="1"/>
  <c r="O17" i="23"/>
  <c r="P17" i="23" s="1"/>
  <c r="O22" i="23"/>
  <c r="P22" i="23" s="1"/>
  <c r="O13" i="33"/>
  <c r="P13" i="33" s="1"/>
  <c r="O16" i="33"/>
  <c r="P16" i="33" s="1"/>
  <c r="O15" i="33"/>
  <c r="P15" i="33" s="1"/>
  <c r="O13" i="23"/>
  <c r="P13" i="23" s="1"/>
  <c r="O51" i="18"/>
  <c r="P51" i="18" s="1"/>
  <c r="O30" i="18"/>
  <c r="P30" i="18" s="1"/>
  <c r="O11" i="18"/>
  <c r="P11" i="18" s="1"/>
  <c r="O34" i="18"/>
  <c r="P34" i="18" s="1"/>
  <c r="O31" i="20"/>
  <c r="P31" i="20" s="1"/>
  <c r="O45" i="23"/>
  <c r="P45" i="23" s="1"/>
  <c r="N66" i="8"/>
  <c r="O31" i="8" s="1"/>
  <c r="P31" i="8" s="1"/>
  <c r="O31" i="18"/>
  <c r="P31" i="18" s="1"/>
  <c r="O48" i="18"/>
  <c r="P48" i="18" s="1"/>
  <c r="O9" i="23"/>
  <c r="P9" i="23" s="1"/>
  <c r="O11" i="23"/>
  <c r="P11" i="23" s="1"/>
  <c r="O19" i="18"/>
  <c r="P19" i="18" s="1"/>
  <c r="O20" i="18"/>
  <c r="P20" i="18" s="1"/>
  <c r="O55" i="23"/>
  <c r="P55" i="23" s="1"/>
  <c r="O22" i="18"/>
  <c r="P22" i="18" s="1"/>
  <c r="O19" i="23"/>
  <c r="P19" i="23" s="1"/>
  <c r="O49" i="18"/>
  <c r="P49" i="18" s="1"/>
  <c r="O37" i="18"/>
  <c r="P37" i="18" s="1"/>
  <c r="O54" i="23"/>
  <c r="P54" i="23" s="1"/>
  <c r="O57" i="18"/>
  <c r="P57" i="18" s="1"/>
  <c r="O44" i="23"/>
  <c r="P44" i="23" s="1"/>
  <c r="O27" i="18"/>
  <c r="P27" i="18" s="1"/>
  <c r="O54" i="20"/>
  <c r="P54" i="20" s="1"/>
  <c r="O10" i="35"/>
  <c r="P10" i="35" s="1"/>
  <c r="O32" i="23"/>
  <c r="P32" i="23" s="1"/>
  <c r="O44" i="20"/>
  <c r="P44" i="20" s="1"/>
  <c r="O21" i="34"/>
  <c r="P21" i="34" s="1"/>
  <c r="N67" i="34"/>
  <c r="O10" i="34"/>
  <c r="P10" i="34" s="1"/>
  <c r="O37" i="34"/>
  <c r="P37" i="34" s="1"/>
  <c r="O35" i="34"/>
  <c r="P35" i="34" s="1"/>
  <c r="O41" i="34"/>
  <c r="P41" i="34" s="1"/>
  <c r="O31" i="34"/>
  <c r="P31" i="34" s="1"/>
  <c r="O49" i="34"/>
  <c r="P49" i="34" s="1"/>
  <c r="O39" i="24"/>
  <c r="P39" i="24" s="1"/>
  <c r="O21" i="9"/>
  <c r="P21" i="9" s="1"/>
  <c r="O31" i="24"/>
  <c r="P31" i="24" s="1"/>
  <c r="O54" i="24"/>
  <c r="P54" i="24" s="1"/>
  <c r="O21" i="24"/>
  <c r="P21" i="24" s="1"/>
  <c r="O55" i="24"/>
  <c r="P55" i="24" s="1"/>
  <c r="O23" i="9"/>
  <c r="P23" i="9" s="1"/>
  <c r="O44" i="24"/>
  <c r="P44" i="24" s="1"/>
  <c r="O57" i="24"/>
  <c r="P57" i="24" s="1"/>
  <c r="N67" i="7"/>
  <c r="N67" i="9"/>
  <c r="O42" i="24"/>
  <c r="P42" i="24" s="1"/>
  <c r="O25" i="24"/>
  <c r="P25" i="24" s="1"/>
  <c r="O25" i="9"/>
  <c r="P25" i="9" s="1"/>
  <c r="O43" i="9"/>
  <c r="P43" i="9" s="1"/>
  <c r="O29" i="24"/>
  <c r="P29" i="24" s="1"/>
  <c r="O56" i="9"/>
  <c r="P56" i="9" s="1"/>
  <c r="O43" i="24"/>
  <c r="P43" i="24" s="1"/>
  <c r="O53" i="24"/>
  <c r="P53" i="24" s="1"/>
  <c r="O14" i="24"/>
  <c r="P14" i="24" s="1"/>
  <c r="O26" i="24"/>
  <c r="P26" i="24" s="1"/>
  <c r="O17" i="24"/>
  <c r="P17" i="24" s="1"/>
  <c r="O48" i="20"/>
  <c r="P48" i="20" s="1"/>
  <c r="C18" i="2"/>
  <c r="O23" i="24"/>
  <c r="P23" i="24" s="1"/>
  <c r="O58" i="24"/>
  <c r="P58" i="24" s="1"/>
  <c r="O41" i="24"/>
  <c r="P41" i="24" s="1"/>
  <c r="O22" i="24"/>
  <c r="P22" i="24" s="1"/>
  <c r="O15" i="24"/>
  <c r="P15" i="24" s="1"/>
  <c r="O20" i="24"/>
  <c r="P20" i="24" s="1"/>
  <c r="O10" i="24"/>
  <c r="P10" i="24" s="1"/>
  <c r="O57" i="20"/>
  <c r="P57" i="20" s="1"/>
  <c r="N67" i="24"/>
  <c r="O18" i="20"/>
  <c r="P18" i="20" s="1"/>
  <c r="O36" i="21"/>
  <c r="P36" i="21" s="1"/>
  <c r="O40" i="20"/>
  <c r="P40" i="20" s="1"/>
  <c r="O41" i="20"/>
  <c r="P41" i="20" s="1"/>
  <c r="N67" i="20"/>
  <c r="N67" i="35"/>
  <c r="O14" i="35"/>
  <c r="P14" i="35" s="1"/>
  <c r="O47" i="7"/>
  <c r="P47" i="7" s="1"/>
  <c r="O46" i="20"/>
  <c r="P46" i="20" s="1"/>
  <c r="N67" i="33"/>
  <c r="O29" i="20"/>
  <c r="P29" i="20" s="1"/>
  <c r="O51" i="20"/>
  <c r="P51" i="20" s="1"/>
  <c r="O44" i="7"/>
  <c r="P44" i="7" s="1"/>
  <c r="O16" i="20"/>
  <c r="P16" i="20" s="1"/>
  <c r="O44" i="18"/>
  <c r="P44" i="18" s="1"/>
  <c r="O25" i="20"/>
  <c r="P25" i="20" s="1"/>
  <c r="O27" i="35"/>
  <c r="P27" i="35" s="1"/>
  <c r="O33" i="20"/>
  <c r="P33" i="20" s="1"/>
  <c r="O24" i="18"/>
  <c r="P24" i="18" s="1"/>
  <c r="O39" i="20"/>
  <c r="P39" i="20" s="1"/>
  <c r="O58" i="20"/>
  <c r="P58" i="20" s="1"/>
  <c r="O27" i="24"/>
  <c r="P27" i="24" s="1"/>
  <c r="O42" i="20"/>
  <c r="P42" i="20" s="1"/>
  <c r="O14" i="20"/>
  <c r="P14" i="20" s="1"/>
  <c r="O45" i="35"/>
  <c r="P45" i="35" s="1"/>
  <c r="O49" i="35"/>
  <c r="P49" i="35" s="1"/>
  <c r="O23" i="7"/>
  <c r="P23" i="7" s="1"/>
  <c r="O55" i="20"/>
  <c r="P55" i="20" s="1"/>
  <c r="O47" i="20"/>
  <c r="P47" i="20" s="1"/>
  <c r="O22" i="7"/>
  <c r="P22" i="7" s="1"/>
  <c r="O20" i="20"/>
  <c r="P20" i="20" s="1"/>
  <c r="O39" i="18"/>
  <c r="P39" i="18" s="1"/>
  <c r="O18" i="24"/>
  <c r="P18" i="24" s="1"/>
  <c r="O53" i="20"/>
  <c r="P53" i="20" s="1"/>
  <c r="O22" i="20"/>
  <c r="P22" i="20" s="1"/>
  <c r="O11" i="20"/>
  <c r="P11" i="20" s="1"/>
  <c r="O37" i="21"/>
  <c r="P37" i="21" s="1"/>
  <c r="O21" i="20"/>
  <c r="P21" i="20" s="1"/>
  <c r="O55" i="18"/>
  <c r="P55" i="18" s="1"/>
  <c r="O12" i="18"/>
  <c r="P12" i="18" s="1"/>
  <c r="O20" i="21"/>
  <c r="P20" i="21" s="1"/>
  <c r="O23" i="18"/>
  <c r="P23" i="18" s="1"/>
  <c r="O41" i="21"/>
  <c r="P41" i="21" s="1"/>
  <c r="O21" i="21"/>
  <c r="P21" i="21" s="1"/>
  <c r="O56" i="18"/>
  <c r="P56" i="18" s="1"/>
  <c r="O17" i="18"/>
  <c r="P17" i="18" s="1"/>
  <c r="O22" i="16"/>
  <c r="P22" i="16" s="1"/>
  <c r="O52" i="16"/>
  <c r="P52" i="16" s="1"/>
  <c r="O50" i="16"/>
  <c r="P50" i="16" s="1"/>
  <c r="O32" i="16"/>
  <c r="P32" i="16" s="1"/>
  <c r="O45" i="16"/>
  <c r="P45" i="16" s="1"/>
  <c r="O37" i="16"/>
  <c r="P37" i="16" s="1"/>
  <c r="O17" i="16"/>
  <c r="P17" i="16" s="1"/>
  <c r="O16" i="16"/>
  <c r="P16" i="16" s="1"/>
  <c r="O18" i="16"/>
  <c r="P18" i="16" s="1"/>
  <c r="O54" i="16"/>
  <c r="P54" i="16" s="1"/>
  <c r="O46" i="16"/>
  <c r="P46" i="16" s="1"/>
  <c r="O12" i="16"/>
  <c r="P12" i="16" s="1"/>
  <c r="O49" i="16"/>
  <c r="P49" i="16" s="1"/>
  <c r="O41" i="16"/>
  <c r="P41" i="16" s="1"/>
  <c r="O51" i="16"/>
  <c r="P51" i="16" s="1"/>
  <c r="O23" i="16"/>
  <c r="P23" i="16" s="1"/>
  <c r="O13" i="16"/>
  <c r="P13" i="16" s="1"/>
  <c r="O26" i="16"/>
  <c r="P26" i="16" s="1"/>
  <c r="O42" i="16"/>
  <c r="P42" i="16" s="1"/>
  <c r="O36" i="16"/>
  <c r="P36" i="16" s="1"/>
  <c r="O57" i="16"/>
  <c r="P57" i="16" s="1"/>
  <c r="O24" i="16"/>
  <c r="P24" i="16" s="1"/>
  <c r="O56" i="16"/>
  <c r="P56" i="16" s="1"/>
  <c r="O44" i="16"/>
  <c r="P44" i="16" s="1"/>
  <c r="O58" i="16"/>
  <c r="P58" i="16" s="1"/>
  <c r="O53" i="16"/>
  <c r="P53" i="16" s="1"/>
  <c r="O9" i="16"/>
  <c r="O31" i="16"/>
  <c r="P31" i="16" s="1"/>
  <c r="O35" i="16"/>
  <c r="P35" i="16" s="1"/>
  <c r="O10" i="16"/>
  <c r="P10" i="16" s="1"/>
  <c r="O33" i="16"/>
  <c r="P33" i="16" s="1"/>
  <c r="O40" i="16"/>
  <c r="P40" i="16" s="1"/>
  <c r="O30" i="16"/>
  <c r="P30" i="16" s="1"/>
  <c r="O20" i="16"/>
  <c r="P20" i="16" s="1"/>
  <c r="O11" i="16"/>
  <c r="P11" i="16" s="1"/>
  <c r="O29" i="16"/>
  <c r="P29" i="16" s="1"/>
  <c r="O27" i="16"/>
  <c r="P27" i="16" s="1"/>
  <c r="O28" i="16"/>
  <c r="P28" i="16" s="1"/>
  <c r="O43" i="16"/>
  <c r="P43" i="16" s="1"/>
  <c r="O19" i="16"/>
  <c r="P19" i="16" s="1"/>
  <c r="O21" i="16"/>
  <c r="P21" i="16" s="1"/>
  <c r="O25" i="16"/>
  <c r="P25" i="16" s="1"/>
  <c r="O48" i="16"/>
  <c r="P48" i="16" s="1"/>
  <c r="O39" i="16"/>
  <c r="P39" i="16" s="1"/>
  <c r="O55" i="16"/>
  <c r="P55" i="16" s="1"/>
  <c r="O14" i="16"/>
  <c r="P14" i="16" s="1"/>
  <c r="O47" i="16"/>
  <c r="P47" i="16" s="1"/>
  <c r="O34" i="16"/>
  <c r="P34" i="16" s="1"/>
  <c r="O15" i="16"/>
  <c r="P15" i="16" s="1"/>
  <c r="O38" i="16"/>
  <c r="P38" i="16" s="1"/>
  <c r="N67" i="21"/>
  <c r="O51" i="9"/>
  <c r="P51" i="9" s="1"/>
  <c r="O52" i="9"/>
  <c r="P52" i="9" s="1"/>
  <c r="O30" i="9"/>
  <c r="P30" i="9" s="1"/>
  <c r="O31" i="9"/>
  <c r="P31" i="9" s="1"/>
  <c r="O50" i="9"/>
  <c r="P50" i="9" s="1"/>
  <c r="O41" i="9"/>
  <c r="P41" i="9" s="1"/>
  <c r="O42" i="9"/>
  <c r="P42" i="9" s="1"/>
  <c r="O22" i="9"/>
  <c r="P22" i="9" s="1"/>
  <c r="O15" i="9"/>
  <c r="P15" i="9" s="1"/>
  <c r="O53" i="9"/>
  <c r="P53" i="9" s="1"/>
  <c r="O57" i="9"/>
  <c r="P57" i="9" s="1"/>
  <c r="O10" i="9"/>
  <c r="P10" i="9" s="1"/>
  <c r="O19" i="9"/>
  <c r="P19" i="9" s="1"/>
  <c r="O27" i="9"/>
  <c r="P27" i="9" s="1"/>
  <c r="O46" i="9"/>
  <c r="P46" i="9" s="1"/>
  <c r="O48" i="9"/>
  <c r="P48" i="9" s="1"/>
  <c r="O35" i="9"/>
  <c r="P35" i="9" s="1"/>
  <c r="O33" i="9"/>
  <c r="P33" i="9" s="1"/>
  <c r="O47" i="9"/>
  <c r="P47" i="9" s="1"/>
  <c r="O54" i="9"/>
  <c r="P54" i="9" s="1"/>
  <c r="O26" i="9"/>
  <c r="P26" i="9" s="1"/>
  <c r="O34" i="9"/>
  <c r="P34" i="9" s="1"/>
  <c r="O9" i="9"/>
  <c r="O36" i="9"/>
  <c r="P36" i="9" s="1"/>
  <c r="O55" i="9"/>
  <c r="P55" i="9" s="1"/>
  <c r="O40" i="9"/>
  <c r="P40" i="9" s="1"/>
  <c r="O14" i="9"/>
  <c r="P14" i="9" s="1"/>
  <c r="O32" i="9"/>
  <c r="P32" i="9" s="1"/>
  <c r="O16" i="9"/>
  <c r="P16" i="9" s="1"/>
  <c r="O58" i="9"/>
  <c r="P58" i="9" s="1"/>
  <c r="O17" i="9"/>
  <c r="P17" i="9" s="1"/>
  <c r="O13" i="9"/>
  <c r="P13" i="9" s="1"/>
  <c r="O28" i="9"/>
  <c r="P28" i="9" s="1"/>
  <c r="O49" i="9"/>
  <c r="P49" i="9" s="1"/>
  <c r="O37" i="9"/>
  <c r="P37" i="9" s="1"/>
  <c r="O20" i="9"/>
  <c r="P20" i="9" s="1"/>
  <c r="O53" i="18"/>
  <c r="P53" i="18" s="1"/>
  <c r="B41" i="22"/>
  <c r="O17" i="33"/>
  <c r="P17" i="33" s="1"/>
  <c r="O36" i="33"/>
  <c r="P36" i="33" s="1"/>
  <c r="O23" i="33"/>
  <c r="P23" i="33" s="1"/>
  <c r="O50" i="33"/>
  <c r="P50" i="33" s="1"/>
  <c r="O48" i="33"/>
  <c r="P48" i="33" s="1"/>
  <c r="O39" i="33"/>
  <c r="P39" i="33" s="1"/>
  <c r="O19" i="33"/>
  <c r="P19" i="33" s="1"/>
  <c r="O46" i="33"/>
  <c r="P46" i="33" s="1"/>
  <c r="O37" i="33"/>
  <c r="P37" i="33" s="1"/>
  <c r="O26" i="33"/>
  <c r="P26" i="33" s="1"/>
  <c r="O22" i="33"/>
  <c r="P22" i="33" s="1"/>
  <c r="O30" i="33"/>
  <c r="P30" i="33" s="1"/>
  <c r="O43" i="33"/>
  <c r="P43" i="33" s="1"/>
  <c r="O35" i="33"/>
  <c r="P35" i="33" s="1"/>
  <c r="O57" i="33"/>
  <c r="P57" i="33" s="1"/>
  <c r="O33" i="33"/>
  <c r="P33" i="33" s="1"/>
  <c r="O29" i="33"/>
  <c r="P29" i="33" s="1"/>
  <c r="O25" i="33"/>
  <c r="P25" i="33" s="1"/>
  <c r="O55" i="33"/>
  <c r="P55" i="33" s="1"/>
  <c r="O28" i="33"/>
  <c r="P28" i="33" s="1"/>
  <c r="O24" i="33"/>
  <c r="P24" i="33" s="1"/>
  <c r="O40" i="33"/>
  <c r="P40" i="33" s="1"/>
  <c r="O52" i="33"/>
  <c r="P52" i="33" s="1"/>
  <c r="O41" i="33"/>
  <c r="P41" i="33" s="1"/>
  <c r="O38" i="33"/>
  <c r="P38" i="33" s="1"/>
  <c r="O56" i="33"/>
  <c r="P56" i="33" s="1"/>
  <c r="O9" i="33"/>
  <c r="O34" i="33"/>
  <c r="P34" i="33" s="1"/>
  <c r="O32" i="33"/>
  <c r="P32" i="33" s="1"/>
  <c r="O11" i="33"/>
  <c r="P11" i="33" s="1"/>
  <c r="O53" i="33"/>
  <c r="P53" i="33" s="1"/>
  <c r="O10" i="33"/>
  <c r="P10" i="33" s="1"/>
  <c r="O54" i="33"/>
  <c r="P54" i="33" s="1"/>
  <c r="O51" i="33"/>
  <c r="P51" i="33" s="1"/>
  <c r="O20" i="33"/>
  <c r="P20" i="33" s="1"/>
  <c r="O58" i="33"/>
  <c r="P58" i="33" s="1"/>
  <c r="O39" i="9"/>
  <c r="P39" i="9" s="1"/>
  <c r="O18" i="21"/>
  <c r="P18" i="21" s="1"/>
  <c r="O17" i="21"/>
  <c r="P17" i="21" s="1"/>
  <c r="O40" i="18"/>
  <c r="P40" i="18" s="1"/>
  <c r="O28" i="36"/>
  <c r="P28" i="36" s="1"/>
  <c r="O40" i="36"/>
  <c r="P40" i="36" s="1"/>
  <c r="O35" i="36"/>
  <c r="P35" i="36" s="1"/>
  <c r="O16" i="36"/>
  <c r="P16" i="36" s="1"/>
  <c r="O51" i="36"/>
  <c r="P51" i="36" s="1"/>
  <c r="O19" i="36"/>
  <c r="P19" i="36" s="1"/>
  <c r="O58" i="36"/>
  <c r="P58" i="36" s="1"/>
  <c r="O34" i="36"/>
  <c r="P34" i="36" s="1"/>
  <c r="O49" i="36"/>
  <c r="P49" i="36" s="1"/>
  <c r="O56" i="36"/>
  <c r="P56" i="36" s="1"/>
  <c r="O31" i="36"/>
  <c r="P31" i="36" s="1"/>
  <c r="O9" i="36"/>
  <c r="O10" i="36"/>
  <c r="P10" i="36" s="1"/>
  <c r="O25" i="36"/>
  <c r="P25" i="36" s="1"/>
  <c r="O53" i="36"/>
  <c r="P53" i="36" s="1"/>
  <c r="O26" i="36"/>
  <c r="P26" i="36" s="1"/>
  <c r="O32" i="36"/>
  <c r="P32" i="36" s="1"/>
  <c r="O21" i="36"/>
  <c r="P21" i="36" s="1"/>
  <c r="O46" i="36"/>
  <c r="P46" i="36" s="1"/>
  <c r="O52" i="36"/>
  <c r="P52" i="36" s="1"/>
  <c r="O44" i="36"/>
  <c r="P44" i="36" s="1"/>
  <c r="O36" i="36"/>
  <c r="P36" i="36" s="1"/>
  <c r="O24" i="36"/>
  <c r="P24" i="36" s="1"/>
  <c r="O18" i="36"/>
  <c r="P18" i="36" s="1"/>
  <c r="O54" i="36"/>
  <c r="P54" i="36" s="1"/>
  <c r="O37" i="36"/>
  <c r="P37" i="36" s="1"/>
  <c r="O41" i="36"/>
  <c r="P41" i="36" s="1"/>
  <c r="O15" i="36"/>
  <c r="P15" i="36" s="1"/>
  <c r="O42" i="36"/>
  <c r="P42" i="36" s="1"/>
  <c r="O47" i="36"/>
  <c r="P47" i="36" s="1"/>
  <c r="O23" i="36"/>
  <c r="P23" i="36" s="1"/>
  <c r="O11" i="36"/>
  <c r="P11" i="36" s="1"/>
  <c r="O50" i="36"/>
  <c r="P50" i="36" s="1"/>
  <c r="O33" i="36"/>
  <c r="P33" i="36" s="1"/>
  <c r="O30" i="36"/>
  <c r="P30" i="36" s="1"/>
  <c r="O48" i="36"/>
  <c r="P48" i="36" s="1"/>
  <c r="O27" i="36"/>
  <c r="P27" i="36" s="1"/>
  <c r="O38" i="36"/>
  <c r="P38" i="36" s="1"/>
  <c r="O12" i="36"/>
  <c r="P12" i="36" s="1"/>
  <c r="O22" i="36"/>
  <c r="P22" i="36" s="1"/>
  <c r="O43" i="36"/>
  <c r="P43" i="36" s="1"/>
  <c r="O55" i="36"/>
  <c r="P55" i="36" s="1"/>
  <c r="O14" i="36"/>
  <c r="P14" i="36" s="1"/>
  <c r="O20" i="36"/>
  <c r="P20" i="36" s="1"/>
  <c r="O45" i="36"/>
  <c r="P45" i="36" s="1"/>
  <c r="O13" i="36"/>
  <c r="P13" i="36" s="1"/>
  <c r="O57" i="36"/>
  <c r="P57" i="36" s="1"/>
  <c r="O29" i="36"/>
  <c r="P29" i="36" s="1"/>
  <c r="O39" i="36"/>
  <c r="P39" i="36" s="1"/>
  <c r="O17" i="36"/>
  <c r="P17" i="36" s="1"/>
  <c r="O44" i="33"/>
  <c r="P44" i="33" s="1"/>
  <c r="N66" i="19"/>
  <c r="O24" i="9"/>
  <c r="P24" i="9" s="1"/>
  <c r="O15" i="34"/>
  <c r="P15" i="34" s="1"/>
  <c r="O11" i="34"/>
  <c r="P11" i="34" s="1"/>
  <c r="O33" i="34"/>
  <c r="P33" i="34" s="1"/>
  <c r="O42" i="34"/>
  <c r="P42" i="34" s="1"/>
  <c r="O29" i="34"/>
  <c r="P29" i="34" s="1"/>
  <c r="O46" i="34"/>
  <c r="P46" i="34" s="1"/>
  <c r="O32" i="34"/>
  <c r="P32" i="34" s="1"/>
  <c r="O50" i="34"/>
  <c r="P50" i="34" s="1"/>
  <c r="O30" i="34"/>
  <c r="P30" i="34" s="1"/>
  <c r="O56" i="34"/>
  <c r="P56" i="34" s="1"/>
  <c r="O58" i="34"/>
  <c r="P58" i="34" s="1"/>
  <c r="O19" i="34"/>
  <c r="P19" i="34" s="1"/>
  <c r="O24" i="34"/>
  <c r="P24" i="34" s="1"/>
  <c r="O44" i="34"/>
  <c r="P44" i="34" s="1"/>
  <c r="O23" i="34"/>
  <c r="P23" i="34" s="1"/>
  <c r="O14" i="34"/>
  <c r="P14" i="34" s="1"/>
  <c r="O28" i="34"/>
  <c r="P28" i="34" s="1"/>
  <c r="O55" i="34"/>
  <c r="P55" i="34" s="1"/>
  <c r="O26" i="34"/>
  <c r="P26" i="34" s="1"/>
  <c r="O45" i="34"/>
  <c r="P45" i="34" s="1"/>
  <c r="O38" i="34"/>
  <c r="P38" i="34" s="1"/>
  <c r="O48" i="34"/>
  <c r="P48" i="34" s="1"/>
  <c r="O17" i="34"/>
  <c r="P17" i="34" s="1"/>
  <c r="O20" i="34"/>
  <c r="P20" i="34" s="1"/>
  <c r="O25" i="34"/>
  <c r="P25" i="34" s="1"/>
  <c r="O27" i="34"/>
  <c r="P27" i="34" s="1"/>
  <c r="O34" i="34"/>
  <c r="P34" i="34" s="1"/>
  <c r="O51" i="34"/>
  <c r="P51" i="34" s="1"/>
  <c r="O57" i="34"/>
  <c r="P57" i="34" s="1"/>
  <c r="O9" i="34"/>
  <c r="O40" i="34"/>
  <c r="P40" i="34" s="1"/>
  <c r="O39" i="34"/>
  <c r="P39" i="34" s="1"/>
  <c r="O22" i="34"/>
  <c r="P22" i="34" s="1"/>
  <c r="O18" i="34"/>
  <c r="P18" i="34" s="1"/>
  <c r="O16" i="34"/>
  <c r="P16" i="34" s="1"/>
  <c r="O47" i="34"/>
  <c r="P47" i="34" s="1"/>
  <c r="O13" i="34"/>
  <c r="P13" i="34" s="1"/>
  <c r="O54" i="34"/>
  <c r="P54" i="34" s="1"/>
  <c r="O36" i="34"/>
  <c r="P36" i="34" s="1"/>
  <c r="O12" i="34"/>
  <c r="P12" i="34" s="1"/>
  <c r="O43" i="34"/>
  <c r="P43" i="34" s="1"/>
  <c r="O53" i="34"/>
  <c r="P53" i="34" s="1"/>
  <c r="O52" i="34"/>
  <c r="P52" i="34" s="1"/>
  <c r="O54" i="21"/>
  <c r="P54" i="21" s="1"/>
  <c r="O14" i="33"/>
  <c r="P14" i="33" s="1"/>
  <c r="O19" i="21"/>
  <c r="P19" i="21" s="1"/>
  <c r="O46" i="21"/>
  <c r="P46" i="21" s="1"/>
  <c r="O38" i="21"/>
  <c r="P38" i="21" s="1"/>
  <c r="O35" i="24"/>
  <c r="P35" i="24" s="1"/>
  <c r="O24" i="24"/>
  <c r="P24" i="24" s="1"/>
  <c r="O33" i="24"/>
  <c r="P33" i="24" s="1"/>
  <c r="O11" i="24"/>
  <c r="P11" i="24" s="1"/>
  <c r="O30" i="24"/>
  <c r="P30" i="24" s="1"/>
  <c r="O56" i="24"/>
  <c r="P56" i="24" s="1"/>
  <c r="O51" i="24"/>
  <c r="P51" i="24" s="1"/>
  <c r="O9" i="24"/>
  <c r="O12" i="24"/>
  <c r="P12" i="24" s="1"/>
  <c r="O28" i="24"/>
  <c r="P28" i="24" s="1"/>
  <c r="O38" i="24"/>
  <c r="P38" i="24" s="1"/>
  <c r="O16" i="24"/>
  <c r="P16" i="24" s="1"/>
  <c r="O19" i="24"/>
  <c r="P19" i="24" s="1"/>
  <c r="O46" i="24"/>
  <c r="P46" i="24" s="1"/>
  <c r="O50" i="24"/>
  <c r="P50" i="24" s="1"/>
  <c r="O48" i="24"/>
  <c r="P48" i="24" s="1"/>
  <c r="O52" i="24"/>
  <c r="P52" i="24" s="1"/>
  <c r="O32" i="24"/>
  <c r="P32" i="24" s="1"/>
  <c r="O45" i="24"/>
  <c r="P45" i="24" s="1"/>
  <c r="O49" i="24"/>
  <c r="P49" i="24" s="1"/>
  <c r="O37" i="24"/>
  <c r="P37" i="24" s="1"/>
  <c r="O45" i="33"/>
  <c r="P45" i="33" s="1"/>
  <c r="O27" i="21"/>
  <c r="P27" i="21" s="1"/>
  <c r="O31" i="33"/>
  <c r="P31" i="33" s="1"/>
  <c r="O43" i="21"/>
  <c r="P43" i="21" s="1"/>
  <c r="O15" i="21"/>
  <c r="P15" i="21" s="1"/>
  <c r="O58" i="21"/>
  <c r="P58" i="21" s="1"/>
  <c r="O56" i="21"/>
  <c r="P56" i="21" s="1"/>
  <c r="O39" i="35"/>
  <c r="P39" i="35" s="1"/>
  <c r="O56" i="35"/>
  <c r="P56" i="35" s="1"/>
  <c r="O55" i="35"/>
  <c r="P55" i="35" s="1"/>
  <c r="O20" i="35"/>
  <c r="P20" i="35" s="1"/>
  <c r="O9" i="35"/>
  <c r="O31" i="35"/>
  <c r="P31" i="35" s="1"/>
  <c r="O42" i="35"/>
  <c r="P42" i="35" s="1"/>
  <c r="O22" i="35"/>
  <c r="P22" i="35" s="1"/>
  <c r="O21" i="35"/>
  <c r="P21" i="35" s="1"/>
  <c r="O19" i="35"/>
  <c r="P19" i="35" s="1"/>
  <c r="O16" i="35"/>
  <c r="P16" i="35" s="1"/>
  <c r="O51" i="35"/>
  <c r="P51" i="35" s="1"/>
  <c r="O52" i="35"/>
  <c r="P52" i="35" s="1"/>
  <c r="O34" i="35"/>
  <c r="P34" i="35" s="1"/>
  <c r="O13" i="35"/>
  <c r="P13" i="35" s="1"/>
  <c r="O48" i="35"/>
  <c r="P48" i="35" s="1"/>
  <c r="O57" i="35"/>
  <c r="P57" i="35" s="1"/>
  <c r="O18" i="35"/>
  <c r="P18" i="35" s="1"/>
  <c r="O37" i="35"/>
  <c r="P37" i="35" s="1"/>
  <c r="O43" i="35"/>
  <c r="P43" i="35" s="1"/>
  <c r="O38" i="35"/>
  <c r="P38" i="35" s="1"/>
  <c r="O23" i="35"/>
  <c r="P23" i="35" s="1"/>
  <c r="O50" i="35"/>
  <c r="P50" i="35" s="1"/>
  <c r="O33" i="35"/>
  <c r="P33" i="35" s="1"/>
  <c r="O24" i="35"/>
  <c r="P24" i="35" s="1"/>
  <c r="O36" i="35"/>
  <c r="P36" i="35" s="1"/>
  <c r="O32" i="35"/>
  <c r="P32" i="35" s="1"/>
  <c r="O44" i="35"/>
  <c r="P44" i="35" s="1"/>
  <c r="O46" i="35"/>
  <c r="P46" i="35" s="1"/>
  <c r="O41" i="35"/>
  <c r="P41" i="35" s="1"/>
  <c r="O47" i="35"/>
  <c r="P47" i="35" s="1"/>
  <c r="O35" i="35"/>
  <c r="P35" i="35" s="1"/>
  <c r="O25" i="35"/>
  <c r="P25" i="35" s="1"/>
  <c r="O58" i="35"/>
  <c r="P58" i="35" s="1"/>
  <c r="O11" i="35"/>
  <c r="P11" i="35" s="1"/>
  <c r="O12" i="35"/>
  <c r="P12" i="35" s="1"/>
  <c r="O28" i="35"/>
  <c r="P28" i="35" s="1"/>
  <c r="O54" i="35"/>
  <c r="P54" i="35" s="1"/>
  <c r="O29" i="35"/>
  <c r="P29" i="35" s="1"/>
  <c r="O17" i="35"/>
  <c r="P17" i="35" s="1"/>
  <c r="O30" i="35"/>
  <c r="P30" i="35" s="1"/>
  <c r="O26" i="35"/>
  <c r="P26" i="35" s="1"/>
  <c r="O53" i="35"/>
  <c r="P53" i="35" s="1"/>
  <c r="O15" i="35"/>
  <c r="P15" i="35" s="1"/>
  <c r="N66" i="25"/>
  <c r="O55" i="38"/>
  <c r="P55" i="38" s="1"/>
  <c r="O32" i="38"/>
  <c r="P32" i="38" s="1"/>
  <c r="O41" i="38"/>
  <c r="P41" i="38" s="1"/>
  <c r="O19" i="38"/>
  <c r="P19" i="38" s="1"/>
  <c r="O18" i="38"/>
  <c r="P18" i="38" s="1"/>
  <c r="O31" i="38"/>
  <c r="P31" i="38" s="1"/>
  <c r="O37" i="38"/>
  <c r="P37" i="38" s="1"/>
  <c r="O39" i="38"/>
  <c r="P39" i="38" s="1"/>
  <c r="O14" i="38"/>
  <c r="P14" i="38" s="1"/>
  <c r="O17" i="38"/>
  <c r="P17" i="38" s="1"/>
  <c r="O30" i="38"/>
  <c r="P30" i="38" s="1"/>
  <c r="O11" i="38"/>
  <c r="P11" i="38" s="1"/>
  <c r="O16" i="38"/>
  <c r="P16" i="38" s="1"/>
  <c r="O15" i="38"/>
  <c r="P15" i="38" s="1"/>
  <c r="O45" i="38"/>
  <c r="P45" i="38" s="1"/>
  <c r="O35" i="38"/>
  <c r="P35" i="38" s="1"/>
  <c r="O10" i="38"/>
  <c r="P10" i="38" s="1"/>
  <c r="O43" i="38"/>
  <c r="P43" i="38" s="1"/>
  <c r="O52" i="38"/>
  <c r="P52" i="38" s="1"/>
  <c r="O57" i="38"/>
  <c r="P57" i="38" s="1"/>
  <c r="O54" i="38"/>
  <c r="P54" i="38" s="1"/>
  <c r="O23" i="38"/>
  <c r="P23" i="38" s="1"/>
  <c r="O29" i="38"/>
  <c r="P29" i="38" s="1"/>
  <c r="O25" i="38"/>
  <c r="P25" i="38" s="1"/>
  <c r="O28" i="38"/>
  <c r="P28" i="38" s="1"/>
  <c r="O48" i="38"/>
  <c r="P48" i="38" s="1"/>
  <c r="O9" i="38"/>
  <c r="O51" i="38"/>
  <c r="P51" i="38" s="1"/>
  <c r="O50" i="38"/>
  <c r="P50" i="38" s="1"/>
  <c r="O36" i="38"/>
  <c r="P36" i="38" s="1"/>
  <c r="O40" i="38"/>
  <c r="P40" i="38" s="1"/>
  <c r="O21" i="38"/>
  <c r="P21" i="38" s="1"/>
  <c r="O56" i="38"/>
  <c r="P56" i="38" s="1"/>
  <c r="O12" i="38"/>
  <c r="P12" i="38" s="1"/>
  <c r="O49" i="38"/>
  <c r="P49" i="38" s="1"/>
  <c r="O22" i="38"/>
  <c r="P22" i="38" s="1"/>
  <c r="O42" i="38"/>
  <c r="P42" i="38" s="1"/>
  <c r="O53" i="38"/>
  <c r="P53" i="38" s="1"/>
  <c r="O13" i="38"/>
  <c r="P13" i="38" s="1"/>
  <c r="O58" i="38"/>
  <c r="P58" i="38" s="1"/>
  <c r="O27" i="38"/>
  <c r="P27" i="38" s="1"/>
  <c r="O47" i="38"/>
  <c r="P47" i="38" s="1"/>
  <c r="O34" i="38"/>
  <c r="P34" i="38" s="1"/>
  <c r="O38" i="38"/>
  <c r="P38" i="38" s="1"/>
  <c r="O33" i="38"/>
  <c r="P33" i="38" s="1"/>
  <c r="O46" i="38"/>
  <c r="P46" i="38" s="1"/>
  <c r="O44" i="38"/>
  <c r="P44" i="38" s="1"/>
  <c r="O26" i="38"/>
  <c r="P26" i="38" s="1"/>
  <c r="O20" i="38"/>
  <c r="P20" i="38" s="1"/>
  <c r="O24" i="38"/>
  <c r="P24" i="38" s="1"/>
  <c r="O28" i="21"/>
  <c r="P28" i="21" s="1"/>
  <c r="O11" i="21"/>
  <c r="P11" i="21" s="1"/>
  <c r="O27" i="33"/>
  <c r="P27" i="33" s="1"/>
  <c r="O53" i="21"/>
  <c r="P53" i="21" s="1"/>
  <c r="O42" i="33"/>
  <c r="P42" i="33" s="1"/>
  <c r="O29" i="21"/>
  <c r="P29" i="21" s="1"/>
  <c r="O44" i="9"/>
  <c r="P44" i="9" s="1"/>
  <c r="N67" i="18"/>
  <c r="O14" i="21"/>
  <c r="P14" i="21" s="1"/>
  <c r="O34" i="24"/>
  <c r="P34" i="24" s="1"/>
  <c r="O32" i="20"/>
  <c r="P32" i="20" s="1"/>
  <c r="O43" i="20"/>
  <c r="P43" i="20" s="1"/>
  <c r="O23" i="20"/>
  <c r="P23" i="20" s="1"/>
  <c r="O27" i="20"/>
  <c r="P27" i="20" s="1"/>
  <c r="O37" i="20"/>
  <c r="P37" i="20" s="1"/>
  <c r="O9" i="20"/>
  <c r="O38" i="20"/>
  <c r="P38" i="20" s="1"/>
  <c r="O34" i="20"/>
  <c r="P34" i="20" s="1"/>
  <c r="O13" i="20"/>
  <c r="P13" i="20" s="1"/>
  <c r="O50" i="20"/>
  <c r="P50" i="20" s="1"/>
  <c r="O49" i="20"/>
  <c r="P49" i="20" s="1"/>
  <c r="O52" i="20"/>
  <c r="P52" i="20" s="1"/>
  <c r="O35" i="20"/>
  <c r="P35" i="20" s="1"/>
  <c r="O15" i="20"/>
  <c r="P15" i="20" s="1"/>
  <c r="O26" i="20"/>
  <c r="P26" i="20" s="1"/>
  <c r="O17" i="20"/>
  <c r="P17" i="20" s="1"/>
  <c r="O10" i="20"/>
  <c r="P10" i="20" s="1"/>
  <c r="O56" i="20"/>
  <c r="P56" i="20" s="1"/>
  <c r="O12" i="20"/>
  <c r="P12" i="20" s="1"/>
  <c r="O28" i="20"/>
  <c r="P28" i="20" s="1"/>
  <c r="O45" i="20"/>
  <c r="P45" i="20" s="1"/>
  <c r="O24" i="20"/>
  <c r="P24" i="20" s="1"/>
  <c r="N66" i="17"/>
  <c r="N66" i="37"/>
  <c r="O18" i="33"/>
  <c r="P18" i="33" s="1"/>
  <c r="O29" i="9"/>
  <c r="P29" i="9" s="1"/>
  <c r="O54" i="18"/>
  <c r="P54" i="18" s="1"/>
  <c r="O52" i="18"/>
  <c r="P52" i="18" s="1"/>
  <c r="O32" i="18"/>
  <c r="P32" i="18" s="1"/>
  <c r="O28" i="18"/>
  <c r="P28" i="18" s="1"/>
  <c r="O15" i="18"/>
  <c r="P15" i="18" s="1"/>
  <c r="O14" i="18"/>
  <c r="P14" i="18" s="1"/>
  <c r="O35" i="18"/>
  <c r="P35" i="18" s="1"/>
  <c r="O21" i="18"/>
  <c r="P21" i="18" s="1"/>
  <c r="O26" i="18"/>
  <c r="P26" i="18" s="1"/>
  <c r="O58" i="18"/>
  <c r="P58" i="18" s="1"/>
  <c r="O36" i="18"/>
  <c r="P36" i="18" s="1"/>
  <c r="O18" i="18"/>
  <c r="P18" i="18" s="1"/>
  <c r="O41" i="18"/>
  <c r="P41" i="18" s="1"/>
  <c r="O33" i="18"/>
  <c r="P33" i="18" s="1"/>
  <c r="O46" i="18"/>
  <c r="P46" i="18" s="1"/>
  <c r="O16" i="18"/>
  <c r="P16" i="18" s="1"/>
  <c r="O10" i="18"/>
  <c r="P10" i="18" s="1"/>
  <c r="O47" i="24"/>
  <c r="P47" i="24" s="1"/>
  <c r="O20" i="23"/>
  <c r="P20" i="23" s="1"/>
  <c r="O16" i="23"/>
  <c r="P16" i="23" s="1"/>
  <c r="O43" i="23"/>
  <c r="P43" i="23" s="1"/>
  <c r="O39" i="23"/>
  <c r="P39" i="23" s="1"/>
  <c r="O53" i="23"/>
  <c r="P53" i="23" s="1"/>
  <c r="O10" i="23"/>
  <c r="P10" i="23" s="1"/>
  <c r="O31" i="23"/>
  <c r="P31" i="23" s="1"/>
  <c r="O36" i="23"/>
  <c r="P36" i="23" s="1"/>
  <c r="O37" i="23"/>
  <c r="P37" i="23" s="1"/>
  <c r="O33" i="23"/>
  <c r="P33" i="23" s="1"/>
  <c r="O34" i="23"/>
  <c r="P34" i="23" s="1"/>
  <c r="O46" i="23"/>
  <c r="P46" i="23" s="1"/>
  <c r="O48" i="23"/>
  <c r="P48" i="23" s="1"/>
  <c r="O57" i="23"/>
  <c r="P57" i="23" s="1"/>
  <c r="O14" i="23"/>
  <c r="P14" i="23" s="1"/>
  <c r="O18" i="23"/>
  <c r="P18" i="23" s="1"/>
  <c r="O12" i="23"/>
  <c r="P12" i="23" s="1"/>
  <c r="O24" i="23"/>
  <c r="P24" i="23" s="1"/>
  <c r="O35" i="23"/>
  <c r="P35" i="23" s="1"/>
  <c r="O41" i="23"/>
  <c r="P41" i="23" s="1"/>
  <c r="O47" i="23"/>
  <c r="P47" i="23" s="1"/>
  <c r="O29" i="23"/>
  <c r="P29" i="23" s="1"/>
  <c r="O15" i="23"/>
  <c r="P15" i="23" s="1"/>
  <c r="O28" i="23"/>
  <c r="P28" i="23" s="1"/>
  <c r="O30" i="23"/>
  <c r="P30" i="23" s="1"/>
  <c r="O51" i="23"/>
  <c r="P51" i="23" s="1"/>
  <c r="O49" i="23"/>
  <c r="P49" i="23" s="1"/>
  <c r="O50" i="23"/>
  <c r="P50" i="23" s="1"/>
  <c r="O21" i="23"/>
  <c r="P21" i="23" s="1"/>
  <c r="O52" i="23"/>
  <c r="P52" i="23" s="1"/>
  <c r="O40" i="23"/>
  <c r="P40" i="23" s="1"/>
  <c r="O27" i="23"/>
  <c r="P27" i="23" s="1"/>
  <c r="O23" i="23"/>
  <c r="P23" i="23" s="1"/>
  <c r="O25" i="23"/>
  <c r="P25" i="23" s="1"/>
  <c r="O26" i="21"/>
  <c r="P26" i="21" s="1"/>
  <c r="O25" i="21"/>
  <c r="P25" i="21" s="1"/>
  <c r="O34" i="21"/>
  <c r="P34" i="21" s="1"/>
  <c r="O48" i="21"/>
  <c r="P48" i="21" s="1"/>
  <c r="O50" i="21"/>
  <c r="P50" i="21" s="1"/>
  <c r="O35" i="21"/>
  <c r="P35" i="21" s="1"/>
  <c r="O55" i="21"/>
  <c r="P55" i="21" s="1"/>
  <c r="O47" i="21"/>
  <c r="P47" i="21" s="1"/>
  <c r="O57" i="21"/>
  <c r="P57" i="21" s="1"/>
  <c r="O10" i="21"/>
  <c r="P10" i="21" s="1"/>
  <c r="O9" i="21"/>
  <c r="O49" i="21"/>
  <c r="P49" i="21" s="1"/>
  <c r="O45" i="21"/>
  <c r="P45" i="21" s="1"/>
  <c r="O51" i="21"/>
  <c r="P51" i="21" s="1"/>
  <c r="O39" i="21"/>
  <c r="P39" i="21" s="1"/>
  <c r="O24" i="21"/>
  <c r="P24" i="21" s="1"/>
  <c r="O30" i="21"/>
  <c r="P30" i="21" s="1"/>
  <c r="O12" i="21"/>
  <c r="P12" i="21" s="1"/>
  <c r="O16" i="21"/>
  <c r="P16" i="21" s="1"/>
  <c r="O33" i="21"/>
  <c r="P33" i="21" s="1"/>
  <c r="O13" i="21"/>
  <c r="P13" i="21" s="1"/>
  <c r="O42" i="21"/>
  <c r="P42" i="21" s="1"/>
  <c r="O52" i="21"/>
  <c r="P52" i="21" s="1"/>
  <c r="O22" i="21"/>
  <c r="P22" i="21" s="1"/>
  <c r="O44" i="21"/>
  <c r="P44" i="21" s="1"/>
  <c r="O21" i="33"/>
  <c r="P21" i="33" s="1"/>
  <c r="O32" i="21"/>
  <c r="P32" i="21" s="1"/>
  <c r="O45" i="9"/>
  <c r="P45" i="9" s="1"/>
  <c r="O12" i="33"/>
  <c r="P12" i="33" s="1"/>
  <c r="B33" i="22"/>
  <c r="D33" i="22" s="1"/>
  <c r="O54" i="7"/>
  <c r="P54" i="7" s="1"/>
  <c r="O31" i="7"/>
  <c r="P31" i="7" s="1"/>
  <c r="O36" i="7"/>
  <c r="P36" i="7" s="1"/>
  <c r="O17" i="7"/>
  <c r="P17" i="7" s="1"/>
  <c r="O41" i="7"/>
  <c r="P41" i="7" s="1"/>
  <c r="O55" i="7"/>
  <c r="P55" i="7" s="1"/>
  <c r="O12" i="7"/>
  <c r="P12" i="7" s="1"/>
  <c r="O57" i="7"/>
  <c r="P57" i="7" s="1"/>
  <c r="O25" i="7"/>
  <c r="P25" i="7" s="1"/>
  <c r="O26" i="7"/>
  <c r="P26" i="7" s="1"/>
  <c r="O19" i="7"/>
  <c r="P19" i="7" s="1"/>
  <c r="O28" i="7"/>
  <c r="P28" i="7" s="1"/>
  <c r="O45" i="7"/>
  <c r="P45" i="7" s="1"/>
  <c r="O49" i="7"/>
  <c r="P49" i="7" s="1"/>
  <c r="O39" i="7"/>
  <c r="P39" i="7" s="1"/>
  <c r="O14" i="7"/>
  <c r="P14" i="7" s="1"/>
  <c r="O18" i="7"/>
  <c r="P18" i="7" s="1"/>
  <c r="O56" i="7"/>
  <c r="P56" i="7" s="1"/>
  <c r="O13" i="7"/>
  <c r="P13" i="7" s="1"/>
  <c r="O32" i="7"/>
  <c r="P32" i="7" s="1"/>
  <c r="O52" i="7"/>
  <c r="P52" i="7" s="1"/>
  <c r="O35" i="7"/>
  <c r="P35" i="7" s="1"/>
  <c r="O43" i="7"/>
  <c r="P43" i="7" s="1"/>
  <c r="O34" i="7"/>
  <c r="P34" i="7" s="1"/>
  <c r="O33" i="7"/>
  <c r="P33" i="7" s="1"/>
  <c r="O46" i="7"/>
  <c r="P46" i="7" s="1"/>
  <c r="O20" i="7"/>
  <c r="P20" i="7" s="1"/>
  <c r="O38" i="7"/>
  <c r="P38" i="7" s="1"/>
  <c r="O16" i="7"/>
  <c r="P16" i="7" s="1"/>
  <c r="O9" i="7"/>
  <c r="O37" i="7"/>
  <c r="P37" i="7" s="1"/>
  <c r="O27" i="7"/>
  <c r="P27" i="7" s="1"/>
  <c r="O50" i="7"/>
  <c r="P50" i="7" s="1"/>
  <c r="O42" i="7"/>
  <c r="P42" i="7" s="1"/>
  <c r="O15" i="7"/>
  <c r="P15" i="7" s="1"/>
  <c r="O24" i="7"/>
  <c r="P24" i="7" s="1"/>
  <c r="O29" i="7"/>
  <c r="P29" i="7" s="1"/>
  <c r="O21" i="7"/>
  <c r="P21" i="7" s="1"/>
  <c r="O11" i="7"/>
  <c r="P11" i="7" s="1"/>
  <c r="O48" i="7"/>
  <c r="P48" i="7" s="1"/>
  <c r="O40" i="7"/>
  <c r="P40" i="7" s="1"/>
  <c r="N67" i="23"/>
  <c r="O23" i="21"/>
  <c r="P23" i="21" s="1"/>
  <c r="O49" i="33"/>
  <c r="P49" i="33" s="1"/>
  <c r="O47" i="33"/>
  <c r="P47" i="33" s="1"/>
  <c r="O10" i="7"/>
  <c r="P10" i="7" s="1"/>
  <c r="O45" i="18"/>
  <c r="P45" i="18" s="1"/>
  <c r="O42" i="18"/>
  <c r="P42" i="18" s="1"/>
  <c r="O50" i="18"/>
  <c r="P50" i="18" s="1"/>
  <c r="O47" i="18"/>
  <c r="P47" i="18" s="1"/>
  <c r="O9" i="18"/>
  <c r="H298" i="29"/>
  <c r="H349" i="29"/>
  <c r="H297" i="29"/>
  <c r="H295" i="29"/>
  <c r="A295" i="29"/>
  <c r="H296" i="29"/>
  <c r="O31" i="21"/>
  <c r="P31" i="21" s="1"/>
  <c r="I19" i="2" a="1"/>
  <c r="I12" i="2" a="1"/>
  <c r="I3" i="2" a="1"/>
  <c r="I11" i="2" a="1"/>
  <c r="I8" i="2" a="1"/>
  <c r="I2" i="2" a="1"/>
  <c r="O30" i="7" l="1"/>
  <c r="P30" i="7" s="1"/>
  <c r="N68" i="18"/>
  <c r="N69" i="18" s="1"/>
  <c r="G791" i="29"/>
  <c r="N68" i="16"/>
  <c r="N69" i="16" s="1"/>
  <c r="N68" i="21"/>
  <c r="N69" i="21" s="1"/>
  <c r="N68" i="24"/>
  <c r="N69" i="24" s="1"/>
  <c r="O53" i="7"/>
  <c r="P53" i="7" s="1"/>
  <c r="O51" i="7"/>
  <c r="P51" i="7" s="1"/>
  <c r="G16" i="29"/>
  <c r="G15" i="29"/>
  <c r="N68" i="33"/>
  <c r="N69" i="33" s="1"/>
  <c r="N68" i="23"/>
  <c r="N69" i="23" s="1"/>
  <c r="N68" i="36"/>
  <c r="N69" i="36" s="1"/>
  <c r="N68" i="38"/>
  <c r="N69" i="38" s="1"/>
  <c r="I2" i="2"/>
  <c r="B20" i="2"/>
  <c r="C25" i="2" s="1"/>
  <c r="G131" i="29"/>
  <c r="G1010" i="29"/>
  <c r="H1010" i="29" s="1"/>
  <c r="G1011" i="29"/>
  <c r="O44" i="8"/>
  <c r="P44" i="8" s="1"/>
  <c r="G901" i="29"/>
  <c r="G900" i="29"/>
  <c r="H903" i="29" s="1"/>
  <c r="O48" i="8"/>
  <c r="P48" i="8" s="1"/>
  <c r="O49" i="8"/>
  <c r="P49" i="8" s="1"/>
  <c r="O56" i="8"/>
  <c r="P56" i="8" s="1"/>
  <c r="O10" i="8"/>
  <c r="P10" i="8" s="1"/>
  <c r="O32" i="8"/>
  <c r="P32" i="8" s="1"/>
  <c r="I11" i="2"/>
  <c r="I3" i="2"/>
  <c r="I12" i="2"/>
  <c r="I19" i="2"/>
  <c r="I8" i="2"/>
  <c r="O47" i="8"/>
  <c r="P47" i="8" s="1"/>
  <c r="G736" i="29"/>
  <c r="N67" i="17"/>
  <c r="G735" i="29"/>
  <c r="H735" i="29" s="1"/>
  <c r="N67" i="37"/>
  <c r="N68" i="7"/>
  <c r="N69" i="7" s="1"/>
  <c r="G845" i="29"/>
  <c r="H847" i="29" s="1"/>
  <c r="O59" i="23"/>
  <c r="G185" i="29"/>
  <c r="H188" i="29" s="1"/>
  <c r="B34" i="22"/>
  <c r="D34" i="22" s="1"/>
  <c r="G846" i="29"/>
  <c r="N68" i="35"/>
  <c r="N69" i="35" s="1"/>
  <c r="G405" i="29"/>
  <c r="H407" i="29" s="1"/>
  <c r="N68" i="9"/>
  <c r="N69" i="9" s="1"/>
  <c r="G626" i="29"/>
  <c r="N68" i="20"/>
  <c r="N69" i="20" s="1"/>
  <c r="N68" i="34"/>
  <c r="N69" i="34" s="1"/>
  <c r="O24" i="8"/>
  <c r="P24" i="8" s="1"/>
  <c r="O21" i="8"/>
  <c r="P21" i="8" s="1"/>
  <c r="O39" i="8"/>
  <c r="P39" i="8" s="1"/>
  <c r="O14" i="8"/>
  <c r="P14" i="8" s="1"/>
  <c r="O27" i="8"/>
  <c r="P27" i="8" s="1"/>
  <c r="O33" i="8"/>
  <c r="P33" i="8" s="1"/>
  <c r="O11" i="8"/>
  <c r="P11" i="8" s="1"/>
  <c r="O18" i="8"/>
  <c r="P18" i="8" s="1"/>
  <c r="O25" i="8"/>
  <c r="P25" i="8" s="1"/>
  <c r="O50" i="8"/>
  <c r="P50" i="8" s="1"/>
  <c r="O20" i="8"/>
  <c r="P20" i="8" s="1"/>
  <c r="O13" i="8"/>
  <c r="P13" i="8" s="1"/>
  <c r="O38" i="8"/>
  <c r="P38" i="8" s="1"/>
  <c r="O46" i="8"/>
  <c r="P46" i="8" s="1"/>
  <c r="O42" i="8"/>
  <c r="P42" i="8" s="1"/>
  <c r="N67" i="8"/>
  <c r="O34" i="8"/>
  <c r="P34" i="8" s="1"/>
  <c r="O40" i="8"/>
  <c r="P40" i="8" s="1"/>
  <c r="O28" i="8"/>
  <c r="P28" i="8" s="1"/>
  <c r="O52" i="8"/>
  <c r="P52" i="8" s="1"/>
  <c r="O12" i="8"/>
  <c r="P12" i="8" s="1"/>
  <c r="O15" i="8"/>
  <c r="P15" i="8" s="1"/>
  <c r="O43" i="8"/>
  <c r="P43" i="8" s="1"/>
  <c r="O23" i="8"/>
  <c r="P23" i="8" s="1"/>
  <c r="O45" i="8"/>
  <c r="P45" i="8" s="1"/>
  <c r="G625" i="29"/>
  <c r="H625" i="29" s="1"/>
  <c r="O51" i="8"/>
  <c r="P51" i="8" s="1"/>
  <c r="O54" i="8"/>
  <c r="P54" i="8" s="1"/>
  <c r="O9" i="8"/>
  <c r="P9" i="8" s="1"/>
  <c r="O30" i="8"/>
  <c r="P30" i="8" s="1"/>
  <c r="O22" i="8"/>
  <c r="P22" i="8" s="1"/>
  <c r="O19" i="8"/>
  <c r="P19" i="8" s="1"/>
  <c r="O17" i="8"/>
  <c r="P17" i="8" s="1"/>
  <c r="O41" i="8"/>
  <c r="P41" i="8" s="1"/>
  <c r="G790" i="29"/>
  <c r="H791" i="29" s="1"/>
  <c r="O26" i="8"/>
  <c r="P26" i="8" s="1"/>
  <c r="O16" i="8"/>
  <c r="P16" i="8" s="1"/>
  <c r="O37" i="8"/>
  <c r="P37" i="8" s="1"/>
  <c r="O55" i="8"/>
  <c r="P55" i="8" s="1"/>
  <c r="O29" i="8"/>
  <c r="P29" i="8" s="1"/>
  <c r="O35" i="8"/>
  <c r="P35" i="8" s="1"/>
  <c r="O53" i="8"/>
  <c r="P53" i="8" s="1"/>
  <c r="O57" i="8"/>
  <c r="P57" i="8" s="1"/>
  <c r="O36" i="8"/>
  <c r="P36" i="8" s="1"/>
  <c r="O58" i="8"/>
  <c r="P58" i="8" s="1"/>
  <c r="G406" i="29"/>
  <c r="O59" i="35"/>
  <c r="P9" i="35"/>
  <c r="O33" i="19"/>
  <c r="P33" i="19" s="1"/>
  <c r="O22" i="19"/>
  <c r="P22" i="19" s="1"/>
  <c r="O27" i="19"/>
  <c r="P27" i="19" s="1"/>
  <c r="O10" i="19"/>
  <c r="P10" i="19" s="1"/>
  <c r="O31" i="19"/>
  <c r="P31" i="19" s="1"/>
  <c r="O35" i="19"/>
  <c r="P35" i="19" s="1"/>
  <c r="O32" i="19"/>
  <c r="P32" i="19" s="1"/>
  <c r="O26" i="19"/>
  <c r="P26" i="19" s="1"/>
  <c r="O24" i="19"/>
  <c r="P24" i="19" s="1"/>
  <c r="O38" i="19"/>
  <c r="P38" i="19" s="1"/>
  <c r="O17" i="19"/>
  <c r="P17" i="19" s="1"/>
  <c r="O20" i="19"/>
  <c r="P20" i="19" s="1"/>
  <c r="O37" i="19"/>
  <c r="P37" i="19" s="1"/>
  <c r="O9" i="19"/>
  <c r="O58" i="19"/>
  <c r="P58" i="19" s="1"/>
  <c r="O48" i="19"/>
  <c r="P48" i="19" s="1"/>
  <c r="O13" i="19"/>
  <c r="P13" i="19" s="1"/>
  <c r="O51" i="19"/>
  <c r="P51" i="19" s="1"/>
  <c r="O39" i="19"/>
  <c r="P39" i="19" s="1"/>
  <c r="O54" i="19"/>
  <c r="P54" i="19" s="1"/>
  <c r="O53" i="19"/>
  <c r="P53" i="19" s="1"/>
  <c r="O41" i="19"/>
  <c r="P41" i="19" s="1"/>
  <c r="O14" i="19"/>
  <c r="P14" i="19" s="1"/>
  <c r="O30" i="19"/>
  <c r="P30" i="19" s="1"/>
  <c r="O21" i="19"/>
  <c r="P21" i="19" s="1"/>
  <c r="O23" i="19"/>
  <c r="P23" i="19" s="1"/>
  <c r="O29" i="19"/>
  <c r="P29" i="19" s="1"/>
  <c r="O19" i="19"/>
  <c r="P19" i="19" s="1"/>
  <c r="O43" i="19"/>
  <c r="P43" i="19" s="1"/>
  <c r="O42" i="19"/>
  <c r="P42" i="19" s="1"/>
  <c r="O55" i="19"/>
  <c r="P55" i="19" s="1"/>
  <c r="O36" i="19"/>
  <c r="P36" i="19" s="1"/>
  <c r="O46" i="19"/>
  <c r="P46" i="19" s="1"/>
  <c r="O25" i="19"/>
  <c r="P25" i="19" s="1"/>
  <c r="O44" i="19"/>
  <c r="P44" i="19" s="1"/>
  <c r="O47" i="19"/>
  <c r="P47" i="19" s="1"/>
  <c r="O34" i="19"/>
  <c r="P34" i="19" s="1"/>
  <c r="O49" i="19"/>
  <c r="P49" i="19" s="1"/>
  <c r="O12" i="19"/>
  <c r="P12" i="19" s="1"/>
  <c r="O45" i="19"/>
  <c r="P45" i="19" s="1"/>
  <c r="O52" i="19"/>
  <c r="P52" i="19" s="1"/>
  <c r="O57" i="19"/>
  <c r="P57" i="19" s="1"/>
  <c r="O18" i="19"/>
  <c r="P18" i="19" s="1"/>
  <c r="O28" i="19"/>
  <c r="P28" i="19" s="1"/>
  <c r="O40" i="19"/>
  <c r="P40" i="19" s="1"/>
  <c r="O15" i="19"/>
  <c r="P15" i="19" s="1"/>
  <c r="O11" i="19"/>
  <c r="P11" i="19" s="1"/>
  <c r="O16" i="19"/>
  <c r="P16" i="19" s="1"/>
  <c r="O50" i="19"/>
  <c r="P50" i="19" s="1"/>
  <c r="O56" i="19"/>
  <c r="P56" i="19" s="1"/>
  <c r="P9" i="33"/>
  <c r="O59" i="33"/>
  <c r="P9" i="16"/>
  <c r="O59" i="16"/>
  <c r="O59" i="21"/>
  <c r="P9" i="21"/>
  <c r="B42" i="22"/>
  <c r="D42" i="22" s="1"/>
  <c r="P9" i="7"/>
  <c r="O32" i="37"/>
  <c r="P32" i="37" s="1"/>
  <c r="O52" i="37"/>
  <c r="P52" i="37" s="1"/>
  <c r="O37" i="37"/>
  <c r="P37" i="37" s="1"/>
  <c r="O27" i="37"/>
  <c r="P27" i="37" s="1"/>
  <c r="O43" i="37"/>
  <c r="P43" i="37" s="1"/>
  <c r="O55" i="37"/>
  <c r="P55" i="37" s="1"/>
  <c r="O41" i="37"/>
  <c r="P41" i="37" s="1"/>
  <c r="O25" i="37"/>
  <c r="P25" i="37" s="1"/>
  <c r="O28" i="37"/>
  <c r="P28" i="37" s="1"/>
  <c r="O46" i="37"/>
  <c r="P46" i="37" s="1"/>
  <c r="O30" i="37"/>
  <c r="P30" i="37" s="1"/>
  <c r="O17" i="37"/>
  <c r="P17" i="37" s="1"/>
  <c r="O26" i="37"/>
  <c r="P26" i="37" s="1"/>
  <c r="O39" i="37"/>
  <c r="P39" i="37" s="1"/>
  <c r="O56" i="37"/>
  <c r="P56" i="37" s="1"/>
  <c r="O19" i="37"/>
  <c r="P19" i="37" s="1"/>
  <c r="O45" i="37"/>
  <c r="P45" i="37" s="1"/>
  <c r="O57" i="37"/>
  <c r="P57" i="37" s="1"/>
  <c r="O10" i="37"/>
  <c r="P10" i="37" s="1"/>
  <c r="O29" i="37"/>
  <c r="P29" i="37" s="1"/>
  <c r="O38" i="37"/>
  <c r="P38" i="37" s="1"/>
  <c r="O49" i="37"/>
  <c r="P49" i="37" s="1"/>
  <c r="O16" i="37"/>
  <c r="P16" i="37" s="1"/>
  <c r="O24" i="37"/>
  <c r="P24" i="37" s="1"/>
  <c r="O12" i="37"/>
  <c r="P12" i="37" s="1"/>
  <c r="O35" i="37"/>
  <c r="P35" i="37" s="1"/>
  <c r="O58" i="37"/>
  <c r="P58" i="37" s="1"/>
  <c r="O18" i="37"/>
  <c r="P18" i="37" s="1"/>
  <c r="O47" i="37"/>
  <c r="P47" i="37" s="1"/>
  <c r="O21" i="37"/>
  <c r="P21" i="37" s="1"/>
  <c r="O53" i="37"/>
  <c r="P53" i="37" s="1"/>
  <c r="O33" i="37"/>
  <c r="P33" i="37" s="1"/>
  <c r="O40" i="37"/>
  <c r="P40" i="37" s="1"/>
  <c r="O48" i="37"/>
  <c r="P48" i="37" s="1"/>
  <c r="O31" i="37"/>
  <c r="P31" i="37" s="1"/>
  <c r="O20" i="37"/>
  <c r="P20" i="37" s="1"/>
  <c r="O50" i="37"/>
  <c r="P50" i="37" s="1"/>
  <c r="O22" i="37"/>
  <c r="P22" i="37" s="1"/>
  <c r="O9" i="37"/>
  <c r="O34" i="37"/>
  <c r="P34" i="37" s="1"/>
  <c r="O36" i="37"/>
  <c r="P36" i="37" s="1"/>
  <c r="O14" i="37"/>
  <c r="P14" i="37" s="1"/>
  <c r="O44" i="37"/>
  <c r="P44" i="37" s="1"/>
  <c r="O42" i="37"/>
  <c r="P42" i="37" s="1"/>
  <c r="O11" i="37"/>
  <c r="P11" i="37" s="1"/>
  <c r="O13" i="37"/>
  <c r="P13" i="37" s="1"/>
  <c r="O23" i="37"/>
  <c r="P23" i="37" s="1"/>
  <c r="O15" i="37"/>
  <c r="P15" i="37" s="1"/>
  <c r="O51" i="37"/>
  <c r="P51" i="37" s="1"/>
  <c r="O54" i="37"/>
  <c r="P54" i="37" s="1"/>
  <c r="G680" i="29"/>
  <c r="G681" i="29"/>
  <c r="O57" i="25"/>
  <c r="P57" i="25" s="1"/>
  <c r="O28" i="25"/>
  <c r="P28" i="25" s="1"/>
  <c r="O48" i="25"/>
  <c r="P48" i="25" s="1"/>
  <c r="O50" i="25"/>
  <c r="P50" i="25" s="1"/>
  <c r="O33" i="25"/>
  <c r="P33" i="25" s="1"/>
  <c r="O44" i="25"/>
  <c r="P44" i="25" s="1"/>
  <c r="O9" i="25"/>
  <c r="O26" i="25"/>
  <c r="P26" i="25" s="1"/>
  <c r="O10" i="25"/>
  <c r="P10" i="25" s="1"/>
  <c r="O41" i="25"/>
  <c r="P41" i="25" s="1"/>
  <c r="O53" i="25"/>
  <c r="P53" i="25" s="1"/>
  <c r="O17" i="25"/>
  <c r="P17" i="25" s="1"/>
  <c r="O51" i="25"/>
  <c r="P51" i="25" s="1"/>
  <c r="O55" i="25"/>
  <c r="P55" i="25" s="1"/>
  <c r="O38" i="25"/>
  <c r="P38" i="25" s="1"/>
  <c r="O13" i="25"/>
  <c r="P13" i="25" s="1"/>
  <c r="O56" i="25"/>
  <c r="P56" i="25" s="1"/>
  <c r="O43" i="25"/>
  <c r="P43" i="25" s="1"/>
  <c r="O11" i="25"/>
  <c r="P11" i="25" s="1"/>
  <c r="O54" i="25"/>
  <c r="P54" i="25" s="1"/>
  <c r="O29" i="25"/>
  <c r="P29" i="25" s="1"/>
  <c r="O24" i="25"/>
  <c r="P24" i="25" s="1"/>
  <c r="O27" i="25"/>
  <c r="P27" i="25" s="1"/>
  <c r="O22" i="25"/>
  <c r="P22" i="25" s="1"/>
  <c r="O21" i="25"/>
  <c r="P21" i="25" s="1"/>
  <c r="O39" i="25"/>
  <c r="P39" i="25" s="1"/>
  <c r="O34" i="25"/>
  <c r="P34" i="25" s="1"/>
  <c r="O19" i="25"/>
  <c r="P19" i="25" s="1"/>
  <c r="O12" i="25"/>
  <c r="P12" i="25" s="1"/>
  <c r="O52" i="25"/>
  <c r="P52" i="25" s="1"/>
  <c r="O36" i="25"/>
  <c r="P36" i="25" s="1"/>
  <c r="O32" i="25"/>
  <c r="P32" i="25" s="1"/>
  <c r="O14" i="25"/>
  <c r="P14" i="25" s="1"/>
  <c r="O25" i="25"/>
  <c r="P25" i="25" s="1"/>
  <c r="O31" i="25"/>
  <c r="P31" i="25" s="1"/>
  <c r="O58" i="25"/>
  <c r="P58" i="25" s="1"/>
  <c r="O30" i="25"/>
  <c r="P30" i="25" s="1"/>
  <c r="O35" i="25"/>
  <c r="P35" i="25" s="1"/>
  <c r="O20" i="25"/>
  <c r="P20" i="25" s="1"/>
  <c r="O37" i="25"/>
  <c r="P37" i="25" s="1"/>
  <c r="O15" i="25"/>
  <c r="P15" i="25" s="1"/>
  <c r="O16" i="25"/>
  <c r="P16" i="25" s="1"/>
  <c r="O23" i="25"/>
  <c r="P23" i="25" s="1"/>
  <c r="O45" i="25"/>
  <c r="P45" i="25" s="1"/>
  <c r="O49" i="25"/>
  <c r="P49" i="25" s="1"/>
  <c r="O46" i="25"/>
  <c r="P46" i="25" s="1"/>
  <c r="O47" i="25"/>
  <c r="P47" i="25" s="1"/>
  <c r="O40" i="25"/>
  <c r="P40" i="25" s="1"/>
  <c r="O42" i="25"/>
  <c r="P42" i="25" s="1"/>
  <c r="O18" i="25"/>
  <c r="P18" i="25" s="1"/>
  <c r="P9" i="34"/>
  <c r="O59" i="34"/>
  <c r="N67" i="25"/>
  <c r="O59" i="18"/>
  <c r="P9" i="18"/>
  <c r="G460" i="29"/>
  <c r="G461" i="29"/>
  <c r="G240" i="29"/>
  <c r="G241" i="29"/>
  <c r="O21" i="17"/>
  <c r="P21" i="17" s="1"/>
  <c r="O55" i="17"/>
  <c r="P55" i="17" s="1"/>
  <c r="O20" i="17"/>
  <c r="P20" i="17" s="1"/>
  <c r="O13" i="17"/>
  <c r="P13" i="17" s="1"/>
  <c r="O12" i="17"/>
  <c r="P12" i="17" s="1"/>
  <c r="O32" i="17"/>
  <c r="P32" i="17" s="1"/>
  <c r="O11" i="17"/>
  <c r="P11" i="17" s="1"/>
  <c r="O52" i="17"/>
  <c r="P52" i="17" s="1"/>
  <c r="O19" i="17"/>
  <c r="P19" i="17" s="1"/>
  <c r="O10" i="17"/>
  <c r="P10" i="17" s="1"/>
  <c r="O41" i="17"/>
  <c r="P41" i="17" s="1"/>
  <c r="O14" i="17"/>
  <c r="P14" i="17" s="1"/>
  <c r="O42" i="17"/>
  <c r="P42" i="17" s="1"/>
  <c r="O39" i="17"/>
  <c r="P39" i="17" s="1"/>
  <c r="O31" i="17"/>
  <c r="P31" i="17" s="1"/>
  <c r="O25" i="17"/>
  <c r="P25" i="17" s="1"/>
  <c r="O27" i="17"/>
  <c r="P27" i="17" s="1"/>
  <c r="O44" i="17"/>
  <c r="P44" i="17" s="1"/>
  <c r="O47" i="17"/>
  <c r="P47" i="17" s="1"/>
  <c r="O33" i="17"/>
  <c r="P33" i="17" s="1"/>
  <c r="O36" i="17"/>
  <c r="P36" i="17" s="1"/>
  <c r="O43" i="17"/>
  <c r="P43" i="17" s="1"/>
  <c r="O49" i="17"/>
  <c r="P49" i="17" s="1"/>
  <c r="O18" i="17"/>
  <c r="P18" i="17" s="1"/>
  <c r="O30" i="17"/>
  <c r="P30" i="17" s="1"/>
  <c r="O9" i="17"/>
  <c r="O37" i="17"/>
  <c r="P37" i="17" s="1"/>
  <c r="O54" i="17"/>
  <c r="P54" i="17" s="1"/>
  <c r="O51" i="17"/>
  <c r="P51" i="17" s="1"/>
  <c r="O40" i="17"/>
  <c r="P40" i="17" s="1"/>
  <c r="O15" i="17"/>
  <c r="P15" i="17" s="1"/>
  <c r="O53" i="17"/>
  <c r="P53" i="17" s="1"/>
  <c r="O34" i="17"/>
  <c r="P34" i="17" s="1"/>
  <c r="O17" i="17"/>
  <c r="P17" i="17" s="1"/>
  <c r="O38" i="17"/>
  <c r="P38" i="17" s="1"/>
  <c r="O48" i="17"/>
  <c r="P48" i="17" s="1"/>
  <c r="O57" i="17"/>
  <c r="P57" i="17" s="1"/>
  <c r="O58" i="17"/>
  <c r="P58" i="17" s="1"/>
  <c r="O45" i="17"/>
  <c r="P45" i="17" s="1"/>
  <c r="O50" i="17"/>
  <c r="P50" i="17" s="1"/>
  <c r="O28" i="17"/>
  <c r="P28" i="17" s="1"/>
  <c r="O35" i="17"/>
  <c r="P35" i="17" s="1"/>
  <c r="O46" i="17"/>
  <c r="P46" i="17" s="1"/>
  <c r="O26" i="17"/>
  <c r="P26" i="17" s="1"/>
  <c r="O16" i="17"/>
  <c r="P16" i="17" s="1"/>
  <c r="O23" i="17"/>
  <c r="P23" i="17" s="1"/>
  <c r="O24" i="17"/>
  <c r="P24" i="17" s="1"/>
  <c r="O29" i="17"/>
  <c r="P29" i="17" s="1"/>
  <c r="O56" i="17"/>
  <c r="P56" i="17" s="1"/>
  <c r="O22" i="17"/>
  <c r="P22" i="17" s="1"/>
  <c r="O59" i="38"/>
  <c r="P9" i="38"/>
  <c r="P9" i="24"/>
  <c r="O59" i="24"/>
  <c r="H133" i="29"/>
  <c r="H132" i="29"/>
  <c r="H184" i="29"/>
  <c r="H130" i="29"/>
  <c r="A130" i="29"/>
  <c r="H131" i="29"/>
  <c r="O59" i="36"/>
  <c r="P9" i="36"/>
  <c r="O59" i="9"/>
  <c r="P9" i="9"/>
  <c r="O59" i="20"/>
  <c r="P9" i="20"/>
  <c r="N67" i="19"/>
  <c r="H1011" i="29" l="1"/>
  <c r="H1013" i="29"/>
  <c r="H1012" i="29"/>
  <c r="N68" i="19"/>
  <c r="N69" i="19" s="1"/>
  <c r="N68" i="25"/>
  <c r="N69" i="25" s="1"/>
  <c r="N68" i="37"/>
  <c r="N69" i="37" s="1"/>
  <c r="N68" i="17"/>
  <c r="N69" i="17" s="1"/>
  <c r="O59" i="7"/>
  <c r="A1010" i="29"/>
  <c r="G570" i="29"/>
  <c r="H571" i="29" s="1"/>
  <c r="G571" i="29"/>
  <c r="A1122" i="46"/>
  <c r="AE7" i="46"/>
  <c r="AE5" i="46"/>
  <c r="AE4" i="46"/>
  <c r="J2" i="46"/>
  <c r="AE6" i="46"/>
  <c r="H902" i="29"/>
  <c r="H900" i="29"/>
  <c r="H901" i="29"/>
  <c r="H789" i="29"/>
  <c r="H954" i="29"/>
  <c r="A900" i="29"/>
  <c r="G955" i="29"/>
  <c r="H1009" i="29" s="1"/>
  <c r="A845" i="29"/>
  <c r="H738" i="29"/>
  <c r="H736" i="29"/>
  <c r="H737" i="29"/>
  <c r="H845" i="29"/>
  <c r="H899" i="29"/>
  <c r="H848" i="29"/>
  <c r="H846" i="29"/>
  <c r="I25" i="2"/>
  <c r="A735" i="29"/>
  <c r="G956" i="29"/>
  <c r="H1353" i="29"/>
  <c r="H1298" i="29"/>
  <c r="H1118" i="29"/>
  <c r="H1243" i="29"/>
  <c r="H17" i="29"/>
  <c r="A15" i="29"/>
  <c r="H74" i="29"/>
  <c r="H18" i="29"/>
  <c r="H15" i="29"/>
  <c r="H16" i="29"/>
  <c r="H239" i="29"/>
  <c r="H187" i="29"/>
  <c r="H185" i="29"/>
  <c r="H186" i="29"/>
  <c r="A405" i="29"/>
  <c r="H406" i="29"/>
  <c r="H408" i="29"/>
  <c r="H405" i="29"/>
  <c r="H459" i="29"/>
  <c r="H628" i="29"/>
  <c r="A625" i="29"/>
  <c r="H627" i="29"/>
  <c r="H679" i="29"/>
  <c r="H792" i="29"/>
  <c r="H626" i="29"/>
  <c r="H790" i="29"/>
  <c r="H793" i="29"/>
  <c r="A790" i="29"/>
  <c r="H844" i="29"/>
  <c r="G75" i="29"/>
  <c r="H77" i="29" s="1"/>
  <c r="N68" i="8"/>
  <c r="N69" i="8" s="1"/>
  <c r="O59" i="8"/>
  <c r="P9" i="17"/>
  <c r="O59" i="17"/>
  <c r="G350" i="29"/>
  <c r="P9" i="19"/>
  <c r="O59" i="19"/>
  <c r="J2" i="29"/>
  <c r="AE5" i="29"/>
  <c r="AE6" i="29"/>
  <c r="A1122" i="29"/>
  <c r="AE4" i="29"/>
  <c r="AE7" i="29"/>
  <c r="H460" i="29"/>
  <c r="H463" i="29"/>
  <c r="A460" i="29"/>
  <c r="H461" i="29"/>
  <c r="H514" i="29"/>
  <c r="H462" i="29"/>
  <c r="O59" i="25"/>
  <c r="P9" i="25"/>
  <c r="C20" i="2"/>
  <c r="H242" i="29"/>
  <c r="H241" i="29"/>
  <c r="A240" i="29"/>
  <c r="H294" i="29"/>
  <c r="H243" i="29"/>
  <c r="H240" i="29"/>
  <c r="H681" i="29"/>
  <c r="H734" i="29"/>
  <c r="H680" i="29"/>
  <c r="A680" i="29"/>
  <c r="H683" i="29"/>
  <c r="H682" i="29"/>
  <c r="G515" i="29"/>
  <c r="G516" i="29"/>
  <c r="O59" i="37"/>
  <c r="P9" i="37"/>
  <c r="H958" i="29" l="1"/>
  <c r="H955" i="29"/>
  <c r="H572" i="29"/>
  <c r="H624" i="29"/>
  <c r="H573" i="29"/>
  <c r="H570" i="29"/>
  <c r="H956" i="29"/>
  <c r="H957" i="29"/>
  <c r="A570" i="29"/>
  <c r="A955" i="29"/>
  <c r="H129" i="29"/>
  <c r="H78" i="29"/>
  <c r="H76" i="29"/>
  <c r="H75" i="29"/>
  <c r="H351" i="29"/>
  <c r="H404" i="29"/>
  <c r="H353" i="29"/>
  <c r="H352" i="29"/>
  <c r="H350" i="29"/>
  <c r="H515" i="29"/>
  <c r="H517" i="29"/>
  <c r="H516" i="29"/>
  <c r="H569" i="29"/>
  <c r="A515" i="29"/>
  <c r="H518" i="29"/>
  <c r="B35" i="22"/>
  <c r="D35" i="22" s="1"/>
  <c r="N71" i="17"/>
  <c r="N71" i="23"/>
  <c r="N71" i="10"/>
  <c r="N71" i="35"/>
  <c r="N71" i="33"/>
  <c r="N71" i="19"/>
  <c r="N71" i="8"/>
  <c r="AE2" i="46" s="1"/>
  <c r="N71" i="37"/>
  <c r="N71" i="20"/>
  <c r="N71" i="36"/>
  <c r="N71" i="21"/>
  <c r="N71" i="34"/>
  <c r="N71" i="16"/>
  <c r="N71" i="18"/>
  <c r="N71" i="9"/>
  <c r="N71" i="38"/>
  <c r="N71" i="24"/>
  <c r="AE3" i="46" s="1"/>
  <c r="N71" i="25"/>
  <c r="G351" i="29" s="1"/>
  <c r="A350" i="29" s="1"/>
  <c r="F15" i="2" a="1"/>
  <c r="F14" i="2" a="1"/>
  <c r="F7" i="2" a="1"/>
  <c r="F11" i="2" a="1"/>
  <c r="F6" i="2" a="1"/>
  <c r="F8" i="2" a="1"/>
  <c r="F12" i="2" a="1"/>
  <c r="F5" i="2" a="1"/>
  <c r="F10" i="2" a="1"/>
  <c r="F9" i="2" a="1"/>
  <c r="F17" i="2" a="1"/>
  <c r="F3" i="2" a="1"/>
  <c r="F16" i="2" a="1"/>
  <c r="F19" i="2" a="1"/>
  <c r="F18" i="2" a="1"/>
  <c r="F4" i="2" a="1"/>
  <c r="F13" i="2" a="1"/>
  <c r="F20" i="2" a="1"/>
  <c r="AE3" i="29" l="1"/>
  <c r="Y2" i="46" a="1"/>
  <c r="Y2" i="46" s="1"/>
  <c r="J1146" i="46" s="1" a="1"/>
  <c r="J1146" i="46" s="1"/>
  <c r="A1146" i="46" s="1"/>
  <c r="H1146" i="46" s="1"/>
  <c r="AE2" i="29"/>
  <c r="B36" i="22"/>
  <c r="D36" i="22" s="1"/>
  <c r="B21" i="2"/>
  <c r="F8" i="2"/>
  <c r="M8" i="2" s="1"/>
  <c r="F18" i="2"/>
  <c r="M18" i="2" s="1"/>
  <c r="F11" i="2"/>
  <c r="M11" i="2" s="1"/>
  <c r="F5" i="2"/>
  <c r="M5" i="2" s="1"/>
  <c r="F17" i="2"/>
  <c r="M17" i="2" s="1"/>
  <c r="F13" i="2"/>
  <c r="M13" i="2" s="1"/>
  <c r="F15" i="2"/>
  <c r="M15" i="2" s="1"/>
  <c r="F3" i="2"/>
  <c r="M3" i="2" s="1"/>
  <c r="F20" i="2"/>
  <c r="M20" i="2" s="1"/>
  <c r="F7" i="2"/>
  <c r="M7" i="2" s="1"/>
  <c r="F6" i="2"/>
  <c r="M6" i="2" s="1"/>
  <c r="F12" i="2"/>
  <c r="M12" i="2" s="1"/>
  <c r="F19" i="2"/>
  <c r="M19" i="2" s="1"/>
  <c r="F9" i="2"/>
  <c r="M9" i="2" s="1"/>
  <c r="F10" i="2"/>
  <c r="M10" i="2" s="1"/>
  <c r="F4" i="2"/>
  <c r="M4" i="2" s="1"/>
  <c r="F16" i="2"/>
  <c r="M16" i="2" s="1"/>
  <c r="F14" i="2"/>
  <c r="M14" i="2" s="1"/>
  <c r="O71" i="33"/>
  <c r="O71" i="36"/>
  <c r="O71" i="20"/>
  <c r="O71" i="17"/>
  <c r="N71" i="7"/>
  <c r="B23" i="2" s="1"/>
  <c r="C23" i="2" s="1"/>
  <c r="O71" i="18"/>
  <c r="O71" i="23"/>
  <c r="G76" i="29"/>
  <c r="O71" i="8"/>
  <c r="O71" i="35"/>
  <c r="O71" i="19"/>
  <c r="G186" i="29"/>
  <c r="A185" i="29" s="1"/>
  <c r="O71" i="24"/>
  <c r="O71" i="21"/>
  <c r="O71" i="34"/>
  <c r="O71" i="38"/>
  <c r="O71" i="16"/>
  <c r="O71" i="9"/>
  <c r="O71" i="25"/>
  <c r="O71" i="37"/>
  <c r="O71" i="10"/>
  <c r="F2" i="2" a="1"/>
  <c r="Y2" i="29" l="1" a="1"/>
  <c r="Y2" i="29" s="1"/>
  <c r="J1146" i="29" s="1" a="1"/>
  <c r="J1146" i="29" s="1"/>
  <c r="A1146" i="29" s="1"/>
  <c r="A1147" i="46"/>
  <c r="H1147" i="46" s="1"/>
  <c r="A1148" i="46"/>
  <c r="H1148" i="46" s="1"/>
  <c r="F2" i="2"/>
  <c r="O71" i="7"/>
  <c r="B38" i="22"/>
  <c r="A75" i="29"/>
  <c r="A1148" i="29" l="1"/>
  <c r="A1147" i="29"/>
  <c r="B9" i="29" a="1"/>
  <c r="B9" i="29" s="1"/>
  <c r="B9" i="46" a="1"/>
  <c r="B9" i="46" s="1"/>
  <c r="M2" i="2"/>
  <c r="F25" i="2"/>
  <c r="C10" i="2" s="1"/>
  <c r="G11" i="46" l="1"/>
  <c r="G11" i="29"/>
  <c r="A11" i="29"/>
  <c r="A11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tc={4E43E975-8BCD-4DFC-B44C-96FF8157474F}</author>
  </authors>
  <commentList>
    <comment ref="C98" authorId="0" shapeId="0" xr:uid="{4E43E975-8BCD-4DFC-B44C-96FF8157474F}">
      <text>
        <t>[Threaded comment]
Your version of Excel allows you to read this threaded comment; however, any edits to it will get removed if the file is opened in a newer version of Excel. Learn more: https://go.microsoft.com/fwlink/?linkid=870924
Comment:
    Nelson Adams 
Polyvision 
Steel Case 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<sst xmlns="http://schemas.openxmlformats.org/spreadsheetml/2006/main" count="4692" uniqueCount="2121">
  <si>
    <t>VENDOR/SUPPLIER</t>
  </si>
  <si>
    <t>MATERIAL DESCRIPTION</t>
  </si>
  <si>
    <t>MODEL #</t>
  </si>
  <si>
    <t>QTY</t>
  </si>
  <si>
    <t>MATERIAL COST</t>
  </si>
  <si>
    <t>FREIGHT</t>
  </si>
  <si>
    <t>Change Log</t>
  </si>
  <si>
    <t>Added in feature to populate Proposal Template</t>
  </si>
  <si>
    <t>Add in Estimate Name to populate the correct signature</t>
  </si>
  <si>
    <t>add in qualifications section for each sheet</t>
  </si>
  <si>
    <t>add in material short order form informaiton for reference</t>
  </si>
  <si>
    <t>add in Bobrick Suggested Models based on incomplete entry. Suggestions to appear in column AB</t>
  </si>
  <si>
    <t xml:space="preserve">Added a dedicated Expansion Joints tab with the labor rate changed to a full man day, and the labor calculation to be Labor Factor times Labor Rate. Excludes quantity. </t>
  </si>
  <si>
    <t>Content Filtering</t>
  </si>
  <si>
    <t>REVISION:</t>
  </si>
  <si>
    <t xml:space="preserve">Inclusions </t>
  </si>
  <si>
    <t>Exclusions</t>
  </si>
  <si>
    <t>Qualifications</t>
  </si>
  <si>
    <t>R1</t>
  </si>
  <si>
    <t>Proposal</t>
  </si>
  <si>
    <t>Save File As:</t>
  </si>
  <si>
    <t>R2</t>
  </si>
  <si>
    <t>Haley Kruse</t>
  </si>
  <si>
    <t>Furnish and Install Qualifications</t>
  </si>
  <si>
    <t>Project Name and R#:</t>
  </si>
  <si>
    <t>R3</t>
  </si>
  <si>
    <t>Senior Project Engineer</t>
  </si>
  <si>
    <t>Normal clean-up for our work is included, no composite crew figured.</t>
  </si>
  <si>
    <t xml:space="preserve">Toilet Compartments are priced based on standard colors. Any changes will result in a cost impact. </t>
  </si>
  <si>
    <t>R4</t>
  </si>
  <si>
    <r>
      <t>D</t>
    </r>
    <r>
      <rPr>
        <sz val="10.5"/>
        <color theme="1"/>
        <rFont val="Calibri"/>
        <family val="2"/>
        <scheme val="minor"/>
      </rPr>
      <t xml:space="preserve">  </t>
    </r>
    <r>
      <rPr>
        <sz val="10.5"/>
        <color rgb="FF181717"/>
        <rFont val="Calibri"/>
        <family val="2"/>
        <scheme val="minor"/>
      </rPr>
      <t xml:space="preserve">510.965.5323 </t>
    </r>
  </si>
  <si>
    <t>Assumes all work to be done on normal working hours, no overtime figured.</t>
  </si>
  <si>
    <t xml:space="preserve">Wall Protection is priced based on standard colors. Any changes will result in a cost impact. </t>
  </si>
  <si>
    <t>Attention:</t>
  </si>
  <si>
    <t>R5</t>
  </si>
  <si>
    <r>
      <t>M</t>
    </r>
    <r>
      <rPr>
        <sz val="10.5"/>
        <color theme="1"/>
        <rFont val="Calibri"/>
        <family val="2"/>
        <scheme val="minor"/>
      </rPr>
      <t xml:space="preserve"> </t>
    </r>
    <r>
      <rPr>
        <sz val="10.5"/>
        <color rgb="FF181717"/>
        <rFont val="Calibri"/>
        <family val="2"/>
        <scheme val="minor"/>
      </rPr>
      <t>714.490.7364</t>
    </r>
  </si>
  <si>
    <t>Assumes the construction schedule to be mutually agreeable.</t>
  </si>
  <si>
    <t xml:space="preserve">Freight is calculated on single shipments.  Split shipments will result in a cost impact. </t>
  </si>
  <si>
    <t>R6</t>
  </si>
  <si>
    <t>E  haley.kruse@nationalbuildingspecialties.com</t>
  </si>
  <si>
    <t xml:space="preserve">Toilet Partitions are priced based on standard colors. Any changes will result in a cost impact. </t>
  </si>
  <si>
    <t>Project:</t>
  </si>
  <si>
    <t>R7</t>
  </si>
  <si>
    <t>R8</t>
  </si>
  <si>
    <t>Scope:</t>
  </si>
  <si>
    <t>R9</t>
  </si>
  <si>
    <t>Must be ZERO</t>
  </si>
  <si>
    <t>R10</t>
  </si>
  <si>
    <t>Gonzalo Martinez</t>
  </si>
  <si>
    <t>SR. Project Engineer</t>
  </si>
  <si>
    <r>
      <t>D</t>
    </r>
    <r>
      <rPr>
        <sz val="10.5"/>
        <color theme="1"/>
        <rFont val="Calibri"/>
        <family val="2"/>
        <scheme val="minor"/>
      </rPr>
      <t xml:space="preserve">  </t>
    </r>
    <r>
      <rPr>
        <sz val="10"/>
        <color theme="1"/>
        <rFont val="Inherit"/>
      </rPr>
      <t>(714) 490-7367</t>
    </r>
  </si>
  <si>
    <t>Scope Breakdown:</t>
  </si>
  <si>
    <r>
      <t>M</t>
    </r>
    <r>
      <rPr>
        <sz val="10.5"/>
        <color theme="1"/>
        <rFont val="Calibri"/>
        <family val="2"/>
        <scheme val="minor"/>
      </rPr>
      <t xml:space="preserve"> </t>
    </r>
    <r>
      <rPr>
        <sz val="10"/>
        <color theme="1"/>
        <rFont val="Inherit"/>
      </rPr>
      <t>(626) 941-7507</t>
    </r>
  </si>
  <si>
    <t>E  gonzalo.martinez@nationalbuildingspecialties.com</t>
  </si>
  <si>
    <t>SPEC No.</t>
  </si>
  <si>
    <t>SPEC TITLE</t>
  </si>
  <si>
    <t>PLAN CALLOUT</t>
  </si>
  <si>
    <t>DESCRIPTION</t>
  </si>
  <si>
    <t>MODEL NUMBER</t>
  </si>
  <si>
    <t>ITEM QUANTITY</t>
  </si>
  <si>
    <t>Gene Trabert</t>
  </si>
  <si>
    <t>Project Manager</t>
  </si>
  <si>
    <r>
      <t xml:space="preserve">D  </t>
    </r>
    <r>
      <rPr>
        <sz val="10.5"/>
        <color theme="1"/>
        <rFont val="Calibri"/>
        <family val="2"/>
        <scheme val="minor"/>
      </rPr>
      <t>714.490.7365</t>
    </r>
  </si>
  <si>
    <t>Wall Protection</t>
  </si>
  <si>
    <r>
      <t>M</t>
    </r>
    <r>
      <rPr>
        <sz val="10.5"/>
        <color theme="1"/>
        <rFont val="Calibri"/>
        <family val="2"/>
        <scheme val="minor"/>
      </rPr>
      <t xml:space="preserve"> </t>
    </r>
    <r>
      <rPr>
        <sz val="10.5"/>
        <color rgb="FF181717"/>
        <rFont val="Calibri"/>
        <family val="2"/>
        <scheme val="minor"/>
      </rPr>
      <t>951.240.0361</t>
    </r>
  </si>
  <si>
    <t>E  gene.trabert@nationalbuildingspecialties.com</t>
  </si>
  <si>
    <t>Appliance</t>
  </si>
  <si>
    <t>Lockers</t>
  </si>
  <si>
    <t>Visual Display</t>
  </si>
  <si>
    <t>FEC</t>
  </si>
  <si>
    <t>Bike Racks</t>
  </si>
  <si>
    <t>Wire Mesh Partitions</t>
  </si>
  <si>
    <t>Cubicle Curtains</t>
  </si>
  <si>
    <t>Medical Equi</t>
  </si>
  <si>
    <t>Expansion Joints</t>
  </si>
  <si>
    <t>Shelving</t>
  </si>
  <si>
    <t>Equipment</t>
  </si>
  <si>
    <t>Window Shades</t>
  </si>
  <si>
    <t>Entrance Mats</t>
  </si>
  <si>
    <t>Mailbox</t>
  </si>
  <si>
    <t>Flagpole</t>
  </si>
  <si>
    <t>Knox Box</t>
  </si>
  <si>
    <t>Inclusions: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</si>
  <si>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All miscellaneous hardware, brackets and manufacturer supplied supports associated with this scope of work are included.</t>
    </r>
  </si>
  <si>
    <t xml:space="preserve"> Sales tax included for all items purchased under this scope of work.</t>
  </si>
  <si>
    <t>Qualifications:</t>
  </si>
  <si>
    <t>***Proposal is valid for 30 days.</t>
  </si>
  <si>
    <t>Exclusions: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</si>
  <si>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Parking.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</si>
  <si>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Dumpsters.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</si>
  <si>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 xml:space="preserve">Trade damage allowance. 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</si>
  <si>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Protection of existing surfaces.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</si>
  <si>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All in-wall and above ceiling backing and supports are by others.</t>
    </r>
  </si>
  <si>
    <r>
      <t>6.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Sales tax for any items not purchased under this scope of work.</t>
    </r>
  </si>
  <si>
    <r>
      <t>7.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MEP connections.</t>
    </r>
  </si>
  <si>
    <r>
      <t>8.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Any price increases due to tariffs.</t>
    </r>
  </si>
  <si>
    <t>Deduct/ Alternates:</t>
  </si>
  <si>
    <r>
      <t>Should you have any questions, please feel free to contact me.</t>
    </r>
    <r>
      <rPr>
        <sz val="12"/>
        <color theme="1"/>
        <rFont val="Arial"/>
        <family val="2"/>
      </rPr>
      <t xml:space="preserve"> </t>
    </r>
  </si>
  <si>
    <t>Best Regards,</t>
  </si>
  <si>
    <t>&lt;-- MUST BE NEAR ZERO (ROUND ONLY)</t>
  </si>
  <si>
    <t>Liquid Soap Dispenser</t>
  </si>
  <si>
    <t>Activar</t>
  </si>
  <si>
    <t>Claridge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</si>
  <si>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9"/>
        <color theme="1"/>
        <rFont val="Arial"/>
        <family val="2"/>
      </rPr>
      <t>All miscellaneous hardware, brackets and manufacturer supplied supports associated with this scope of work are included.</t>
    </r>
  </si>
  <si>
    <t>PROJECT:</t>
  </si>
  <si>
    <t>SCOPE TOTALS</t>
  </si>
  <si>
    <t>ESCALATION</t>
  </si>
  <si>
    <t>OVERHEAD</t>
  </si>
  <si>
    <t>FEE</t>
  </si>
  <si>
    <t>MATERIAL</t>
  </si>
  <si>
    <t>TAX</t>
  </si>
  <si>
    <t>VARIANCE</t>
  </si>
  <si>
    <t>Version 2.1</t>
  </si>
  <si>
    <t>BID DUE DATE:</t>
  </si>
  <si>
    <t>ESTIMATE #:</t>
  </si>
  <si>
    <t>TBD</t>
  </si>
  <si>
    <t xml:space="preserve">SHIP TO:  </t>
  </si>
  <si>
    <t>HALEY KRUSE</t>
  </si>
  <si>
    <t>PLAN VERSION:</t>
  </si>
  <si>
    <t>GC Provided Types and Quantites</t>
  </si>
  <si>
    <t>GONZALO MARTINEZ</t>
  </si>
  <si>
    <t>GC ESTIMATOR:</t>
  </si>
  <si>
    <t>GENE TRABERT</t>
  </si>
  <si>
    <t>NBS ESTIMATOR:</t>
  </si>
  <si>
    <t>TAX RATE (%)</t>
  </si>
  <si>
    <t>ESCALATION (%)</t>
  </si>
  <si>
    <t>OVERHEAD (%)</t>
  </si>
  <si>
    <t>INSURANCE (%)</t>
  </si>
  <si>
    <t>PROJECT START DATE:</t>
  </si>
  <si>
    <t>PROJECT END DATE:</t>
  </si>
  <si>
    <t>TOTAL</t>
  </si>
  <si>
    <t>All CATEGORY SUBTOTAL</t>
  </si>
  <si>
    <t>ESCALATION (%):</t>
  </si>
  <si>
    <t>OVERHEAD (%):</t>
  </si>
  <si>
    <t>SUB TOTAL</t>
  </si>
  <si>
    <t>FEE (%):</t>
  </si>
  <si>
    <t>INSURANCE (1.25%):</t>
  </si>
  <si>
    <t>GRAND TOTAL</t>
  </si>
  <si>
    <t>TOTAL MARKUP</t>
  </si>
  <si>
    <t xml:space="preserve">PROPOSAL TOTAL </t>
  </si>
  <si>
    <t>Bid Due:</t>
  </si>
  <si>
    <t xml:space="preserve"> </t>
  </si>
  <si>
    <t>* * * * * * * * * * * * * * * UNIT COST * * * * * * * * * * * * * * *</t>
  </si>
  <si>
    <t xml:space="preserve">  * * * * * * * * * * * * * * TOTAL COST * * * * * * * * * * * * * * * </t>
  </si>
  <si>
    <t>Remarks</t>
  </si>
  <si>
    <t>BOBRICK</t>
  </si>
  <si>
    <t>SUB</t>
  </si>
  <si>
    <t>BREAKOUT COST</t>
  </si>
  <si>
    <t>BREAKOUT UNIT PRICE</t>
  </si>
  <si>
    <t>COPY COST ROW</t>
  </si>
  <si>
    <t>COPY DESCRIPTION ROW</t>
  </si>
  <si>
    <t>LABOR FACTOR</t>
  </si>
  <si>
    <t>VENDOR SUPPLIER</t>
  </si>
  <si>
    <t>CONTRACT</t>
  </si>
  <si>
    <t>PBS</t>
  </si>
  <si>
    <t>Ferguson</t>
  </si>
  <si>
    <t>Rejuvination</t>
  </si>
  <si>
    <t>SUBTOTAL</t>
  </si>
  <si>
    <t xml:space="preserve">Breakout Unit Cost Total </t>
  </si>
  <si>
    <t>CATEGORY SUBTOTAL</t>
  </si>
  <si>
    <t>Formula Check for Total</t>
  </si>
  <si>
    <t>CONTINGENCY (%):</t>
  </si>
  <si>
    <t>INSURANCE (%):</t>
  </si>
  <si>
    <t>ADJUSTMENTS ($)</t>
  </si>
  <si>
    <t>ADJUSTED GRAND TOTAL</t>
  </si>
  <si>
    <t xml:space="preserve">Breakout Cost check against Grand Total </t>
  </si>
  <si>
    <t>Inclusions</t>
  </si>
  <si>
    <t>Send To:</t>
  </si>
  <si>
    <t>Manufacturer</t>
  </si>
  <si>
    <t>MFR</t>
  </si>
  <si>
    <t>Contact Name</t>
  </si>
  <si>
    <t>Email Contact</t>
  </si>
  <si>
    <t>Status</t>
  </si>
  <si>
    <t>Date Sent</t>
  </si>
  <si>
    <t xml:space="preserve">Bobrick </t>
  </si>
  <si>
    <t>Pacific Building Specialties</t>
  </si>
  <si>
    <t>Michael Clark</t>
  </si>
  <si>
    <t>mike@pbspecialties.com</t>
  </si>
  <si>
    <t>Multiple</t>
  </si>
  <si>
    <t>Build.com</t>
  </si>
  <si>
    <t>Ian Blair</t>
  </si>
  <si>
    <t>Ian.Blair@ferguson.com</t>
  </si>
  <si>
    <t>Bradley</t>
  </si>
  <si>
    <t>Renco Sales</t>
  </si>
  <si>
    <t>Mark Catacutan</t>
  </si>
  <si>
    <t>markc@rencosales.com</t>
  </si>
  <si>
    <t>ASI</t>
  </si>
  <si>
    <t>Georgia Pacific +</t>
  </si>
  <si>
    <t>Fastenal</t>
  </si>
  <si>
    <t>Riley Lung</t>
  </si>
  <si>
    <t>rlung@fastenal.com</t>
  </si>
  <si>
    <t>World Dryers</t>
  </si>
  <si>
    <t>Mainline Sales, Inc.</t>
  </si>
  <si>
    <t>Julio Ornelas</t>
  </si>
  <si>
    <t>JOrnelas@mlsalesinc.com</t>
  </si>
  <si>
    <t>Ferguson / Build</t>
  </si>
  <si>
    <t xml:space="preserve">Multiple </t>
  </si>
  <si>
    <t>Marco Sanchez</t>
  </si>
  <si>
    <t>marco.sanchez@ferguson.com</t>
  </si>
  <si>
    <t>Ferguson (Hawaii)</t>
  </si>
  <si>
    <t>Daniel Shaw</t>
  </si>
  <si>
    <t>Daniel.Shaw2@Ferguson.com</t>
  </si>
  <si>
    <t>Gatco</t>
  </si>
  <si>
    <t>Maria Velasco</t>
  </si>
  <si>
    <t>maria@gatco-inc.com</t>
  </si>
  <si>
    <t>Delaney Hardware</t>
  </si>
  <si>
    <t>Krista Dyer</t>
  </si>
  <si>
    <t>kristad@delaneyhardware.com</t>
  </si>
  <si>
    <t>Seachrome</t>
  </si>
  <si>
    <t>Specification Sales</t>
  </si>
  <si>
    <t>General Email</t>
  </si>
  <si>
    <t>order@specsales.com</t>
  </si>
  <si>
    <t xml:space="preserve">Wingits </t>
  </si>
  <si>
    <t>Wingits</t>
  </si>
  <si>
    <t>C.J. Krause / Kyle White</t>
  </si>
  <si>
    <t>cj@wingits.com; kwhite@wingits.com</t>
  </si>
  <si>
    <t xml:space="preserve">Waterworks </t>
  </si>
  <si>
    <t>Denise Geller</t>
  </si>
  <si>
    <t>dgeller@waterworks.com</t>
  </si>
  <si>
    <t>Peter Pepper</t>
  </si>
  <si>
    <t>Linked Reps</t>
  </si>
  <si>
    <t>Cam Keller</t>
  </si>
  <si>
    <t>design@linkedreps.com</t>
  </si>
  <si>
    <t xml:space="preserve">Ferguson </t>
  </si>
  <si>
    <t>Casey Grosslight</t>
  </si>
  <si>
    <t>casey.grosslight@ferguson.com</t>
  </si>
  <si>
    <t>Hajoca</t>
  </si>
  <si>
    <t>Estimating</t>
  </si>
  <si>
    <t>Corona@hajoca.com</t>
  </si>
  <si>
    <t>Model</t>
  </si>
  <si>
    <t>Description</t>
  </si>
  <si>
    <t>US Net</t>
  </si>
  <si>
    <t xml:space="preserve">Upload Notes: </t>
  </si>
  <si>
    <t xml:space="preserve">09.29.25 - Bobrick/Koala pricing updated on 9.29.25 from newly provided price list from PBS. 
Markup was reduced to 10% from 20% per KR. Initially had 20% markup in anticipation of getting NBS Bobrick Account. </t>
  </si>
  <si>
    <t>B-40</t>
  </si>
  <si>
    <t>Soap Dispenser, 2-Tone Black/Grey ABS – 40-fl. oz.</t>
  </si>
  <si>
    <t>B-42</t>
  </si>
  <si>
    <t>Soap Dispenser, All Black ABS – 40-fl. oz.</t>
  </si>
  <si>
    <t>B-211</t>
  </si>
  <si>
    <t>Heavy-Duty Clothes Hook with Exposed Mounting</t>
  </si>
  <si>
    <t>B-212</t>
  </si>
  <si>
    <t>Clothes Hook with Bumper</t>
  </si>
  <si>
    <t>B-221</t>
  </si>
  <si>
    <t>Toilet Seat Cover Dispenser, Stainless Steel</t>
  </si>
  <si>
    <t>B-233</t>
  </si>
  <si>
    <t>Clothes Hook</t>
  </si>
  <si>
    <t>B-253</t>
  </si>
  <si>
    <t>Surface-Mounted Roll-Paper-Towel Dispenser</t>
  </si>
  <si>
    <t>B-254</t>
  </si>
  <si>
    <t>Sanitary Napkin Disposal, 1.2-Gal.</t>
  </si>
  <si>
    <t>B-262</t>
  </si>
  <si>
    <t>Paper Towel Dispenser, 400 C-Fold or Multifold, Tumbler Lock</t>
  </si>
  <si>
    <t>B-263</t>
  </si>
  <si>
    <t>Paper Towel Dispenser, Stainless Steel – Singlefold</t>
  </si>
  <si>
    <t>B-264</t>
  </si>
  <si>
    <t>Single-Roll Toilet Tissue Dispenser</t>
  </si>
  <si>
    <t>B-265</t>
  </si>
  <si>
    <t>Double-Roll Toilet Tissue Dispenser</t>
  </si>
  <si>
    <t>B-270</t>
  </si>
  <si>
    <t>Sanitary Napkin Disposal, Stainless Steel, 1.0-Gal</t>
  </si>
  <si>
    <t>B-272</t>
  </si>
  <si>
    <t>Toilet Tissue Cabinet for Folded Tissue</t>
  </si>
  <si>
    <t>B-273</t>
  </si>
  <si>
    <t>Single-Roll Toilet Tissue Dispenser with Controlled Delivery</t>
  </si>
  <si>
    <t>B-274</t>
  </si>
  <si>
    <t>Double-Roll Toilet Tissue Dispenser with Controlled Delivery</t>
  </si>
  <si>
    <t>B-275</t>
  </si>
  <si>
    <t>Waste Receptacle, Stainless Steel – 20-Gal.</t>
  </si>
  <si>
    <t>B-277</t>
  </si>
  <si>
    <t>Waste Receptacle, Stainless Steel, 12.75-Gal.</t>
  </si>
  <si>
    <t>B-279</t>
  </si>
  <si>
    <t>Waste Receptacle, Stainless Steel – 6.4-Gal.</t>
  </si>
  <si>
    <t>B-287</t>
  </si>
  <si>
    <t>Folding Utility Shelf</t>
  </si>
  <si>
    <t>B-297</t>
  </si>
  <si>
    <t>Medicine Cabinet, Surface-Mounted – 2 Shelves</t>
  </si>
  <si>
    <t>B-299</t>
  </si>
  <si>
    <t>Medicine Cabinet, Surface-Mounted – 4 Shelves</t>
  </si>
  <si>
    <t>B-301</t>
  </si>
  <si>
    <t>Toilet Seat Cover Dispenser</t>
  </si>
  <si>
    <t>B-306</t>
  </si>
  <si>
    <t>Recessed Soap Dispenser, 45-fl. oz.</t>
  </si>
  <si>
    <t>B-318</t>
  </si>
  <si>
    <t>Paper Towel Dispenser – Recessed Cabinet</t>
  </si>
  <si>
    <t>B-347</t>
  </si>
  <si>
    <t>Partition-Mounted Toilet Seat Cover Dispenser and Dual-Roll Dispenser</t>
  </si>
  <si>
    <t>B-353</t>
  </si>
  <si>
    <t>Recessed Sanitary Napkin Disposal, 1.2-Gal.</t>
  </si>
  <si>
    <t>B-354</t>
  </si>
  <si>
    <t>Partition-Mounted Sanitary Napkin Disposal, 1.2-Gal. for 2 Compartments</t>
  </si>
  <si>
    <t>B-357</t>
  </si>
  <si>
    <t>Partition-Mounted Seat Cover Dispenser Napkin Disposal, 0.8-Gal. Dual-Roll Toilet Tissue Dispenser</t>
  </si>
  <si>
    <t>B-359</t>
  </si>
  <si>
    <t>Paper Towel Dispenser – C-Fold and Multifold</t>
  </si>
  <si>
    <t>B-369</t>
  </si>
  <si>
    <t>Recessed Paper Towel Dispenser/Waste Receptacle</t>
  </si>
  <si>
    <t>B-386</t>
  </si>
  <si>
    <t>Partition-Mounted Multi-Roll Toilet Tissue Dispenser</t>
  </si>
  <si>
    <t>B-397</t>
  </si>
  <si>
    <t>Medicine Cabinet, Recessed – 3 Shelves</t>
  </si>
  <si>
    <t>B-398</t>
  </si>
  <si>
    <t>Medicine Cabinet, Stainless Steel, Recessed – 4 Shelves</t>
  </si>
  <si>
    <t>B-505</t>
  </si>
  <si>
    <t>Specimen Pass-Through Cabinet, Recessed</t>
  </si>
  <si>
    <t>B-517</t>
  </si>
  <si>
    <t>Folding Shower Seat, Padded – Right Hand</t>
  </si>
  <si>
    <t>B-518</t>
  </si>
  <si>
    <t>Folding Shower Seat, Padded – Left Hand</t>
  </si>
  <si>
    <t>B-530x18</t>
  </si>
  <si>
    <t>Extra-Heavy-Duty Surface-Mounted Towel Bar- 18"</t>
  </si>
  <si>
    <t>B-530x24</t>
  </si>
  <si>
    <t>Extra-Heavy-Duty Surface-Mounted Towel Bar- 24"</t>
  </si>
  <si>
    <t>B-526</t>
  </si>
  <si>
    <t>Paper Towel Dispenser for Countertops</t>
  </si>
  <si>
    <t>B-527</t>
  </si>
  <si>
    <t>Waste Door for Countertops</t>
  </si>
  <si>
    <t>B-529</t>
  </si>
  <si>
    <t>Circular Countertop-Mounted Waste Chute, Stainless Steel</t>
  </si>
  <si>
    <t>B-532</t>
  </si>
  <si>
    <t>B-540</t>
  </si>
  <si>
    <t>Surface-Mounted Toilet Tissue Dispenser &amp; Utility Shelf, Satin Finish</t>
  </si>
  <si>
    <t>B-541</t>
  </si>
  <si>
    <t>Spare Toilet Roll Holder, Satin Finish</t>
  </si>
  <si>
    <t>B-542</t>
  </si>
  <si>
    <t>Coat Hook, Satin Finish</t>
  </si>
  <si>
    <t>B-543</t>
  </si>
  <si>
    <t>Surface-Mounted Single Roll Toilet Tissue Dispenser, Satin Finish</t>
  </si>
  <si>
    <t>B-544</t>
  </si>
  <si>
    <t>Toilet Brush Holder, Satin Finish</t>
  </si>
  <si>
    <t>B-546</t>
  </si>
  <si>
    <t>Surface-Mounted Single Roll Toilet Tissue Dispenser with Hood</t>
  </si>
  <si>
    <t>B-547</t>
  </si>
  <si>
    <t>Surface-Mounted Double Roll Toilet Tissue Dispenser</t>
  </si>
  <si>
    <t>B-548</t>
  </si>
  <si>
    <t>Surface-Mounted Double Roll Toilet Tissue Dispenser with Hoods</t>
  </si>
  <si>
    <t>B-549</t>
  </si>
  <si>
    <t>Double Coat Hook</t>
  </si>
  <si>
    <t>B-635</t>
  </si>
  <si>
    <t>Klutch Mobile Device Holder</t>
  </si>
  <si>
    <t>B-667</t>
  </si>
  <si>
    <t>Toilet Tissue Dispenser with Mounting Clamp, Bright Finish</t>
  </si>
  <si>
    <t>B-670</t>
  </si>
  <si>
    <t>Utility Hook, Bright Polished</t>
  </si>
  <si>
    <t>B-671</t>
  </si>
  <si>
    <t>Single Robe Hook, Bright Finish</t>
  </si>
  <si>
    <t>B-672</t>
  </si>
  <si>
    <t>Double Robe Hook, Bright Finish</t>
  </si>
  <si>
    <t>B-677</t>
  </si>
  <si>
    <t>Towel Pin, Bright Finish</t>
  </si>
  <si>
    <t>B-680</t>
  </si>
  <si>
    <t>Soap Dish, Bright Finish</t>
  </si>
  <si>
    <t>B-682</t>
  </si>
  <si>
    <t>Hat and Coat Hook</t>
  </si>
  <si>
    <t>B-685</t>
  </si>
  <si>
    <t>Toilet Tissue Dispenser – Single Roll, Bright Finish</t>
  </si>
  <si>
    <t>B-686</t>
  </si>
  <si>
    <t>Toilet Tissue Dispenser – Two Rolls, Bright Finish</t>
  </si>
  <si>
    <t>B-687</t>
  </si>
  <si>
    <t xml:space="preserve">Door Bumper, Surface-Mounted </t>
  </si>
  <si>
    <t>B-697</t>
  </si>
  <si>
    <t>Toilet Tissue Dispenser, 2 Rolls, Mounting Clamp, Bright Finish</t>
  </si>
  <si>
    <t>B-699</t>
  </si>
  <si>
    <t>Toilet Tissue Dispenser, Hoods, 2 Rolls, Mounting Clamp, Bright Finish</t>
  </si>
  <si>
    <t>B-820</t>
  </si>
  <si>
    <t>Multi-Feed Soap Reservoir</t>
  </si>
  <si>
    <t>B-822</t>
  </si>
  <si>
    <t>Liquid Dispenser, 34-fl. oz., 4" Spout – for Lav. up to 4" Thick</t>
  </si>
  <si>
    <t>B-823</t>
  </si>
  <si>
    <t>Foam Dispenser, 34-fl. oz., 4" Spout – for Lav. up to 3" Thick</t>
  </si>
  <si>
    <t>B-824</t>
  </si>
  <si>
    <t>Liquid Dispenser, 34-fl. oz., 6-3/4" Spout – for Lav. up to 2" Thick</t>
  </si>
  <si>
    <t>B-826</t>
  </si>
  <si>
    <t>Automatic Touch-Free Lavatory-Mounted Soap Dispenser, Liquid</t>
  </si>
  <si>
    <t>B-826.18</t>
  </si>
  <si>
    <t>Starter Kit with B-826 Dispenser, 800ml lotion soap refill, 4 batteries</t>
  </si>
  <si>
    <t>B-828</t>
  </si>
  <si>
    <t>Foam Dispenser, 34-fl. oz., 6-3/4" Spout – for Lav. up to 2" Thick</t>
  </si>
  <si>
    <t>B-830</t>
  </si>
  <si>
    <t xml:space="preserve">Cabinet, Stainless Steel Construction, with Low Soap Indicator (LSI) Light	</t>
  </si>
  <si>
    <t>B-840</t>
  </si>
  <si>
    <t>Counter-Mounted Automatic Soap Dispenser, Polished Brass, 34-fl. Oz.</t>
  </si>
  <si>
    <t>B-842</t>
  </si>
  <si>
    <t>Counter-Mounted Automatic Soap Dispenser, Matte Black, 34-fl. Oz.</t>
  </si>
  <si>
    <t>B-845</t>
  </si>
  <si>
    <t>Counter-Mounted Automatic Soap Dispenser, Brushed Nickel, 34-fl. Oz.</t>
  </si>
  <si>
    <t>B-846</t>
  </si>
  <si>
    <t>Counter-Mounted Automatic Soap Dispenser, Polished Nickel, 34-fl. Oz.</t>
  </si>
  <si>
    <t>B-848</t>
  </si>
  <si>
    <t>Counter-Mounted Automatic Soap Dispenser, Polished Chrome, 34-fl. Oz.</t>
  </si>
  <si>
    <t>B-850</t>
  </si>
  <si>
    <t>B-852</t>
  </si>
  <si>
    <t>B-855</t>
  </si>
  <si>
    <t>B-856</t>
  </si>
  <si>
    <t>B-858</t>
  </si>
  <si>
    <t>B-922</t>
  </si>
  <si>
    <t>Top-Fill Reservoir Soap Dispenser, 4 in. Spout, 0.9-gal. (3.3-L)</t>
  </si>
  <si>
    <t>B-942</t>
  </si>
  <si>
    <t>Frameless Stainless Steel Mirror, Front Mounting</t>
  </si>
  <si>
    <t>B-983</t>
  </si>
  <si>
    <t>Clothes Hook for Front Mounting</t>
  </si>
  <si>
    <t>B-985</t>
  </si>
  <si>
    <t>Clothes Hook Strip for Front Mounting</t>
  </si>
  <si>
    <t>B-2012</t>
  </si>
  <si>
    <t>Automatic Wall-Mounted Soap Dispenser, 30-fl. oz.</t>
  </si>
  <si>
    <t>B-2013</t>
  </si>
  <si>
    <t>Automatic Wall-Mounted Foam Soap Dispenser, 27-fl. Oz</t>
  </si>
  <si>
    <t>B-2111</t>
  </si>
  <si>
    <t>Soap Dispenser, Vertical Tank Type, 40-fl. oz.</t>
  </si>
  <si>
    <t>B-2112</t>
  </si>
  <si>
    <t>Soap Dispenser, Horizontal Tank Type, 40-fl. oz.</t>
  </si>
  <si>
    <t>B-2116</t>
  </si>
  <si>
    <t>B-2250</t>
  </si>
  <si>
    <t>Waste Receptacle with Top – 13-Gal.</t>
  </si>
  <si>
    <t>B-2260</t>
  </si>
  <si>
    <t>Waste Receptacle without Top – 13-Gal.</t>
  </si>
  <si>
    <t>B-2280</t>
  </si>
  <si>
    <t>Waste Receptacle without Top – 21-Gal.</t>
  </si>
  <si>
    <t>B-2300</t>
  </si>
  <si>
    <t>Waste Receptacle with Black Dome-Top – 18-Gal.</t>
  </si>
  <si>
    <t>B-2400</t>
  </si>
  <si>
    <t>Large-Capacity Waste Receptacle – 33-Gal.</t>
  </si>
  <si>
    <t>B-2583</t>
  </si>
  <si>
    <t>Anchor for Installation of Individual Grab Bar Through 3/4" to 1" Thick Toilet Compt. Panel - One Required for Each Flange</t>
  </si>
  <si>
    <t>B-2586</t>
  </si>
  <si>
    <t>Anchor for Installation of Individual Grab Bar Through 1/2" Thick Toilet Compt. Panel - One Required for Each Flange</t>
  </si>
  <si>
    <t>B-2620</t>
  </si>
  <si>
    <t>Paper Towel Dispenser, 400 C-Fold or Multifold, Knob Latch</t>
  </si>
  <si>
    <t>B-2621</t>
  </si>
  <si>
    <t>Paper Towel Dispenser, 200 C-Fold or Multifold, Knob Latch</t>
  </si>
  <si>
    <t>B-2730</t>
  </si>
  <si>
    <t>Single-Roll Toilet Tissue Dispenser without Controlled Delivery</t>
  </si>
  <si>
    <t>B-2740</t>
  </si>
  <si>
    <t>Double-Roll Toilet Tissue Dispenser without Controlled Delivery</t>
  </si>
  <si>
    <t>B-2840</t>
  </si>
  <si>
    <t>Stainless Steel Shelf and Double-Roll Toilet Tissue Dispenser</t>
  </si>
  <si>
    <t>B-2860</t>
  </si>
  <si>
    <t>Roll Paper Towel Dispenser</t>
  </si>
  <si>
    <t>B-2888</t>
  </si>
  <si>
    <t>Multi-Roll Toilet Tissue Dispenser, Stainless Steel</t>
  </si>
  <si>
    <t>B-2890</t>
  </si>
  <si>
    <t>Single 10" Roll Toilet Tissue Disp., for 3" diameter core rolls</t>
  </si>
  <si>
    <t>B-2892</t>
  </si>
  <si>
    <t>Twin 10" Roll Toilet Tissue Disp., for 2-1/4" diameter core rolls</t>
  </si>
  <si>
    <t>B-2974</t>
  </si>
  <si>
    <t>Automatic, Universal Surface-Mtd. Roll Paper Towel Dispenser</t>
  </si>
  <si>
    <t>B-3013</t>
  </si>
  <si>
    <t>B-3091</t>
  </si>
  <si>
    <t>Recessed-Mounted Toilet Tissue, Seat-Cover Dispenser and Waste Disposal,
Left Side</t>
  </si>
  <si>
    <t>B-3092</t>
  </si>
  <si>
    <t>Recessed-Mounted Toilet Tissue, Seat-Cover Dispenser and Waste Disposal, Right Side</t>
  </si>
  <si>
    <t>B-3094</t>
  </si>
  <si>
    <t>Napkin Disposal, 3/4-Gal. and Toilet Tissue Dispenser – Recessed</t>
  </si>
  <si>
    <t>B-3471</t>
  </si>
  <si>
    <t>Partition-Mounted Seat Cover Dispenser Dual-Roll Disp. – Accessible Design</t>
  </si>
  <si>
    <t>B-3474</t>
  </si>
  <si>
    <t>Recessed Seat Cover Dispenser and Dual-Roll Toilet Tissue Dispenser</t>
  </si>
  <si>
    <t>B-3479</t>
  </si>
  <si>
    <t>Surface-Mounted Seat Cover Dispenser and Dual-Roll Toilet Tissue Disp.</t>
  </si>
  <si>
    <t>B-3513</t>
  </si>
  <si>
    <t>Recessed Sanitary Napkin Disposal, 0.6-Gal. – TrimLineSeries</t>
  </si>
  <si>
    <t>B-3541</t>
  </si>
  <si>
    <t>Surface-Mounted Sanitary Disposal Bag Dispenser</t>
  </si>
  <si>
    <t>B-3571</t>
  </si>
  <si>
    <t xml:space="preserve">Partiton-Mounted Seat Cover Dispenser Disposal, 0.8-Gal. Toilet Tissue Dispenser – Accessible Design </t>
  </si>
  <si>
    <t>B-3574</t>
  </si>
  <si>
    <t>Recessed Seat Cover Dispenser, Disposal, 0.8-Gal. Toilet Tissue Dispenser</t>
  </si>
  <si>
    <t>B-3579</t>
  </si>
  <si>
    <t>Surface-Mounted Seat Cover Dispenser Disposal, 0.8-Gal. Toilet Tissue 
Dispenser</t>
  </si>
  <si>
    <t>B-3588</t>
  </si>
  <si>
    <t>Surface-Mtd. Multi-Roll Toilet Tissue Dispenser – TrimLineSeries</t>
  </si>
  <si>
    <t>B-3644</t>
  </si>
  <si>
    <t>Waste Receptacle, Requires 4" Wall Recess – 12-Gal.</t>
  </si>
  <si>
    <t>B-3699</t>
  </si>
  <si>
    <t>Surface-Mounted Paper Towel Dispenser and Waste Receptacle</t>
  </si>
  <si>
    <t>B-3803</t>
  </si>
  <si>
    <t>Recessed Paper Towel Dispenser and Waste Receptacle</t>
  </si>
  <si>
    <t>B-3888</t>
  </si>
  <si>
    <t>B-3940</t>
  </si>
  <si>
    <t>Recessed Convertible Paper Towel Dispenser/Waste Receptacle</t>
  </si>
  <si>
    <t>B-3942</t>
  </si>
  <si>
    <t>Convertible Semi-Recessed Paper Towel Disp./Waste Recep. – 12-Gal.</t>
  </si>
  <si>
    <t>B-3944</t>
  </si>
  <si>
    <t>Convertible Paper Towel Disp./Waste Recep. for 4" Wall – 12-Gal.</t>
  </si>
  <si>
    <t>B-3947</t>
  </si>
  <si>
    <t>Convertible Paper Towel Disp./Waste Receptacle for 4" Wall-18-Gal.</t>
  </si>
  <si>
    <t>B-3949</t>
  </si>
  <si>
    <t>Convertible Surface-Mounted. Paper Towel Disp./Waste Recep.-12-Gal.</t>
  </si>
  <si>
    <t>B-3961</t>
  </si>
  <si>
    <t>Convertible Paper Towel Disp./Waste Receptacle for 4" Wall-12-Gal.</t>
  </si>
  <si>
    <t>B-3974</t>
  </si>
  <si>
    <t>Recessed Automatic Universal Roll Paper Towel Dispenser / Waste  Receptacle-12-Gal.</t>
  </si>
  <si>
    <t>B-3979</t>
  </si>
  <si>
    <t>Surface-Mounted Convertible Paper Towel Dispenser/Waste Receptacle</t>
  </si>
  <si>
    <t>B-4063</t>
  </si>
  <si>
    <t>Recessed Soap Disp., 50-fl. oz.</t>
  </si>
  <si>
    <t>B-4112</t>
  </si>
  <si>
    <t>Soap Dispenser, 40-fl. Oz.</t>
  </si>
  <si>
    <t>B-4221</t>
  </si>
  <si>
    <t>B-4262</t>
  </si>
  <si>
    <t>Paper Towel Dispenser</t>
  </si>
  <si>
    <t>B-4288</t>
  </si>
  <si>
    <t>Multi-Roll Toilet Tissue Dispenser, Stainless Steel – ConturaSeries</t>
  </si>
  <si>
    <t>B-4353</t>
  </si>
  <si>
    <t>Sanitary Napkin Disposal, 1.2-Gal. – ConturaSeries</t>
  </si>
  <si>
    <t>B-4354</t>
  </si>
  <si>
    <t>Partition-Mounted Sanitary Napkin Disposal, 0.7-Gal. – ConturaSeries</t>
  </si>
  <si>
    <t>B-4369</t>
  </si>
  <si>
    <t>Paper Towel Disp. and Waste Recep., 2.6-Gal.</t>
  </si>
  <si>
    <t>B-4380</t>
  </si>
  <si>
    <t>Soap Dish with Mounting Clamp for Stud Walls</t>
  </si>
  <si>
    <t>B-4388</t>
  </si>
  <si>
    <t>Multi-Roll Toilet Tissue Dispenser – ConturaSeries</t>
  </si>
  <si>
    <t>B-4998</t>
  </si>
  <si>
    <t>Swing-Up Grab Bar – Wall Mounted, Satin Finish</t>
  </si>
  <si>
    <t>B-4998.99</t>
  </si>
  <si>
    <t>Swing-Up Grab Bar – Wall Mounted, Peened Grip</t>
  </si>
  <si>
    <t>B-5050</t>
  </si>
  <si>
    <t>Liquid Soap Dispenser, 50-fl. oz.</t>
  </si>
  <si>
    <t>B-5116</t>
  </si>
  <si>
    <t>Single Clothes Hook</t>
  </si>
  <si>
    <t>B-5181</t>
  </si>
  <si>
    <t xml:space="preserve">Folding Shower Seat, Solid Phenolic – Reversible for LH or RH </t>
  </si>
  <si>
    <t>B-5191</t>
  </si>
  <si>
    <t>Folding Shower/Dressing Area Seat, Solid Phenolic</t>
  </si>
  <si>
    <t>B-5192</t>
  </si>
  <si>
    <t>Folding Shower Seat, Solid Phenolic</t>
  </si>
  <si>
    <t>B-5193</t>
  </si>
  <si>
    <t>Folding Shower Seat</t>
  </si>
  <si>
    <t>B-5221</t>
  </si>
  <si>
    <t>B-5262</t>
  </si>
  <si>
    <t>B-5270</t>
  </si>
  <si>
    <t>Surface-Mounted Sanitary Napkin Disposal</t>
  </si>
  <si>
    <t>B-5288</t>
  </si>
  <si>
    <t>Multi-Roll Toilet Tissue Dispenser, MatrixSeries</t>
  </si>
  <si>
    <t>B-5416</t>
  </si>
  <si>
    <t>Spare Toilet Roll Holder, Bright Polished</t>
  </si>
  <si>
    <t>B-5426</t>
  </si>
  <si>
    <t>Coat Hook, Bright Polished</t>
  </si>
  <si>
    <t>B-5436</t>
  </si>
  <si>
    <t>Surface-Mounted Single Roll Toilet Tissue Dispenser, Bright Polished</t>
  </si>
  <si>
    <t>B-5446</t>
  </si>
  <si>
    <t>Toilet Brush Holder, Bright Polished</t>
  </si>
  <si>
    <t>B-5837</t>
  </si>
  <si>
    <t>2-Wall Tub/Shower Compt. Grab Bar, 36" x 54"</t>
  </si>
  <si>
    <t>B-5854</t>
  </si>
  <si>
    <t>L-shaped grab bar 40"x30", Left</t>
  </si>
  <si>
    <t>B-5854.99</t>
  </si>
  <si>
    <t>L-shaped grab bar 40"x30", Left, Peened</t>
  </si>
  <si>
    <t>B-5892</t>
  </si>
  <si>
    <t>32mm (1-1/4") Diameter Stainless Stll Grab Bar with Padded Back Rest</t>
  </si>
  <si>
    <t>B-5897</t>
  </si>
  <si>
    <t>2-Wall, Toilet Compt. Grab Bar, 42" x 54"</t>
  </si>
  <si>
    <t>B-5897.99</t>
  </si>
  <si>
    <t>2-Wall, Toilet Compt. Grab Bar, 42" x 54", Peened Grip</t>
  </si>
  <si>
    <t>B-5898</t>
  </si>
  <si>
    <t>90 Degree, Grab Bar, 30" x 30"</t>
  </si>
  <si>
    <t>B-5898.99</t>
  </si>
  <si>
    <t>90 Degree, Grab Bar, 30" x 30", Peened Grip</t>
  </si>
  <si>
    <t>B-6637</t>
  </si>
  <si>
    <t>Toilet Tissue Dispenser with Storage for Extra Roll, Bright Finish</t>
  </si>
  <si>
    <t>B-6677</t>
  </si>
  <si>
    <t>Toilet Tissue Dispenser with Mounting Clamp, Satin Finish</t>
  </si>
  <si>
    <t>B-6697</t>
  </si>
  <si>
    <t>Toilet Tissue Dispenser with Hood, Mounting Clamp, Satin Finish</t>
  </si>
  <si>
    <t>B-6699</t>
  </si>
  <si>
    <t>Surface-Mounted Toilet Tissue Dispenser with Hood, Bright Finish</t>
  </si>
  <si>
    <t>B-6707</t>
  </si>
  <si>
    <t xml:space="preserve">Utility Hook, </t>
  </si>
  <si>
    <t>B-6717</t>
  </si>
  <si>
    <t>Single Robe Hook, Satin Finish</t>
  </si>
  <si>
    <t>B-6727</t>
  </si>
  <si>
    <t>Double Robe Hook, Satin Finish</t>
  </si>
  <si>
    <t>B-6777</t>
  </si>
  <si>
    <t>Towel Pin, Satin Finish</t>
  </si>
  <si>
    <t>B-6807</t>
  </si>
  <si>
    <t>Soap Dish, Satin Finish</t>
  </si>
  <si>
    <t>B-6827</t>
  </si>
  <si>
    <t>B-6857</t>
  </si>
  <si>
    <t>Toilet Tissue Dispenser – Single Roll, Satin Finish</t>
  </si>
  <si>
    <t>B-6861</t>
  </si>
  <si>
    <t>Two-Wall Shower Grab Bar – 15-7/8" x 30-7/8"</t>
  </si>
  <si>
    <t>B-6861.99</t>
  </si>
  <si>
    <t>Two-Wall Shower Grab Bar – 15-7/8" x 30-7/8", Peened Grip</t>
  </si>
  <si>
    <t>B-6867</t>
  </si>
  <si>
    <t>Toilet Tissue Dispenser – Two Rolls, Satin Finish</t>
  </si>
  <si>
    <t>B-6897</t>
  </si>
  <si>
    <t>2-Wall, Toilet Compt. Grab Bar – 42" x 54"</t>
  </si>
  <si>
    <t>B-6897.99</t>
  </si>
  <si>
    <t>2-Wall, Toilet Compt. Grab Bar – 42" x 54", Peened Grip</t>
  </si>
  <si>
    <t>B-6898.99</t>
  </si>
  <si>
    <t>L-Shape, 90 Degree Grab Bar – 30" x 30", Peened Grip</t>
  </si>
  <si>
    <t>B-6977</t>
  </si>
  <si>
    <t>Toilet Tissue Dispenser, 2 Rolls, Mounting Clamp, Satin Finish</t>
  </si>
  <si>
    <t>B-6997</t>
  </si>
  <si>
    <t>Toilet Tissue Dispenser, Hoods, 2 Rolls, Mounting Clamp, Satin Finish</t>
  </si>
  <si>
    <t>B-6999</t>
  </si>
  <si>
    <t>Surface-Mounted Toilet Tissue Dispenser, Hoods, 2 Rolls, Bright Finish</t>
  </si>
  <si>
    <t>B-7125</t>
  </si>
  <si>
    <t>Surface-Mounted Automatic Hand Dryer Universal voltage from 110-240V</t>
  </si>
  <si>
    <t>B-7179</t>
  </si>
  <si>
    <t>Surface-Mounted Automatic Hand Dryer</t>
  </si>
  <si>
    <t>B-7671</t>
  </si>
  <si>
    <t>B-7672</t>
  </si>
  <si>
    <t>B-7685</t>
  </si>
  <si>
    <t>B-7686</t>
  </si>
  <si>
    <t>B-7816</t>
  </si>
  <si>
    <t>Charting Station / Shelf, Wall-Mounted</t>
  </si>
  <si>
    <t>B-8221</t>
  </si>
  <si>
    <t>Liquid Dispenser, 20-fl. oz., 4" Spout – for Lav. up to 1" Thick</t>
  </si>
  <si>
    <t>B-8226</t>
  </si>
  <si>
    <t>Liquid Dispenser, 34-fl. oz., 6" Spout – for Lav. up to 4" Thick</t>
  </si>
  <si>
    <t>B-8231</t>
  </si>
  <si>
    <t>Foam Dispenser, 20-fl. oz., 4" Spout – for Lav. up to 3" Thick</t>
  </si>
  <si>
    <t>B-8236</t>
  </si>
  <si>
    <t>Foam Dispenser, 34-fl. oz., 6" Spout – for Lav. up to 3" Thick</t>
  </si>
  <si>
    <t>B-8263</t>
  </si>
  <si>
    <t>Automatic Touch-Free Lavatory-Mounted Foam Soap Dispenser, Foam</t>
  </si>
  <si>
    <t>B-8263.18</t>
  </si>
  <si>
    <t>Starter Kit with B-8263 Dispenser, 800ml foam soap refill, 4 batteries</t>
  </si>
  <si>
    <t>B-8281</t>
  </si>
  <si>
    <t>Foam, Automatic, Top-Fill Bulk Soap Dispenser, Retrofit Solution</t>
  </si>
  <si>
    <t>B-8397</t>
  </si>
  <si>
    <t>Facial Tissue Dispenser – Satin Finish Stainless Steel</t>
  </si>
  <si>
    <t>B-8870</t>
  </si>
  <si>
    <t>Faucet, Polished Brass</t>
  </si>
  <si>
    <t>B-8872</t>
  </si>
  <si>
    <t>Faucet, Matte Black</t>
  </si>
  <si>
    <t>B-8875</t>
  </si>
  <si>
    <t>Faucet, Brushed Nickel</t>
  </si>
  <si>
    <t>B-8876</t>
  </si>
  <si>
    <t>Faucet, Polished Nickel</t>
  </si>
  <si>
    <t>B-8878</t>
  </si>
  <si>
    <t>Faucet, Polished Chrome</t>
  </si>
  <si>
    <t>B-868</t>
  </si>
  <si>
    <t>NEW: Designer Series Automatic Top Fill Foam Soap Dispenser, Polished Chrome</t>
  </si>
  <si>
    <t>B-878</t>
  </si>
  <si>
    <t>NEW: Designer Series Automatic Top Fill Liquid Soap Dispenser, Polished Chrome</t>
  </si>
  <si>
    <t>B-8898</t>
  </si>
  <si>
    <t>NEW: Designer Series Automatic Faucet, Polished Chrome</t>
  </si>
  <si>
    <t>B-865</t>
  </si>
  <si>
    <t>NEW: Designer Series Automatic Top Fill Foam Soap Dispenser, Brushed Nickel</t>
  </si>
  <si>
    <t>B-875</t>
  </si>
  <si>
    <t>NEW: Designer Series Automatic Top Fill Liquid Soap Dispenser, Brushed Nickel</t>
  </si>
  <si>
    <t>B-8895</t>
  </si>
  <si>
    <t>NEW: Designer Series Automatic Faucet, Brushed Nickel</t>
  </si>
  <si>
    <t>B-862</t>
  </si>
  <si>
    <t>NEW: Designer Series Automatic Top Fill Foam Soap Dispenser, Matte Black</t>
  </si>
  <si>
    <t>B-872</t>
  </si>
  <si>
    <t>NEW: Designer Series Automatic Top Fill Liquid Soap Dispenser, Matte Black</t>
  </si>
  <si>
    <t>B-8892</t>
  </si>
  <si>
    <t>NEW: Designer Series Automatic Faucet, Matte Black</t>
  </si>
  <si>
    <t>B-9226</t>
  </si>
  <si>
    <t>Top-Fill Reservoir Soap Dispenser, 6 in. Spout, 0.9-gal. (3.3-L)</t>
  </si>
  <si>
    <t>B-9262</t>
  </si>
  <si>
    <t>Surface-Mounted Paper Towel Dispenser</t>
  </si>
  <si>
    <t>B-9279</t>
  </si>
  <si>
    <t>Surface-Mounted Waste Receptacle</t>
  </si>
  <si>
    <t>B-9542</t>
  </si>
  <si>
    <t>Surface-Mounted Coat Hook</t>
  </si>
  <si>
    <t>B-9543</t>
  </si>
  <si>
    <t>Surface-Mounted Single Toilet Roll Holder</t>
  </si>
  <si>
    <t>B-9547</t>
  </si>
  <si>
    <t>Surface-Mounted Double Toilet Roll Holder</t>
  </si>
  <si>
    <t>B-9881</t>
  </si>
  <si>
    <t>Vertical Bay C-Fold Paper Holder- Double</t>
  </si>
  <si>
    <t>B-9882</t>
  </si>
  <si>
    <t>Spindle Button Semi-Recessed TP Holder</t>
  </si>
  <si>
    <t>B-9883</t>
  </si>
  <si>
    <t>Recessed Shelf</t>
  </si>
  <si>
    <t>B-9884</t>
  </si>
  <si>
    <t>Ligature-Resistant Adjustable Auto-Rele</t>
  </si>
  <si>
    <t>B-9890</t>
  </si>
  <si>
    <t>Toilet Tissue Dispenser, Jumbo Roll</t>
  </si>
  <si>
    <t>B-26212</t>
  </si>
  <si>
    <t>Paper Towel Dispenser, 200 C-Fold or Multifold, Tumbler Lock</t>
  </si>
  <si>
    <t>B-26607</t>
  </si>
  <si>
    <t>Surface-Mounted Liquid Soap Dispenser, 17-fl. oz.</t>
  </si>
  <si>
    <t>B-26617</t>
  </si>
  <si>
    <t>Surface-Mounted Liquid Soap Dispenser, 1-L.</t>
  </si>
  <si>
    <t>B-26627</t>
  </si>
  <si>
    <t>Surface-Mounted Foam Soap Dispenser, 17-fl. oz.</t>
  </si>
  <si>
    <t>B-26637</t>
  </si>
  <si>
    <t>Surface-Mounted Foam Soap Dispenser, 1-L.</t>
  </si>
  <si>
    <t>B-27313</t>
  </si>
  <si>
    <t>Surface-Mounted Three Roll Toilet Tissue Dispenser</t>
  </si>
  <si>
    <t>B-27460</t>
  </si>
  <si>
    <t>Dbl.-Roll T.T. Disp., Tumbler Lock, without Controlled Delivery</t>
  </si>
  <si>
    <t>B-29744</t>
  </si>
  <si>
    <t xml:space="preserve">Automatic, Universal Semi-Recessed Roll Paper Towel Dispenser </t>
  </si>
  <si>
    <t>B-30919</t>
  </si>
  <si>
    <t>Surface-Mounted Toilet Tissue, Seat-Cover Dispenser and Waste Disposal, 
Left Side</t>
  </si>
  <si>
    <t>B-30929</t>
  </si>
  <si>
    <t>Surface-Mounted Toilet Tissue, Seat-Cover Dispenser and Waste Disposal, Right Side</t>
  </si>
  <si>
    <t>B-34715</t>
  </si>
  <si>
    <t>B-34745</t>
  </si>
  <si>
    <t>B-35016</t>
  </si>
  <si>
    <t>Sharps Disposal, Recessed (Not available in Canada)</t>
  </si>
  <si>
    <t>B-35139</t>
  </si>
  <si>
    <t>Surface-Mtd. Sanitary Napkin Disposal, 0.6-Gal. – TrimLineSeries</t>
  </si>
  <si>
    <t>B-35303</t>
  </si>
  <si>
    <t>B-35633</t>
  </si>
  <si>
    <t>Recessed Waste Receptacle w/Disposal Door, 3-Gal.</t>
  </si>
  <si>
    <t>B-35639</t>
  </si>
  <si>
    <t>Surface-Mtd. Waste Receptacle w/Disposal Door, 3-Gal.</t>
  </si>
  <si>
    <t>B-35643</t>
  </si>
  <si>
    <t>Recessed Waste Receptacle, 12-Gal.</t>
  </si>
  <si>
    <t>B-35649</t>
  </si>
  <si>
    <t>Surface-Mtd. Waste Receptacle, 12-Gal.</t>
  </si>
  <si>
    <t>B-35715</t>
  </si>
  <si>
    <t>B-35745</t>
  </si>
  <si>
    <t>B-35883</t>
  </si>
  <si>
    <t>Recessed Multi-Roll Toilet Tissue Dispenser – TrimLineSeries</t>
  </si>
  <si>
    <t>B-35903</t>
  </si>
  <si>
    <t xml:space="preserve">Paper Towel Dispenser </t>
  </si>
  <si>
    <t>B-36903</t>
  </si>
  <si>
    <t>Paper Towel Dispenser and Waste Receptacle</t>
  </si>
  <si>
    <t>B-38032</t>
  </si>
  <si>
    <t>Semi-Recessed Paper Towel Disp., Waste Receptacle</t>
  </si>
  <si>
    <t>B-38034</t>
  </si>
  <si>
    <t>Paper Towel Disp., Waste Recep., 3-3/4" Wall Depth</t>
  </si>
  <si>
    <t>B-39003</t>
  </si>
  <si>
    <t xml:space="preserve">Paper Towel Dispenser and Waste Receptacle </t>
  </si>
  <si>
    <t>B-39617</t>
  </si>
  <si>
    <t>Convertible Paper Towel Disp./Waste Receptacle – 18-Gal.</t>
  </si>
  <si>
    <t>B-39619</t>
  </si>
  <si>
    <t>Convertible Surf.-Mtd. Roll Paper Towel Disp./Waste Recp. – 12-Gal.</t>
  </si>
  <si>
    <t>B-39747</t>
  </si>
  <si>
    <t xml:space="preserve">Recessed Automatic, Universal Roll Paper Towel Dispenser / Waste Receptacle-18-Gal. </t>
  </si>
  <si>
    <t>B-43644</t>
  </si>
  <si>
    <t>Waste Receptacle, 11.2-Gal. – ConturaSeries</t>
  </si>
  <si>
    <t>B-43699</t>
  </si>
  <si>
    <t xml:space="preserve">Surf.-Mtd. Paper Towel Disp., Waste Recep., 2.6-Gal. </t>
  </si>
  <si>
    <t>B-43944</t>
  </si>
  <si>
    <t xml:space="preserve">Paper Towel Disp. and Waste Recep., 15.0-Gal. </t>
  </si>
  <si>
    <t>B-43949</t>
  </si>
  <si>
    <t>Surf.-Mtd. Paper Towel Disp., Waste Recep., 15.0-Gal.</t>
  </si>
  <si>
    <t>B-49916</t>
  </si>
  <si>
    <t>Swing Up Grab Bar - Wall-Mounted, Vinyl-Coated</t>
  </si>
  <si>
    <t>B-50516</t>
  </si>
  <si>
    <t>Specimen Pass Through Cabinet, Recessed, 7" Depth</t>
  </si>
  <si>
    <t>B-50517</t>
  </si>
  <si>
    <t>Specimen Pass Through Cabinet, Recessed, 11" Depth</t>
  </si>
  <si>
    <t>B-51815</t>
  </si>
  <si>
    <t>Folding Shower Seat with Legs</t>
  </si>
  <si>
    <t>B-58546</t>
  </si>
  <si>
    <t>L-shaped grab bar 40"x30" right</t>
  </si>
  <si>
    <t>B-58546.99</t>
  </si>
  <si>
    <t>B-58616</t>
  </si>
  <si>
    <t>2-Wall Tub/Shower Compt. Grab Bar, 24" x 36"</t>
  </si>
  <si>
    <t>B-58616.99</t>
  </si>
  <si>
    <t>2-Wall Tub/Shower Compt. Grab Bar, 24" x 36", Peened Grip</t>
  </si>
  <si>
    <t>B-66997</t>
  </si>
  <si>
    <t>Surface-Mounted Toilet Tissue Dispenser with Hood, Satin Finish</t>
  </si>
  <si>
    <t>B-68137</t>
  </si>
  <si>
    <t>2-Wall Tub/Shower, Compt. Grab Bar – 36" x 54"</t>
  </si>
  <si>
    <t>B-68137.99</t>
  </si>
  <si>
    <t>2-Wall Tub/Shower, Compt. Grab Bar – 36" x 54", Peened Grip</t>
  </si>
  <si>
    <t>B-68616</t>
  </si>
  <si>
    <t>2-Wall Tub/Shower, Compt. Grab Bar – 24" x 36"</t>
  </si>
  <si>
    <t>B-68616.99</t>
  </si>
  <si>
    <t>2-Wall Tub/Shower, Compt. Grab Bar – 24" x 36", Peened Grip</t>
  </si>
  <si>
    <t>B-69997</t>
  </si>
  <si>
    <t>Surface-Mounted Toilet Tissue Dispenser, Hoods, 2 Rolls, Satin Finish</t>
  </si>
  <si>
    <t>B-72860</t>
  </si>
  <si>
    <t>B-72974</t>
  </si>
  <si>
    <t>Automatic, Universal Surface-Mtd. Roll Paper Towel Dispenser, Plastic</t>
  </si>
  <si>
    <t>B-76717</t>
  </si>
  <si>
    <t>B-76727</t>
  </si>
  <si>
    <t>B-76857</t>
  </si>
  <si>
    <t>B-76867</t>
  </si>
  <si>
    <t>B-81212</t>
  </si>
  <si>
    <t>Pink Lotion Soap Cartridge, Liquid, 12 Liters</t>
  </si>
  <si>
    <t>B-81312</t>
  </si>
  <si>
    <t>Premium Gold Soap Cartridge, Liquid, 12 Liters</t>
  </si>
  <si>
    <t>B-82216</t>
  </si>
  <si>
    <t>Liquid Dispenser, 20-fl. oz., 6" Spout – for Lav. up to 1" Thick</t>
  </si>
  <si>
    <t>B-82316</t>
  </si>
  <si>
    <t>Foam Dispenser, 20-fl. oz., 6" Spout – for Lav. up to 3" Thick</t>
  </si>
  <si>
    <t>B-82512</t>
  </si>
  <si>
    <t>EcoLogo Green Soap Cartridge, Foam, 12 Liters</t>
  </si>
  <si>
    <t>B-221216</t>
  </si>
  <si>
    <t>Waste Receptacle, Heavy-duty, Floor-Standing, Foot Operated, 12-gal.</t>
  </si>
  <si>
    <t>B-350169</t>
  </si>
  <si>
    <t>Sharps Disposal, Surface-Mounted (Not available in Canada)</t>
  </si>
  <si>
    <t>B-359033</t>
  </si>
  <si>
    <t>Recessed Paper Towel Dispenser</t>
  </si>
  <si>
    <t>B-359039</t>
  </si>
  <si>
    <t>Surface-Mtd. Paper Towel Dispenser – TrimLineSeries</t>
  </si>
  <si>
    <t>B-380349</t>
  </si>
  <si>
    <t>Surface-Mtd. Paper Towel Disp., Waste Receptacle</t>
  </si>
  <si>
    <t>B-818615</t>
  </si>
  <si>
    <t>Heavy-Duty Surface-Mounted Soap Dispenser, 40-fl. oz.,ConturaSeries</t>
  </si>
  <si>
    <t>B-150CX18.MBLK</t>
  </si>
  <si>
    <t>18" Straight Grab Bar with Concealed Flange, Matte Black</t>
  </si>
  <si>
    <t>B-150CX24.MBLK</t>
  </si>
  <si>
    <t>24" Straight Grab Bar with Concealed Flange, Matte Black</t>
  </si>
  <si>
    <t>B-150CX36.MBLK</t>
  </si>
  <si>
    <t>36" Straight Grab Bar with Concealed Flange, Matte Black</t>
  </si>
  <si>
    <t>B-150CX42.MBLK</t>
  </si>
  <si>
    <t>42" Straight Grab Bar with Concealed Flange, Matte Black</t>
  </si>
  <si>
    <t>B-150CX48.MBLK</t>
  </si>
  <si>
    <t>48" Straight Grab Bar with Concealed Flange, Matte Black</t>
  </si>
  <si>
    <t>B-1556 1824</t>
  </si>
  <si>
    <t>17-1/2" Wide x 23-1/2" High</t>
  </si>
  <si>
    <t>B-1556 1830</t>
  </si>
  <si>
    <t>17-1/2" Wide x 29-1/2" High</t>
  </si>
  <si>
    <t>B-1556 2436</t>
  </si>
  <si>
    <t>23-1/2" Wide x 35-1/2" High</t>
  </si>
  <si>
    <t>B-104 2448.MBLK</t>
  </si>
  <si>
    <t xml:space="preserve">NEW: Pill Shaped Matte Black Mirror 24" x 48" </t>
  </si>
  <si>
    <t>B-164 1830</t>
  </si>
  <si>
    <t>18" Wide x 30" High</t>
  </si>
  <si>
    <t>B-164 2436</t>
  </si>
  <si>
    <t>24" Wide x 36" High</t>
  </si>
  <si>
    <t>B-164 2442</t>
  </si>
  <si>
    <t>24" Wide x 42" High</t>
  </si>
  <si>
    <t>B-164 2739</t>
  </si>
  <si>
    <t>27" Wide x 39" High</t>
  </si>
  <si>
    <t>B-165 1824</t>
  </si>
  <si>
    <t>18" Wide x 24" High</t>
  </si>
  <si>
    <t>B-165 1830</t>
  </si>
  <si>
    <t>B-165 1836</t>
  </si>
  <si>
    <t>18" Wide x 36" High</t>
  </si>
  <si>
    <t>B-165 2430</t>
  </si>
  <si>
    <t>24" Wide x 30" High</t>
  </si>
  <si>
    <t>B-165 2436</t>
  </si>
  <si>
    <t>B-165 2448</t>
  </si>
  <si>
    <t>24" Wide x 48" High</t>
  </si>
  <si>
    <t>B-165 2460</t>
  </si>
  <si>
    <t>24" Wide x 60" High</t>
  </si>
  <si>
    <t>B-165 4836</t>
  </si>
  <si>
    <t>48" Wide x 36" High</t>
  </si>
  <si>
    <t>B-1658 1830</t>
  </si>
  <si>
    <t>B-1658 2436</t>
  </si>
  <si>
    <t>B-166 1824</t>
  </si>
  <si>
    <t>18" Wide x 24" High with 5" x 18" Shelf</t>
  </si>
  <si>
    <t>B-166 1830</t>
  </si>
  <si>
    <t>18" Wide x 30" High with 5" x 18" Shelf</t>
  </si>
  <si>
    <t>B-166 1836</t>
  </si>
  <si>
    <t>18" Wide x 36" High with 5" x 18" Shelf</t>
  </si>
  <si>
    <t>B-166 2436</t>
  </si>
  <si>
    <t>24" Wide x 36" High with 5" x 24" Shelf</t>
  </si>
  <si>
    <t>B-167 1844</t>
  </si>
  <si>
    <t>18" Wide x 44" High</t>
  </si>
  <si>
    <t>B-167 2436</t>
  </si>
  <si>
    <t>B-167 2448</t>
  </si>
  <si>
    <t>B-167 2632</t>
  </si>
  <si>
    <t>26" Wide x 32" High</t>
  </si>
  <si>
    <t>B-167 2739</t>
  </si>
  <si>
    <t>B-167 3226</t>
  </si>
  <si>
    <t>32" Wide x 26" High</t>
  </si>
  <si>
    <t>B-167 5442</t>
  </si>
  <si>
    <t>54" Wide x 42" High</t>
  </si>
  <si>
    <t>B-167 5626</t>
  </si>
  <si>
    <t>56" Wide x 26" High</t>
  </si>
  <si>
    <t>B-167 6642</t>
  </si>
  <si>
    <t>66" Wide x 42" High</t>
  </si>
  <si>
    <t>B-168 2739</t>
  </si>
  <si>
    <t>B-169 2436</t>
  </si>
  <si>
    <t>B-169 2448</t>
  </si>
  <si>
    <t>B-169 3040</t>
  </si>
  <si>
    <t>30" Wide x 40" High</t>
  </si>
  <si>
    <t>B-2012.MBLK</t>
  </si>
  <si>
    <t>Automatic Wall-Mounted Soap Dispenser, 30-fl. oz., Matte Black</t>
  </si>
  <si>
    <t>B-2013.MBLK</t>
  </si>
  <si>
    <t>Automatic Wall-Mounted Foam Soap Dispenser, 27-fl. Oz, Matte Black</t>
  </si>
  <si>
    <t>B-204-1</t>
  </si>
  <si>
    <t>Shower Curtain Hook (1) for 1 to 1-1/4" dia. Curtain Rods</t>
  </si>
  <si>
    <t>B-204-2</t>
  </si>
  <si>
    <t>Shower Curtain, 42" W x 72" H, White, Order 7 Hooks Separately</t>
  </si>
  <si>
    <t>B-204-3</t>
  </si>
  <si>
    <t>Shower Curtain, 70" W x 72" H, White, Order 12 Hooks Separately</t>
  </si>
  <si>
    <t>B-207x36</t>
  </si>
  <si>
    <t>1" Dia. Shower Curtain Rod, 36" L., End Flanges, Concealed Mtg.</t>
  </si>
  <si>
    <t>B-207x48</t>
  </si>
  <si>
    <t>1" Dia. Shower Curtain Rod, 48" L., End Flanges, Concealed Mtg.</t>
  </si>
  <si>
    <t>B-207x60</t>
  </si>
  <si>
    <t>1" Dia. Shower Curtain Rod, 60" L., End Flanges, Concealed Mtg.</t>
  </si>
  <si>
    <t>B-207x72</t>
  </si>
  <si>
    <t>1" Dia. Shower Curtain Rod, 72" L., End Flanges, Concealed Mtg.</t>
  </si>
  <si>
    <t>B-2111-79</t>
  </si>
  <si>
    <t>SureFlo Retrofit Soap Valve for Bobrick Soap Dispenser</t>
  </si>
  <si>
    <t>B-221.MBLK</t>
  </si>
  <si>
    <t>Toilet Seat Cover Dispenser, Matte Black</t>
  </si>
  <si>
    <t>B-223x24</t>
  </si>
  <si>
    <t>Mop and Broom Holder</t>
  </si>
  <si>
    <t>B-223x36</t>
  </si>
  <si>
    <t>B-224x36</t>
  </si>
  <si>
    <t>Shelf, 4 Mop Holders, 3 Rag Hooks – 36" Length</t>
  </si>
  <si>
    <t>B-232x24</t>
  </si>
  <si>
    <t>Hat and Coat Hook Strip</t>
  </si>
  <si>
    <t>B-239x34</t>
  </si>
  <si>
    <t>Shelf, 3 Mop Holders, 4 Rag Hooks – 34" Length</t>
  </si>
  <si>
    <t>B-251-4</t>
  </si>
  <si>
    <t>WingIt™ Grab Bar Fastener for 2-1/2" or deeper hollow walls One required for each flange</t>
  </si>
  <si>
    <t>B-252-30</t>
  </si>
  <si>
    <t>Mounting Kit – 3 Round-Head Sheet-Metal Screws – 1 Req. for Each Flange</t>
  </si>
  <si>
    <t>B-262-130</t>
  </si>
  <si>
    <t>TowelMate® for B-262, B-2620, B-2621, B-26212</t>
  </si>
  <si>
    <t>B-2706 25</t>
  </si>
  <si>
    <t>Surface-Mounted Push-Button Napkin/Tampon Vendor, Single-Coin 25¢
Operation</t>
  </si>
  <si>
    <t>B-2706C</t>
  </si>
  <si>
    <t>Surface-Mounted Push-Button Napkin/Tampon Vendor, Free no-coin Operation</t>
  </si>
  <si>
    <t>B-2706T</t>
  </si>
  <si>
    <t>Surface-Mounted Push-Button Napkin/Tampon Vendor, Token Operation</t>
  </si>
  <si>
    <t>B-283-604</t>
  </si>
  <si>
    <t>Theft-Resistant Spindle</t>
  </si>
  <si>
    <t>B-290 1830</t>
  </si>
  <si>
    <t>B-290 1830.MBLK</t>
  </si>
  <si>
    <t>18" Wide x 30" High, Matte Black</t>
  </si>
  <si>
    <t>B-290 1836</t>
  </si>
  <si>
    <t>B-290 1836.MBLK</t>
  </si>
  <si>
    <t>18" Wide x 36" High, Matte Black</t>
  </si>
  <si>
    <t>B-290 2430</t>
  </si>
  <si>
    <t>B-290 2430.MBLK</t>
  </si>
  <si>
    <t>24" Wide x 30" High, Matte Black</t>
  </si>
  <si>
    <t>B-290 2436</t>
  </si>
  <si>
    <t>B-290 2436.MBLK</t>
  </si>
  <si>
    <t>24" Wide x 36" High, Matte Black</t>
  </si>
  <si>
    <t>B-290 2448</t>
  </si>
  <si>
    <t>B-290 2448.MBLK</t>
  </si>
  <si>
    <t>24" Wide x 48" High, Matte Black</t>
  </si>
  <si>
    <t>B-290 2460</t>
  </si>
  <si>
    <t>B-290 2460.MBLK</t>
  </si>
  <si>
    <t>24" Wide x 60" High, Matte Black</t>
  </si>
  <si>
    <t>B-290 2472</t>
  </si>
  <si>
    <t>24" Wide x 72" High</t>
  </si>
  <si>
    <t>B-290 2472.MBLK</t>
  </si>
  <si>
    <t>24" Wide x 72" High, Matte Black</t>
  </si>
  <si>
    <t>B-2908 1830</t>
  </si>
  <si>
    <t>B-2908 1836</t>
  </si>
  <si>
    <t>B-2908 2436</t>
  </si>
  <si>
    <t>B-292 1836</t>
  </si>
  <si>
    <t>B-293 1830</t>
  </si>
  <si>
    <t>Fixed-Tilt Mirror, Stainless Steel Frame – 18" Wide x 30" High</t>
  </si>
  <si>
    <t>B-293 1836</t>
  </si>
  <si>
    <t>Fixed-Tilt Mirror, Stainless Steel Frame – 18" Wide x 36" High</t>
  </si>
  <si>
    <t>B-293 2436</t>
  </si>
  <si>
    <t>Fixed-Tilt Mirror, Stainless Steel Frame – 24" Wide x 36" High</t>
  </si>
  <si>
    <t>B-294 1830</t>
  </si>
  <si>
    <t>Tilting Mirror, Stainless Steel Frame – 18" Wide x 30" High</t>
  </si>
  <si>
    <t>B-295x16</t>
  </si>
  <si>
    <t>Stainless Steel Shelf – 5" Wide x 16" Long</t>
  </si>
  <si>
    <t>B-295x18</t>
  </si>
  <si>
    <t>Stainless Steel Shelf – 5" Wide x 18" Long</t>
  </si>
  <si>
    <t>B-295x24</t>
  </si>
  <si>
    <t>Stainless Steel Shelf – 5" Wide x 24" Long</t>
  </si>
  <si>
    <t>B-296x18</t>
  </si>
  <si>
    <t>Stainless Steel Shelf – 6" Wide x 18" Long</t>
  </si>
  <si>
    <t>B-298x18</t>
  </si>
  <si>
    <t>Stainless Steel Shelf – 8" Wide x 18" Long</t>
  </si>
  <si>
    <t>B-298x24</t>
  </si>
  <si>
    <t>Stainless Steel Shelf – 8" Wide x 24" Long</t>
  </si>
  <si>
    <t>B-3013.MBLK</t>
  </si>
  <si>
    <t>B-306.MBLK</t>
  </si>
  <si>
    <t>Recessed Soap Dispenser, 45-fl. Oz, Matte Black</t>
  </si>
  <si>
    <t>B-3091.MBLK</t>
  </si>
  <si>
    <t>Recessed-Mounted Toilet Tissue, Seat-Cover Dispenser and Waste Disposal, Left Side, Matte Black</t>
  </si>
  <si>
    <t>B-30919.MBLK</t>
  </si>
  <si>
    <t>Surface-Mounted Toilet Tissue, Seat-Cover Dispenser and Waste Disposal,  Left Side, Matte Black</t>
  </si>
  <si>
    <t>B-3092.MBLK</t>
  </si>
  <si>
    <t>Recessed-Mounted Toilet Tissue, Seat-Cover Dispenser and Waste Disposal, Right Side, Matte Black</t>
  </si>
  <si>
    <t>B-30929.MBLK</t>
  </si>
  <si>
    <t xml:space="preserve">Surface-Mounted Toilet Tissue, Seat-Cover Dispenser and Waste Disposal, Right Side, Matte Black </t>
  </si>
  <si>
    <t>B-3479.MBLK</t>
  </si>
  <si>
    <t>Surface-Mounted Seat Cover Dispenser and Dual-Roll Toilet Tissue Disp., Matte Black</t>
  </si>
  <si>
    <t>B-3513.MBLK</t>
  </si>
  <si>
    <t>Recessed Sanitary Napkin Disposal, 0.6-Gal. – TrimLineSeries, Matte Black</t>
  </si>
  <si>
    <t>B-35139.MBLK</t>
  </si>
  <si>
    <t>Surface-Mtd. Sanitary Napkin Disposal, 0.6-Gal. – TrimLineSeries, Matte Black</t>
  </si>
  <si>
    <t>B-35303.MBLK</t>
  </si>
  <si>
    <t>Recessed Sanitary Napkin Disposal, 1.2-Gal., Matte Black</t>
  </si>
  <si>
    <t>B-35633.MBLK</t>
  </si>
  <si>
    <t>Recessed Waste Receptacle w/Disposal Door, 3-Gal., Matte Black</t>
  </si>
  <si>
    <t>B-35639.MBLK</t>
  </si>
  <si>
    <t>Surface-Mtd. Waste Receptacle w/Disposal Door, 3-Gal., Matte Black</t>
  </si>
  <si>
    <t>B-35643.MBLK</t>
  </si>
  <si>
    <t>Recessed Waste Receptacle, 12-Gal., Matte Black</t>
  </si>
  <si>
    <t>B-35649.MBLK</t>
  </si>
  <si>
    <t xml:space="preserve">Surface-Mtd. Waste Receptacle, 12-Gal., Matte Black </t>
  </si>
  <si>
    <t>B-357.MBLK</t>
  </si>
  <si>
    <t>Partition-Mounted Seat Cover Dispenser Napkin Disposal, 0.8-Gal. Dual-Roll Toilet Tissue Dispenser, Matte Black</t>
  </si>
  <si>
    <t>B-3571.MBLK</t>
  </si>
  <si>
    <t xml:space="preserve">Partiton-Mounted Seat Cover Dispenser Disposal, 0.8-Gal. Toilet Tissue Dispenser – Accessible Design, Matte Black </t>
  </si>
  <si>
    <t>B-35715.MBLK</t>
  </si>
  <si>
    <t>B-3579.MBLK</t>
  </si>
  <si>
    <t>Surface-Mounted Seat Cover Dispenser Disposal, 0.8-Gal. Toilet Tissue Dispenser, Matte Black</t>
  </si>
  <si>
    <t>B-3588.MBLK</t>
  </si>
  <si>
    <t>Surface-Mtd. Multi-Roll Toilet Tissue Dispenser – TrimLineSeries, Matte Black</t>
  </si>
  <si>
    <t>B-35883.MBLK</t>
  </si>
  <si>
    <t>Recessed Multi-Roll Toilet Tissue Dispenser – TrimLineSeries, Matte Black</t>
  </si>
  <si>
    <t>B-35903.MBLK</t>
  </si>
  <si>
    <t xml:space="preserve">Paper Towel Dispenser, Matte Black </t>
  </si>
  <si>
    <t>B-359033.MBLK</t>
  </si>
  <si>
    <t>Recessed Paper Towel Dispenser, Matte Black</t>
  </si>
  <si>
    <t>B-359039.MBLK</t>
  </si>
  <si>
    <t>Surface-Mtd. Paper Towel Dispenser – TrimLineSeries, Matte Black</t>
  </si>
  <si>
    <t>B-366-60</t>
  </si>
  <si>
    <t>Kit for 4" Deep Waste Receptacle</t>
  </si>
  <si>
    <t>B-367-60</t>
  </si>
  <si>
    <t>Interchangeable 12 Gallon Waste Receptacle Module</t>
  </si>
  <si>
    <t>B-368-60</t>
  </si>
  <si>
    <t>Interchangeable 18 Gallon Waste Receptacle Module</t>
  </si>
  <si>
    <t>B-36903.MBLK</t>
  </si>
  <si>
    <t>Paper Towel Dispenser and Waste Receptacle, Matte Black</t>
  </si>
  <si>
    <t>B-369-130</t>
  </si>
  <si>
    <t>TowelMate for B-359, B-359033, B-359039, B-369, B-3699, B-36903, B-4262, B-4369, B-43699, B-43944, B-43949</t>
  </si>
  <si>
    <t>B-3706 25</t>
  </si>
  <si>
    <t>Recessed or Semi-Recessed Push-Button Napkin/Tampon Vendor, Single-Coin 25¢ Operation</t>
  </si>
  <si>
    <t>B-3706-176</t>
  </si>
  <si>
    <t>Flange for adapting larger B-3500, B-43500 Series Vendor wall opening for B-3706, B-37063, B-4706 Series Vendor wall opening</t>
  </si>
  <si>
    <t>B-37063 25</t>
  </si>
  <si>
    <t>Recessed Napkin / Tampon Vendor, 25-Cent Operation</t>
  </si>
  <si>
    <t>B-37063.MBLK 25</t>
  </si>
  <si>
    <t>Recessed Napkin / Tampon Vendor, 25-Cent Operation, Matte Black</t>
  </si>
  <si>
    <t>B-37063.MBLK C</t>
  </si>
  <si>
    <t>Recessed Napkin / Tampon Vendor, Free Vend Operation, Matte Black</t>
  </si>
  <si>
    <t>B-370634 25</t>
  </si>
  <si>
    <t>Semi-Recessed Push-Button Napkin/Tampon Vendor, Single-Coin 25¢
Operation</t>
  </si>
  <si>
    <t>B-370634.MBLK 25</t>
  </si>
  <si>
    <t>Semi-Recessed Push-Button Napkin/Tampon Vendor, Single-Coin 25¢
Operation, Matte Black</t>
  </si>
  <si>
    <t>B-370634.MBLK C</t>
  </si>
  <si>
    <t>Semi-Recessed Push-Button Napkin/Tampon Vendor, Free no-coin Operation, Matte Black</t>
  </si>
  <si>
    <t>B-370634C</t>
  </si>
  <si>
    <t>Semi-Recessed Push-Button Napkin/Tampon Vendor, Free no-coin Operation</t>
  </si>
  <si>
    <t>B-37063C</t>
  </si>
  <si>
    <t>Recessed Napkin / Tampon Vendor, Free Vend Operation</t>
  </si>
  <si>
    <t>B-3706C</t>
  </si>
  <si>
    <t>Recessed or Semi-Recessed Push-Button Napkin/Tampon Vendor, Free no-coin Operation</t>
  </si>
  <si>
    <t>B-3706T</t>
  </si>
  <si>
    <t>Recessed or Semi-Recessed Push-Button Napkin/Tampon Vendor, 
Token Operation</t>
  </si>
  <si>
    <t>B-3725 115V</t>
  </si>
  <si>
    <t>ADA Hand Dryer, Recessed, Stainless Steel – 115V</t>
  </si>
  <si>
    <t>B-3725 230V</t>
  </si>
  <si>
    <t>ADA Hand Dryer, Recessed, Stainless Steel – 230V</t>
  </si>
  <si>
    <t>B-3725.MBLK 115V</t>
  </si>
  <si>
    <t>ADA Hand Dryer, Recessed, Stainless Steel – 115V, Matte Black</t>
  </si>
  <si>
    <t>B-3725.MBLK 230V</t>
  </si>
  <si>
    <t>ADA Hand Dryer, Recessed, Stainless Steel – 230V, Matte Black</t>
  </si>
  <si>
    <t>B-3725-23</t>
  </si>
  <si>
    <t>Ceramic Water Absorbent Surface Replacement Part for B-3725 
Recessed Hand Dryer</t>
  </si>
  <si>
    <t>B-3803.MBLK</t>
  </si>
  <si>
    <t>Recessed Paper Towel Dispenser and Waste Receptacle, Matte Black</t>
  </si>
  <si>
    <t>B-38030 115V</t>
  </si>
  <si>
    <t xml:space="preserve">Recessed Paper Towel Dispenser/Automatic Hand Dryer/Waste Bin (3-in-1 Unit) </t>
  </si>
  <si>
    <t>B-38030 230V</t>
  </si>
  <si>
    <t>B-380309 115V</t>
  </si>
  <si>
    <t>B-380309 230V</t>
  </si>
  <si>
    <t>B-38031 115V</t>
  </si>
  <si>
    <t xml:space="preserve">Recessed Paper Towel Dispenser/Automatic Hand Dryer/Waste Bin </t>
  </si>
  <si>
    <t>B-38031 230V</t>
  </si>
  <si>
    <t>B-3803-130</t>
  </si>
  <si>
    <t>TowelMate for B-3900, B-3904, B-3907, B-3909, B-3803, B-38032, B-38034, B-380349</t>
  </si>
  <si>
    <t>B-38032.MBLK</t>
  </si>
  <si>
    <t>Semi-Recessed Paper Towel Dispenser and Waste Receptacle, Matte Black</t>
  </si>
  <si>
    <t>B-38034.MBLK</t>
  </si>
  <si>
    <t>Towel And Waste-4" (102Mm) Matte Black</t>
  </si>
  <si>
    <t>B-380349.MBLK</t>
  </si>
  <si>
    <t>Surface-Mtd. Paper Towel Disp., Waste Receptacle, Matte Black</t>
  </si>
  <si>
    <t>B-39003.MBLK</t>
  </si>
  <si>
    <t>B-39003-130</t>
  </si>
  <si>
    <t>TowelMate for B-39003, B-390034, B-396034</t>
  </si>
  <si>
    <t>B-3944-130</t>
  </si>
  <si>
    <t>Towelmate</t>
  </si>
  <si>
    <t>B-3944-134</t>
  </si>
  <si>
    <t>LinerMate® for ClassicSeries -12-Gal. only B-277, B-3644, B-3942, B-3944, B-3949, B-3961, B-39619, B-3974, B-3979</t>
  </si>
  <si>
    <t>B-3944-143</t>
  </si>
  <si>
    <t>LinerMate</t>
  </si>
  <si>
    <t>B-3944-152</t>
  </si>
  <si>
    <t>Folded Towel Dispenser Module Series D</t>
  </si>
  <si>
    <t>B-3944-52</t>
  </si>
  <si>
    <t>Interchangeable Folded Paper Towel Dispenser Module</t>
  </si>
  <si>
    <t>B-3961-50</t>
  </si>
  <si>
    <t>Interchangeable Touch-Free Universal Roll Towel Dispenser Module</t>
  </si>
  <si>
    <t>B-3974-250</t>
  </si>
  <si>
    <t>Interchangeable Automatic Universal Roll Towel Dispenser Module</t>
  </si>
  <si>
    <t>B-3974-350</t>
  </si>
  <si>
    <t>Auto Roll PT Disp Module Series D</t>
  </si>
  <si>
    <t>B-3974-57</t>
  </si>
  <si>
    <t>Converts the unit from batteries to AC Power</t>
  </si>
  <si>
    <t>B-4112-79</t>
  </si>
  <si>
    <t>All Purpose Soap Valve</t>
  </si>
  <si>
    <t>B-4207x60</t>
  </si>
  <si>
    <t>Curved Shower Rod, 60" Length</t>
  </si>
  <si>
    <t>B-4207x72</t>
  </si>
  <si>
    <t>Curved Shower Rod, 72" Length</t>
  </si>
  <si>
    <t>B-43644-134</t>
  </si>
  <si>
    <t>LinerMate for ConturaSeries® B-43644</t>
  </si>
  <si>
    <t>B-4369-134</t>
  </si>
  <si>
    <t>LinerMate for ConturaSeries B-4369, B-43699</t>
  </si>
  <si>
    <t>B-43944-134</t>
  </si>
  <si>
    <t>LinerMate for ConturaSeries B-43944, B-43949</t>
  </si>
  <si>
    <t>B-4706 25</t>
  </si>
  <si>
    <t>Recessed Push-Button Napkin/Tampon Vendor, Single-Coin 25¢ Operation</t>
  </si>
  <si>
    <t>B-47064 25</t>
  </si>
  <si>
    <t>B-47064C</t>
  </si>
  <si>
    <t>B-47069 25</t>
  </si>
  <si>
    <t>B-47069C</t>
  </si>
  <si>
    <t>B-4706C</t>
  </si>
  <si>
    <t>Recessed Push-Button Napkin/Tampon Vendor, Free no-coin Operation</t>
  </si>
  <si>
    <t>B-518116x28</t>
  </si>
  <si>
    <t>Folding Bathtub Seat</t>
  </si>
  <si>
    <t>B-518116x32</t>
  </si>
  <si>
    <t>B-540.MBLK</t>
  </si>
  <si>
    <t>Surface-Mounted Toilet Tissue Dispenser &amp; Utility Shelf, Matte Black</t>
  </si>
  <si>
    <t>B-5456x18</t>
  </si>
  <si>
    <t>Surface-Mounted Towel Bar, 18" Length, Bright Polished</t>
  </si>
  <si>
    <t>B-5456x24</t>
  </si>
  <si>
    <t>Surface-Mounted Towel Bar, 24" Length, Bright Polished</t>
  </si>
  <si>
    <t>B-545x18</t>
  </si>
  <si>
    <t>Surface-Mounted Towel Bar, 18" Length, Satin Finish</t>
  </si>
  <si>
    <t>B-545x24</t>
  </si>
  <si>
    <t>Surface-Mounted Towel Bar, 24" Length, Satin Finish</t>
  </si>
  <si>
    <t>B-5806.99x12</t>
  </si>
  <si>
    <t>Straight Grab Bar – 12" Length</t>
  </si>
  <si>
    <t>B-5806.99x18</t>
  </si>
  <si>
    <t>Straight Grab Bar – 18" Length, Peened Grip</t>
  </si>
  <si>
    <t>B-5806.99x24</t>
  </si>
  <si>
    <t>Straight Grab Bar – 24" Length, Peened Grip</t>
  </si>
  <si>
    <t>B-5806.99x30</t>
  </si>
  <si>
    <t>Straight Grab Bar – 30" Length, Peened Grip</t>
  </si>
  <si>
    <t>B-5806.99x36</t>
  </si>
  <si>
    <t>Straight Grab Bar – 36" Length, Peened Grip</t>
  </si>
  <si>
    <t>B-5806.99x42</t>
  </si>
  <si>
    <t>Straight Grab Bar – 42" Length, Peened Grip</t>
  </si>
  <si>
    <t>B-5806.99x48</t>
  </si>
  <si>
    <t>Straight Grab Bar – 48" Length, Peened Grip</t>
  </si>
  <si>
    <t>B-580616x18</t>
  </si>
  <si>
    <t>Vinyl-Coated Straight Grab Bar - 18" Length</t>
  </si>
  <si>
    <t>B-580616x24</t>
  </si>
  <si>
    <t>Vinyl-Coated Straight Grab Bar - 24" Length</t>
  </si>
  <si>
    <t>B-580616x36</t>
  </si>
  <si>
    <t>Vinyl-Coated Straight Grab Bar - 36" Length</t>
  </si>
  <si>
    <t>B-580616x42</t>
  </si>
  <si>
    <t>Vinyl-Coated Straight Grab Bar - 42" Length</t>
  </si>
  <si>
    <t>B-5806x12</t>
  </si>
  <si>
    <t>B-5806x18</t>
  </si>
  <si>
    <t>Straight Grab Bar – 18" Length</t>
  </si>
  <si>
    <t>B-5806x24</t>
  </si>
  <si>
    <t>Straight Grab Bar – 24" Length</t>
  </si>
  <si>
    <t>B-5806x30</t>
  </si>
  <si>
    <t>Straight Grab Bar – 30" Length</t>
  </si>
  <si>
    <t>B-5806x36</t>
  </si>
  <si>
    <t>Straight Grab Bar – 36" Length</t>
  </si>
  <si>
    <t>B-5806x42</t>
  </si>
  <si>
    <t>Straight Grab Bar – 42" Length</t>
  </si>
  <si>
    <t>B-5806x48</t>
  </si>
  <si>
    <t>Straight Grab Bar – 48" Length</t>
  </si>
  <si>
    <t>B-6047x36</t>
  </si>
  <si>
    <t>1-1/4" Dia., Shower Curtain Rod, 36" Length, Square End Flanges</t>
  </si>
  <si>
    <t>B-6047x48</t>
  </si>
  <si>
    <t>1-1/4" Dia., Shower Curtain Rod, 48" Length, Square End Flanges</t>
  </si>
  <si>
    <t>B-6047x60</t>
  </si>
  <si>
    <t>1-1/4" Dia., Shower Curtain Rod, 60" Length, Square End Flanges</t>
  </si>
  <si>
    <t>B-6047x72</t>
  </si>
  <si>
    <t>1-1/4" Dia., Shower Curtain Rod, 72" Length, Square End Flanges</t>
  </si>
  <si>
    <t>B-6107x36</t>
  </si>
  <si>
    <t>1" Dia., Shower Curtain Rod, 36" Length, Square End Flanges</t>
  </si>
  <si>
    <t>B-6107x48</t>
  </si>
  <si>
    <t>1" Dia., Shower Curtain Rod, 48" Length, Square End Flanges</t>
  </si>
  <si>
    <t>B-6107x60</t>
  </si>
  <si>
    <t>1" Dia., Shower Curtain Rod, 60" Length, Square End Flanges</t>
  </si>
  <si>
    <t>B-6107x72</t>
  </si>
  <si>
    <t>1" Dia., Shower Curtain Rod, 72" Length, Square End Flanges</t>
  </si>
  <si>
    <t>B-635.MBLK</t>
  </si>
  <si>
    <t>Klutch Mobile Device Holder, Matte Black</t>
  </si>
  <si>
    <t>B-6737x24</t>
  </si>
  <si>
    <t>Towel Bar, Square – 24" Length</t>
  </si>
  <si>
    <t>B-673x18</t>
  </si>
  <si>
    <t>Towel Bar, Square – 18" Length</t>
  </si>
  <si>
    <t>B-673x24</t>
  </si>
  <si>
    <t>B-6747x24</t>
  </si>
  <si>
    <t>Towel Bar, Round – 24" Length</t>
  </si>
  <si>
    <t>B-674x18</t>
  </si>
  <si>
    <t>Towel Bar, Round – 18" Length</t>
  </si>
  <si>
    <t>B-674x24</t>
  </si>
  <si>
    <t>B-676x24</t>
  </si>
  <si>
    <t>Towel Shelf with Bar – 24" Length, Surface-Mounted</t>
  </si>
  <si>
    <t>B-6806.99x12</t>
  </si>
  <si>
    <t>Straight Grab Bar – 12" Length, Peened Grip</t>
  </si>
  <si>
    <t>B-6806.99x18</t>
  </si>
  <si>
    <t>B-6806.99x24</t>
  </si>
  <si>
    <t>B-6806.99x30</t>
  </si>
  <si>
    <t>B-6806.99x36</t>
  </si>
  <si>
    <t>B-6806.99x42</t>
  </si>
  <si>
    <t>B-6806.99x48</t>
  </si>
  <si>
    <t>B-6806x12</t>
  </si>
  <si>
    <t>B-6806x18</t>
  </si>
  <si>
    <t>B-6806x24</t>
  </si>
  <si>
    <t>B-6806x30</t>
  </si>
  <si>
    <t>B-6806x36</t>
  </si>
  <si>
    <t>B-6806x42</t>
  </si>
  <si>
    <t>B-6806x48</t>
  </si>
  <si>
    <t>B-683x24</t>
  </si>
  <si>
    <t>Toiletry Shelf  – 24" Length, Surface-Mounted</t>
  </si>
  <si>
    <t>B-710 115V</t>
  </si>
  <si>
    <t>Automatic Hand Dryer, Surface-Mounted – 115V</t>
  </si>
  <si>
    <t>B-7120 115V</t>
  </si>
  <si>
    <t>QuietDry Series, ADA Dryer, Surface-Mounted, White Cover – 115V</t>
  </si>
  <si>
    <t>B-7120 230V</t>
  </si>
  <si>
    <t>QuietDry Series, ADA Dryer, Surface-Mounted, White Cover – 230V</t>
  </si>
  <si>
    <t>B-7128 115V</t>
  </si>
  <si>
    <t>QuietDry Series, ADA Dryer, Surf.-Mtd., Stainless Steel Cover– 115V</t>
  </si>
  <si>
    <t>B-7128 230V</t>
  </si>
  <si>
    <t>QuietDry Series, ADA Dryer, Surf.-Mtd., Stainless Steel Cover– 230V</t>
  </si>
  <si>
    <t>B-715 115V</t>
  </si>
  <si>
    <t>Elan Surf Mtd Auto Hand Dryer</t>
  </si>
  <si>
    <t>B-7179.MBLK</t>
  </si>
  <si>
    <t xml:space="preserve">Surface-Mounted Automatic Hand Dryer, Matte Black </t>
  </si>
  <si>
    <t>B-7180 115V</t>
  </si>
  <si>
    <t>QuietDry Series, ADA Dryer, Surf.-Mtd., White Cover – 115V</t>
  </si>
  <si>
    <t>B-7180 230V</t>
  </si>
  <si>
    <t>QuietDry Series, ADA Dryer, Surf.-Mtd., White Cover – 230V</t>
  </si>
  <si>
    <t>B-7188 115V</t>
  </si>
  <si>
    <t>QuietDry Series, ADA Dryer, Surf.-Mtd., White Chrome – 115V</t>
  </si>
  <si>
    <t>B-7188 230V</t>
  </si>
  <si>
    <t>QuietDry Series, ADA Dryer, Surf.-Mtd., White Chrome – 230V</t>
  </si>
  <si>
    <t>B-750 115V</t>
  </si>
  <si>
    <t>AirCraft Automatic Hand Dryer, Recessed – 115V</t>
  </si>
  <si>
    <t>B-750 230V</t>
  </si>
  <si>
    <t>AirCraft Automatic Hand Dryer, Recessed – 208-240V</t>
  </si>
  <si>
    <t>B-750-506</t>
  </si>
  <si>
    <t>AirCraft Recessed Dryer Mounting Box</t>
  </si>
  <si>
    <t>B-820-248</t>
  </si>
  <si>
    <t>Foam Soap Dispenser</t>
  </si>
  <si>
    <t>B-820-258</t>
  </si>
  <si>
    <t>B-822-402</t>
  </si>
  <si>
    <t>Universal Basin Mtg Grip-All Purpose</t>
  </si>
  <si>
    <t>B-824-201</t>
  </si>
  <si>
    <t>External AC Multi Adapter Kit</t>
  </si>
  <si>
    <t>B-824-241</t>
  </si>
  <si>
    <t xml:space="preserve">Battery Pack </t>
  </si>
  <si>
    <t>B-826-20</t>
  </si>
  <si>
    <t>AC Adapter 6V for one B-826 or B-8263 Dispenser</t>
  </si>
  <si>
    <t>B-830-162</t>
  </si>
  <si>
    <t>25 Foot Tubing Packet</t>
  </si>
  <si>
    <t>B-830-164</t>
  </si>
  <si>
    <t>Tubing Connector Packet</t>
  </si>
  <si>
    <t>B-830-341</t>
  </si>
  <si>
    <t>Soap Dispenser Connector Kit (One kit required for each sink Includes swivel connector assembly, connector tubing, and clamps.) When countertop exceeds 1-1/4" thickness, also order 822-402 Adapter.</t>
  </si>
  <si>
    <t>B-830-359</t>
  </si>
  <si>
    <t>Liquid, Soap Pump (B-822), 4" Spout Length, Bright Polished Stainless Steel with 3" Shank</t>
  </si>
  <si>
    <t>B-830-372</t>
  </si>
  <si>
    <t>Liquid, Soap Pump (B-8226), 6" Spout Length, Bright Polished Stainless Steel with 3" Shank</t>
  </si>
  <si>
    <t>B-833-359</t>
  </si>
  <si>
    <t>Foam, Soap Pump (B-823), 4" Spout Length, Bright Polished Stainless Steel with 3" Shank</t>
  </si>
  <si>
    <t>B-833-372</t>
  </si>
  <si>
    <t>Foam, Soap Pump (B-8226), 6" Spout Length, Bright Polished Stainless Steel with 3" Shank</t>
  </si>
  <si>
    <t>B-918116L</t>
  </si>
  <si>
    <t>Folding Shower Bariatric Seat, Right</t>
  </si>
  <si>
    <t>B-918116R</t>
  </si>
  <si>
    <t>Folding Shower Bariatric Seat, Left</t>
  </si>
  <si>
    <t>B-9262.MBLK</t>
  </si>
  <si>
    <t xml:space="preserve">Surface-Mounted Paper Towel Dispenser, Matte Black </t>
  </si>
  <si>
    <t>B-9279.MBLK</t>
  </si>
  <si>
    <t xml:space="preserve">Surface-Mounted Waste Receptacle, Matte Black </t>
  </si>
  <si>
    <t>B-9279-20</t>
  </si>
  <si>
    <t>Bracket for waste receptacle</t>
  </si>
  <si>
    <t>B-9541</t>
  </si>
  <si>
    <t>Surface-Mounted Coat Hook with Bumper</t>
  </si>
  <si>
    <t>B-9541.MBLK</t>
  </si>
  <si>
    <t>Surface-Mounted Coat Hook with Bumper, Matte Black</t>
  </si>
  <si>
    <t>B-9542.MBLK</t>
  </si>
  <si>
    <t>Surface-Mounted Coat Hook, Matte Black</t>
  </si>
  <si>
    <t>B-9543.MBLK</t>
  </si>
  <si>
    <t>Surface-Mounted Single Toilet Roll Holder, Matte Black</t>
  </si>
  <si>
    <t>B-9547.MBLK</t>
  </si>
  <si>
    <t>Surface-Mounted Double Toilet Roll Holder, Matte Black</t>
  </si>
  <si>
    <t>B-9806-20</t>
  </si>
  <si>
    <t>Dry Wall Kit</t>
  </si>
  <si>
    <t>B-9806x18</t>
  </si>
  <si>
    <t>Straight Grab Bar - 18" Length</t>
  </si>
  <si>
    <t>B-9806X18.MBLK</t>
  </si>
  <si>
    <t>Straight Grab Bar - 18" Matte Black Finish</t>
  </si>
  <si>
    <t>B-9806x24</t>
  </si>
  <si>
    <t>Straight Grab Bar - 24" Length</t>
  </si>
  <si>
    <t>B-9806X24.MBLK</t>
  </si>
  <si>
    <t>Straight Grab Bar - 24" Matte Black Finish</t>
  </si>
  <si>
    <t>B-9806X30</t>
  </si>
  <si>
    <t>Straight Grab Bar - 30" Length</t>
  </si>
  <si>
    <t>B-9806x30.MBLK</t>
  </si>
  <si>
    <t>Straight Grab Bar - 30" Matte Black Finish</t>
  </si>
  <si>
    <t>B-9806x36</t>
  </si>
  <si>
    <t>Straight Grab Bar - 36" Length</t>
  </si>
  <si>
    <t>B-9806x36.MBLK</t>
  </si>
  <si>
    <t>Straight Grab Bar - 36" Matte Black Finish</t>
  </si>
  <si>
    <t>B-9806x42</t>
  </si>
  <si>
    <t>Straight Grab Bar - 42" Length</t>
  </si>
  <si>
    <t>B-9806x42.MBLK</t>
  </si>
  <si>
    <t>Straight Grab Bar - 42" Matte Black Finish</t>
  </si>
  <si>
    <t>B-9806x48</t>
  </si>
  <si>
    <t>Straight Grab Bar - 48" Length</t>
  </si>
  <si>
    <t>B-9806x48.MBLK</t>
  </si>
  <si>
    <t>Straight Grab Bar - 48" Matte Black Finish</t>
  </si>
  <si>
    <t>B-7671.MBLK</t>
  </si>
  <si>
    <t>NEW: Single Robe Hook, Matte Black</t>
  </si>
  <si>
    <t>B-167 2436.MBLK</t>
  </si>
  <si>
    <t xml:space="preserve">NEW: LED Matte Black Mirror 24" x 36" </t>
  </si>
  <si>
    <t>Recessed Napkin / Tampon Vendor, 25 Cent Vend Operation, Matte Black</t>
  </si>
  <si>
    <t>Semi-Recessed Push-Button Napkin/Tampon Vendor, 25 Cent Vend Operation, Matte Black</t>
  </si>
  <si>
    <t>ADA Recessed Hand Dryer, Matte Black</t>
  </si>
  <si>
    <t>B-9890.MBLK</t>
  </si>
  <si>
    <t>Jumbo-Toilet Roll Holder, Matte Black</t>
  </si>
  <si>
    <t>150CX18.MBLK</t>
  </si>
  <si>
    <t>150CX24.MBLK</t>
  </si>
  <si>
    <t>150CX36.MBLK</t>
  </si>
  <si>
    <t>150CX42.MBLK</t>
  </si>
  <si>
    <t>150CX48.MBLK</t>
  </si>
  <si>
    <t>KB102-00</t>
  </si>
  <si>
    <t>Child Protection Seat (Cream)</t>
  </si>
  <si>
    <t>KB102-01</t>
  </si>
  <si>
    <t>Child Protection Seat (Grey)</t>
  </si>
  <si>
    <t>KB105-01</t>
  </si>
  <si>
    <t>Designer High Chair (Grey)</t>
  </si>
  <si>
    <t>KB105-01-KD</t>
  </si>
  <si>
    <t>Designer High Chair (Grey) Unassembled</t>
  </si>
  <si>
    <t>KB105-02</t>
  </si>
  <si>
    <t>Designer High Chair (Black)</t>
  </si>
  <si>
    <t>KB105-02-KD</t>
  </si>
  <si>
    <t>Designer High Chair (Black) Unassembled</t>
  </si>
  <si>
    <t>KB105-03</t>
  </si>
  <si>
    <t>Designer High Chair (Red)</t>
  </si>
  <si>
    <t>KB105-03-KD</t>
  </si>
  <si>
    <t>Designer High Chair (Red) Unassembled</t>
  </si>
  <si>
    <t>KB105-09</t>
  </si>
  <si>
    <t>Designer High Chair (Brown)</t>
  </si>
  <si>
    <t>KB105-09-KD</t>
  </si>
  <si>
    <t>Designer High Chair (Brown) Unassembled</t>
  </si>
  <si>
    <t>KB112-01CT</t>
  </si>
  <si>
    <t>Countertop Surface Mounted Changing Station (Grey Granite)</t>
  </si>
  <si>
    <t>KB112-01RE</t>
  </si>
  <si>
    <t>Countertop Recessed Changing Station (Grey Granite)</t>
  </si>
  <si>
    <t>KB113-99</t>
  </si>
  <si>
    <t>Diaper Kits (120/case)</t>
  </si>
  <si>
    <t>KB115-02</t>
  </si>
  <si>
    <t>Infant Seat Kradle (Black)</t>
  </si>
  <si>
    <t>KB115-09</t>
  </si>
  <si>
    <t>Infant Seat Kradle (Brown)</t>
  </si>
  <si>
    <t>KB115-99</t>
  </si>
  <si>
    <t>Infant Seat Kradle (Blue)</t>
  </si>
  <si>
    <t>KB150-99</t>
  </si>
  <si>
    <t>Sanitary Liners (500/case)</t>
  </si>
  <si>
    <t>KB160-X1</t>
  </si>
  <si>
    <t xml:space="preserve">The Diaper Pouch Diaper Disposal Sacks Cartridge (1 pack) </t>
  </si>
  <si>
    <t>KB160-X6</t>
  </si>
  <si>
    <t xml:space="preserve">The Diaper Pouch Diaper Disposal Sacks Cartridge (6 pack) </t>
  </si>
  <si>
    <t>KB160-X30</t>
  </si>
  <si>
    <t xml:space="preserve">The Diaper Pouch Diaper Disposal Sacks Cartridge (30 pack) </t>
  </si>
  <si>
    <t>KB208-01</t>
  </si>
  <si>
    <t>Baby Bear Oval Plastic Changing Station (Grey)</t>
  </si>
  <si>
    <t>KB208-14</t>
  </si>
  <si>
    <t>Baby Bear Oval Plastic Changing Station (Sandstone)</t>
  </si>
  <si>
    <t>KB300-00</t>
  </si>
  <si>
    <t>Horizontal Plastic Changing Station (Beige)</t>
  </si>
  <si>
    <t>KB300-01</t>
  </si>
  <si>
    <t>Horizontal Plastic Changing Station (Grey)</t>
  </si>
  <si>
    <t>KB300-01SS</t>
  </si>
  <si>
    <t>Horizontal Plastic Changing Station with SS Front (Grey)</t>
  </si>
  <si>
    <t>KB300-05</t>
  </si>
  <si>
    <t xml:space="preserve">Horizontal Plastic Changing Station (White Granite) </t>
  </si>
  <si>
    <t>KB300-05SS</t>
  </si>
  <si>
    <t>Horizontal Plastic Changing Station with SS Front (White Granite)</t>
  </si>
  <si>
    <t>KB3000-AHL</t>
  </si>
  <si>
    <t>Adjustable Height Changing Station</t>
  </si>
  <si>
    <t>KB301-00</t>
  </si>
  <si>
    <t>Vertical Plastic Changing Station (Beige)</t>
  </si>
  <si>
    <t>KB301-01</t>
  </si>
  <si>
    <t>Vertical Plastic Changing Station (Grey)</t>
  </si>
  <si>
    <t>KB301-01SS</t>
  </si>
  <si>
    <t>Vertical Plastic Changing Station SS Front (Grey)</t>
  </si>
  <si>
    <t>KB301-05</t>
  </si>
  <si>
    <t>Vertical Plastic Changing Station (White Granite)</t>
  </si>
  <si>
    <t>KB301-05SS</t>
  </si>
  <si>
    <t>Vertical Plastic Changing Station with SS Front (White Granite)</t>
  </si>
  <si>
    <t>KB310-SSRE</t>
  </si>
  <si>
    <t>Horizontal, Recessed Mounted Baby Changing Station - Stainless</t>
  </si>
  <si>
    <t>KB310-SSRE-MBLK</t>
  </si>
  <si>
    <t>Horizontal, Recessed Mounted Baby Changing Station - Matte Black</t>
  </si>
  <si>
    <t>KB310-SSWM</t>
  </si>
  <si>
    <t>Horizontal, Surface Mounted Baby Changing Station - Stainless</t>
  </si>
  <si>
    <t>KB310-SSWM-MBLK</t>
  </si>
  <si>
    <t>Horizontal, Surfce-Mounted Baby Changing Station - Matte Black</t>
  </si>
  <si>
    <t>KB311-SSRE</t>
  </si>
  <si>
    <t>Vertical, Recessed Mounted Baby Changing Station - Stainless</t>
  </si>
  <si>
    <t>KB311-SSRE-MBLK</t>
  </si>
  <si>
    <t>Vertical, Recessed Mounted Baby Changing Station, Matte Black</t>
  </si>
  <si>
    <t>KB311-SSWM</t>
  </si>
  <si>
    <t>Vertical, Surface Mounted Baby Changing Station - Stainless</t>
  </si>
  <si>
    <t>KB311-SSWM-MBLK</t>
  </si>
  <si>
    <t>Vertical, Surface Mounted Baby Changing Station - Matte Black</t>
  </si>
  <si>
    <t>KB327-02</t>
  </si>
  <si>
    <t>BoosterChair 2-pack (Black)</t>
  </si>
  <si>
    <t>KB327-09</t>
  </si>
  <si>
    <t>BoosterChair 2-pack (Brown)</t>
  </si>
  <si>
    <t>KB424-02</t>
  </si>
  <si>
    <t>36 Cinema Seats with Rolling Cart (Black)</t>
  </si>
  <si>
    <t>KB424-03</t>
  </si>
  <si>
    <t>36 Cinema Seats with Rolling Cart (Red)</t>
  </si>
  <si>
    <t>KB424-04</t>
  </si>
  <si>
    <t>36 Cinema Seats with Rolling Cart (Blue)</t>
  </si>
  <si>
    <t>KB424-06</t>
  </si>
  <si>
    <t>36 Cinema Seats with Rolling Cart (Green)</t>
  </si>
  <si>
    <t>KB424-07</t>
  </si>
  <si>
    <t>36 Cinema Seats with Rolling Cart (Yellow)</t>
  </si>
  <si>
    <t>KB424-19</t>
  </si>
  <si>
    <t>36 Cinema Seats with Rolling Cart (Multi)</t>
  </si>
  <si>
    <t>KB425-02</t>
  </si>
  <si>
    <t>Cinema Seat (Black)</t>
  </si>
  <si>
    <t>KB425-03</t>
  </si>
  <si>
    <t>Cinema Seat (Red)</t>
  </si>
  <si>
    <t>KB425-04</t>
  </si>
  <si>
    <t>Cinema Seat (Blue)</t>
  </si>
  <si>
    <t>KB425-06</t>
  </si>
  <si>
    <t>Cinema Seat (Green)</t>
  </si>
  <si>
    <t>KB425-07</t>
  </si>
  <si>
    <t>Cinema Seat (Yellow)</t>
  </si>
  <si>
    <t>KB615-02</t>
  </si>
  <si>
    <t xml:space="preserve">Koala Stowe™ </t>
  </si>
  <si>
    <t>KB854-01S</t>
  </si>
  <si>
    <t>Restaurant Booster 1-pack (Grey) with Strap</t>
  </si>
  <si>
    <t>KB854-02S</t>
  </si>
  <si>
    <t>Restaurant Booster 1-pack (Black) with Strap</t>
  </si>
  <si>
    <t>KB854-04S</t>
  </si>
  <si>
    <t>Restaurant Booster 1-pack (Blue) with Strap</t>
  </si>
  <si>
    <t>KB854-09S</t>
  </si>
  <si>
    <t>Restaurant Booster 1-pack (Brown) with Strap</t>
  </si>
  <si>
    <t>KB855-01S</t>
  </si>
  <si>
    <t>Restaurant Booster 4-pack (Grey) with Strap</t>
  </si>
  <si>
    <t>KB855-02S</t>
  </si>
  <si>
    <t>Restaurant Booster 4-pack (Black) with Strap</t>
  </si>
  <si>
    <t>KB855-04S</t>
  </si>
  <si>
    <t>Restaurant Booster 4-pack (Blue) with Strap</t>
  </si>
  <si>
    <t>KB855-09S</t>
  </si>
  <si>
    <t>Restaurant Booster 4-pack (Brown) with Strap</t>
  </si>
  <si>
    <t>KB950-01</t>
  </si>
  <si>
    <t>Diner Plastic HC (Grey)</t>
  </si>
  <si>
    <t>KB950-01-KD</t>
  </si>
  <si>
    <t>Diner Plastic HC (Grey) Unassembled</t>
  </si>
  <si>
    <t>KB950-09</t>
  </si>
  <si>
    <t>Diner Plastic HC (Brown)</t>
  </si>
  <si>
    <t>KB950-09-KD</t>
  </si>
  <si>
    <t>Diner Plastic HC (Brown) Unassembled</t>
  </si>
  <si>
    <t>KB966-01</t>
  </si>
  <si>
    <t>KidSitter (Grey with Brown legs)</t>
  </si>
  <si>
    <t>KB966-02</t>
  </si>
  <si>
    <t>KidSitter (Black with Brown Legs)</t>
  </si>
  <si>
    <t>KB966-04</t>
  </si>
  <si>
    <t>KidSitter (Blue with Brown Legs)</t>
  </si>
  <si>
    <t>KB966-09</t>
  </si>
  <si>
    <t>KidSitter (Brown)</t>
  </si>
  <si>
    <t>KB977-01</t>
  </si>
  <si>
    <t>KidSitter (Grey)</t>
  </si>
  <si>
    <t>KB977-02</t>
  </si>
  <si>
    <t>KidSitter (Black with Grey Legs)</t>
  </si>
  <si>
    <t>KB977-04</t>
  </si>
  <si>
    <t>KidSitter (Blue with Grey Legs)</t>
  </si>
  <si>
    <t>KB977-09</t>
  </si>
  <si>
    <t>KidSitter (Brown with Grey Legs)</t>
  </si>
  <si>
    <t>Model Description</t>
  </si>
  <si>
    <t xml:space="preserve">Swinerton Net </t>
  </si>
  <si>
    <t>Labor in Minute</t>
  </si>
  <si>
    <t>Labor Multiplier</t>
  </si>
  <si>
    <t>B-155</t>
  </si>
  <si>
    <t>Liquidmate® Wall-Mounted Soap Dispenser</t>
  </si>
  <si>
    <t>15</t>
  </si>
  <si>
    <t>B-156</t>
  </si>
  <si>
    <t>Liquidmate® Surface-Mounted Soap Dispenser</t>
  </si>
  <si>
    <t>Frameless Mirror 18x24</t>
  </si>
  <si>
    <t>Frameless Mirror 18x30</t>
  </si>
  <si>
    <t>Frameless Mirror 24x36</t>
  </si>
  <si>
    <t>Reversible LED Backlit Mirror 24x36</t>
  </si>
  <si>
    <t>Reversible LED Backlit Mirror 24x42</t>
  </si>
  <si>
    <t>Channel-Frame Mirror 18x24</t>
  </si>
  <si>
    <t>Channel-Frame Mirror 18x30</t>
  </si>
  <si>
    <t>Channel-Frame Mirror 18x36</t>
  </si>
  <si>
    <t>Channel-Frame Mirror 24x30</t>
  </si>
  <si>
    <t>Channel-Frame Mirror 24x36</t>
  </si>
  <si>
    <t>Channel-Frame Mirror 24x48</t>
  </si>
  <si>
    <t>Channel-Frame Mirror 24x60</t>
  </si>
  <si>
    <t>Channel-Frame Mirror 48x36</t>
  </si>
  <si>
    <t>Tempered Glass Channel Frame Mirror 18x30</t>
  </si>
  <si>
    <t>Tempered Glass Channel Frame Mirror 24x36</t>
  </si>
  <si>
    <t>Channel-Framed Mirror/Shelf Combination 18x24</t>
  </si>
  <si>
    <t>Channel-Framed Mirror/Shelf Combination 18x30</t>
  </si>
  <si>
    <t>Channel-Framed Mirror/Shelf Combination 18x36</t>
  </si>
  <si>
    <t>Channel-Framed Mirror/Shelf Combination 24x36</t>
  </si>
  <si>
    <t>LED Backlit Mirror - EdgeLit 24x36</t>
  </si>
  <si>
    <t>LED Backlit Mirror - EdgeLit 24x48</t>
  </si>
  <si>
    <t>LED Backlit Mirror - EdgeLit 66x42</t>
  </si>
  <si>
    <t>LED Backlit Mirror - SideLit 24x36</t>
  </si>
  <si>
    <t>LED Backlit Mirror - SideLit 30x40</t>
  </si>
  <si>
    <t>B-2000</t>
  </si>
  <si>
    <t>Dispenser Stand For Use with B-2012 &amp; B-2013 Soap Dispensers</t>
  </si>
  <si>
    <t>Automatic Wall-Mounted Soap Dispenser</t>
  </si>
  <si>
    <t>Automatic Wall-Mounted Foam Soap Dispenser</t>
  </si>
  <si>
    <t>Shower Curtain Hook</t>
  </si>
  <si>
    <t>Shower Curtain 42x72</t>
  </si>
  <si>
    <t>Shower Curtain 70x72</t>
  </si>
  <si>
    <t>Shower Curtain Rod With Concealed Mounting</t>
  </si>
  <si>
    <t>Heavy-Duty Clothes Hook With Exposed Mounting</t>
  </si>
  <si>
    <t>Soap Dispenser, Vertical</t>
  </si>
  <si>
    <t>Sureflo® Retrofit Valve</t>
  </si>
  <si>
    <t>Soap Dispenser, Horizontal</t>
  </si>
  <si>
    <t>Heavy-Duty Clothes Hook With Concealed Mounting</t>
  </si>
  <si>
    <t>Clothes Hook With Bumper</t>
  </si>
  <si>
    <t>B-220816</t>
  </si>
  <si>
    <t>Foot-Operated Waste Receptacle, 8-Gallon</t>
  </si>
  <si>
    <t>Surface-Mounted Seat-Cover Dispenser</t>
  </si>
  <si>
    <t>Foot-Operated Waste Receptacle, 12-Gallon</t>
  </si>
  <si>
    <t>Mop And Broom Holder</t>
  </si>
  <si>
    <t>Shelf With Mop And Broom Holders And Rag Hooks</t>
  </si>
  <si>
    <t>Waste Receptacle With Top</t>
  </si>
  <si>
    <t>Waste Receptacle With Open Top, 13-Gallon</t>
  </si>
  <si>
    <t>Waste Receptacle With Open Top, 21-Gallon</t>
  </si>
  <si>
    <t>Floor-Standing Dome Top Waste Receptacle</t>
  </si>
  <si>
    <t>Hook Strip</t>
  </si>
  <si>
    <t>Shelf With Mop And Broom Holders And Hooks</t>
  </si>
  <si>
    <t>Large Capacity Waste Receptacle</t>
  </si>
  <si>
    <t>Wingit Grab Bar Fastener</t>
  </si>
  <si>
    <t>Optional Mounting Kit</t>
  </si>
  <si>
    <t>Surface-Mounted Roll Towel Dispenser</t>
  </si>
  <si>
    <t>Sanitary Napkin Disposal</t>
  </si>
  <si>
    <t>Optional Anchor Device</t>
  </si>
  <si>
    <t>Paper Towel Dispenser, Knob Latch</t>
  </si>
  <si>
    <t>Paper Towel Dispenser, Tumbler Lock</t>
  </si>
  <si>
    <t>Vandal-Resistant Toilet Tissue Dispenser for Single Roll</t>
  </si>
  <si>
    <t>Vandal-Resistant Toilet Tissue Dispenser for Two Rolls</t>
  </si>
  <si>
    <t>Surface-Mounted Liquid Soap Dispenser</t>
  </si>
  <si>
    <t>Surface-Mounted  Foam Soap Dispenser</t>
  </si>
  <si>
    <t>Surface-Mounted Foam Soap Dispenser</t>
  </si>
  <si>
    <t>B-268</t>
  </si>
  <si>
    <t xml:space="preserve">Corner Waste Receptacle </t>
  </si>
  <si>
    <t>Napkin/Tampon Vendor, 25-cent</t>
  </si>
  <si>
    <t>Napkin/Tampon Vendor, Free Vend Operation</t>
  </si>
  <si>
    <t>Napkin/Tampon Vendor, Token Operation</t>
  </si>
  <si>
    <t>B-2716</t>
  </si>
  <si>
    <t>Vinyl-Coated Toilet Paper Holder</t>
  </si>
  <si>
    <t>Surface-Mounted Toilet Tissue Cabinet</t>
  </si>
  <si>
    <t>B-2721</t>
  </si>
  <si>
    <t>Toilet Tissue Dispenser For Single Roll</t>
  </si>
  <si>
    <t>Toilet Tissue Dispenser For Two Rolls</t>
  </si>
  <si>
    <t xml:space="preserve">Waste Receptacle 
 </t>
  </si>
  <si>
    <t>Waste Receptacle With Linermate</t>
  </si>
  <si>
    <t>Waste Receptacle</t>
  </si>
  <si>
    <t>Toilet Tissue Dispenser With Utility Shelf</t>
  </si>
  <si>
    <t>Surface-Mounted Roll Paper Towel Dispenser</t>
  </si>
  <si>
    <t>Multi-Roll Toilet Tissue Dispenser</t>
  </si>
  <si>
    <t>Single Jumbo-Roll Surface-Mounted Toilet Tissue Dispenser</t>
  </si>
  <si>
    <t>Twin Jumbo-Roll Toilet Tissue Dispenser</t>
  </si>
  <si>
    <t>Welded-Frame Mirror 18x30</t>
  </si>
  <si>
    <t>Welded-Frame Mirror 18x36</t>
  </si>
  <si>
    <t>Welded-Frame Mirror 24x30</t>
  </si>
  <si>
    <t>Welded-Frame Mirror 24x36</t>
  </si>
  <si>
    <t>Welded-Frame Mirror 24x48</t>
  </si>
  <si>
    <t>Welded-Frame Mirror 24x60</t>
  </si>
  <si>
    <t>Welded-Frame Mirror 24x72</t>
  </si>
  <si>
    <t>Tempered Glass Welded-Frame Mirror 18x30</t>
  </si>
  <si>
    <t>Tempered Glass Welded-Frame Mirror 18x36</t>
  </si>
  <si>
    <t>Tempered Glass Welded-Frame Mirror 24x36</t>
  </si>
  <si>
    <t>Welded-Frame Mirror/Shelf Combination</t>
  </si>
  <si>
    <t>Fixed-Position Tilt Mirror 18x30</t>
  </si>
  <si>
    <t>Fixed-Position Tilt Mirror 18x36</t>
  </si>
  <si>
    <t>Fixed-Position Tilt Mirror 24x36</t>
  </si>
  <si>
    <t>Angle-Frame Two Position Tilt Mirror</t>
  </si>
  <si>
    <t>Stainless Steel Shelf</t>
  </si>
  <si>
    <t>Surface-Mounted Medicine Cabinet</t>
  </si>
  <si>
    <t>Paper Towel Dispenser, Automatic, Surface-Mounted</t>
  </si>
  <si>
    <t>Paper Towel Dispenser, Automatic, Semi-Recessed</t>
  </si>
  <si>
    <t>Medicine Cabinet</t>
  </si>
  <si>
    <t>Recessed Seat-Cover Dispenser</t>
  </si>
  <si>
    <t>Trimline Seat-Cover Dispenser</t>
  </si>
  <si>
    <t>Trimline Soap Dispenser</t>
  </si>
  <si>
    <t>Recessed Toilet Tissue, Seat-Cover Dispenser and Waste Disposal, Left</t>
  </si>
  <si>
    <t>Recessed Toilet Tissue, Seat-Cover Dispenser and Waste Disposal, Right</t>
  </si>
  <si>
    <t>Surface-Mtd Toilet Tissue, Seat-Cover Dispenser and Waste Disposal, Left</t>
  </si>
  <si>
    <t>Surface-Mtd Toilet Tissue, Seat-Cover Dispenser and Waste Disposal, Right</t>
  </si>
  <si>
    <t>Sanitary Napkin Disposal And Toilet Tissue Dispenser</t>
  </si>
  <si>
    <t>Seat-Cover Dispenser And Toilet Tissue Dispenser</t>
  </si>
  <si>
    <t>Partition Mounted 3471 Reversed</t>
  </si>
  <si>
    <t>Partition Mtd 3474 Reversed</t>
  </si>
  <si>
    <t>Sharp Disposal</t>
  </si>
  <si>
    <t>Trimline Sanitary Napkin Disposal</t>
  </si>
  <si>
    <t>Trimline Napkin Disposal Surf Mtd</t>
  </si>
  <si>
    <t>Sanitary Napkin Disposal, Recessed</t>
  </si>
  <si>
    <t>Sanitary Napkin Disposal, Partition Mounted</t>
  </si>
  <si>
    <t>Sanitary Disposal Bag Dispenser</t>
  </si>
  <si>
    <t>Trimline Recessed Waste Receptacle</t>
  </si>
  <si>
    <t>Trimline Waste Receptacle Surface Mounted</t>
  </si>
  <si>
    <t>Seat-Cover Dispenser, Sanitary Napkin Disposal And Toilet Tissue Dispenser</t>
  </si>
  <si>
    <t>Partition-Mounted Seat-Cover Dispenser, Sanitary Napkin Disposal, and Toilet Tissue Dispenser</t>
  </si>
  <si>
    <t>Partition Mounted 3574 Reversed</t>
  </si>
  <si>
    <t>Trimline Multi-Roll Toilet Tissue Dispenser</t>
  </si>
  <si>
    <t>Trimline Recessed Toilet Tissue Dispenser</t>
  </si>
  <si>
    <t>Paper Towel Dispenser, Recessed</t>
  </si>
  <si>
    <t>Trimline Paper Towel Dispenser</t>
  </si>
  <si>
    <t>Trimline Recessed Paper Towel Dispenser</t>
  </si>
  <si>
    <t>Trimline Towel Dispenser, Surface-Mounted</t>
  </si>
  <si>
    <t>Recessed Waste Receptacle</t>
  </si>
  <si>
    <t>Interchangeable Receptacle, 12-gal</t>
  </si>
  <si>
    <t>Interchangeable Receptacle, 18-gal</t>
  </si>
  <si>
    <t>Paper Towel Dispenser/Waste Receptacle</t>
  </si>
  <si>
    <t>Trimline Paper Towel Dispenser/Waste Receptacle</t>
  </si>
  <si>
    <t>Napkin / Tampon Vendor, 25-cent</t>
  </si>
  <si>
    <t>Flange Kit</t>
  </si>
  <si>
    <t>Napkin / Tampon Vendor, Free Vend Operation</t>
  </si>
  <si>
    <t>Napkin / Tampon Vendor, Token Operation</t>
  </si>
  <si>
    <t>B-3725 115v</t>
  </si>
  <si>
    <t>ADA Recessed Hand Dryer 115v</t>
  </si>
  <si>
    <t>B-3725 230v</t>
  </si>
  <si>
    <t>ADA Recessed Hand Dryer 230v</t>
  </si>
  <si>
    <t>Ceramic Water Absorbent Surface Replacement Part</t>
  </si>
  <si>
    <t>Towel Dispenser, Hand Dryer &amp; Waste, Recessed 4-inch, 115V</t>
  </si>
  <si>
    <t>Towel Dispenser, Hand Dryer &amp; Waste, Recessed 4-inch, 230V</t>
  </si>
  <si>
    <t>Towel Dispenser, Hand Dryer &amp; Waste, Recessed 8-inch, 115V</t>
  </si>
  <si>
    <t>Towel Dispenser, Hand Dryer &amp; Waste, Recessed 8-inch, 230V</t>
  </si>
  <si>
    <t>Towel Dispenser, Hand Dryer &amp; Waste, Surface Mounted, 115V</t>
  </si>
  <si>
    <t>Towel Dispenser, Hand Dryer &amp; Waste, Surface Mounted, 230V</t>
  </si>
  <si>
    <t xml:space="preserve">Towelmate </t>
  </si>
  <si>
    <t>Convertible Paper Towel Dispenser/Waste Receptacle</t>
  </si>
  <si>
    <t>Linermate</t>
  </si>
  <si>
    <t>Folded Towel Dispenser Module</t>
  </si>
  <si>
    <t>Surface-Mounted Convertible Paper Towel Dispenser/Waste</t>
  </si>
  <si>
    <t>Touch-Free, Pull Towel Dispenser Module</t>
  </si>
  <si>
    <t>Recessed Convertible Automatic, Universal Roll Towel Dispenser</t>
  </si>
  <si>
    <t>Auto Roll Module</t>
  </si>
  <si>
    <t>Ac External Adapter (6V)</t>
  </si>
  <si>
    <t>Convertible Automatic, Universal Roll Towel Dispenser/Waste Receptacle</t>
  </si>
  <si>
    <t>Soap Dispenser</t>
  </si>
  <si>
    <t>Recessed Soap Dispenser</t>
  </si>
  <si>
    <t>Retrofit All-Purpose Valve</t>
  </si>
  <si>
    <t>Curved Shower Curtain Rod 60"</t>
  </si>
  <si>
    <t>Curved Shower Curtain Rod 72"</t>
  </si>
  <si>
    <t>Seat-Cover Dispenser</t>
  </si>
  <si>
    <t>Linermate®</t>
  </si>
  <si>
    <t>Paper Towel Dispenser/Waste Receptacle with TowelMate and LinerMate</t>
  </si>
  <si>
    <t>Heavy-Duty Soap Dish</t>
  </si>
  <si>
    <t>B-4390</t>
  </si>
  <si>
    <t>Heavy-Duty Soap Dish And Bar</t>
  </si>
  <si>
    <t>Paper Towel Dispenser / Waste Receptacle</t>
  </si>
  <si>
    <t xml:space="preserve">Napkin / Tampon Vendor, Free Vend Operation </t>
  </si>
  <si>
    <t>1-1/4" Diameter Vinyl-Coated Swing-Up Grab Bar</t>
  </si>
  <si>
    <t xml:space="preserve">1-1/4" Diameter Swing Up Grab Bar </t>
  </si>
  <si>
    <t xml:space="preserve">1-1/4" Diameter Swing Up Grab Bar, Peened </t>
  </si>
  <si>
    <t>Specimen Pass-Thru Cabinet</t>
  </si>
  <si>
    <t>Heavy Duty Specimen Pass-Through Cabinet</t>
  </si>
  <si>
    <t>Nylon-Coated Single Clothes Hook</t>
  </si>
  <si>
    <t>Folding Shower Seat, Right Hand</t>
  </si>
  <si>
    <t>Folding Shower Seat, Left Hand</t>
  </si>
  <si>
    <t>Reversible Folding Shower Seat</t>
  </si>
  <si>
    <t>Vinyl-Coated Folding Bathtub Seat</t>
  </si>
  <si>
    <t>Folding Shower / Dressing Area Seat, 22.5'' wide</t>
  </si>
  <si>
    <t>Folding Shower / Dressing Area Seat, 25.5" wide</t>
  </si>
  <si>
    <t xml:space="preserve">Paper Towel Dispenser, Countertop-Mounted </t>
  </si>
  <si>
    <t>Waste-Disposal Door For Mounting In Countertops</t>
  </si>
  <si>
    <t>Matrix Sanitary Disposal</t>
  </si>
  <si>
    <t>Countertop -Mounted Circular Waste Chute</t>
  </si>
  <si>
    <t>Extra-Heavy-Duty Surface-Mounted Towel Bar</t>
  </si>
  <si>
    <t>Waste Chute Circular</t>
  </si>
  <si>
    <t>Surface-Mounted Toilet Tissue Dispenser &amp; Utility Shelf</t>
  </si>
  <si>
    <t>Spare Toilet Roll Holder, Satin</t>
  </si>
  <si>
    <t xml:space="preserve">Spare Toilet Roll Holder, Bright Polished </t>
  </si>
  <si>
    <t>Coat Hook, Satin</t>
  </si>
  <si>
    <t xml:space="preserve">Coat Hook, Bright Polished </t>
  </si>
  <si>
    <t>Surface-Mounted Single Roll Toilet Tissue Dispenser, Satin</t>
  </si>
  <si>
    <t>Single Roll Toilet Tissue Dispenser</t>
  </si>
  <si>
    <t>Toilet Brush Holder, Satin</t>
  </si>
  <si>
    <t>B-545X18</t>
  </si>
  <si>
    <t>Towel Bar</t>
  </si>
  <si>
    <t>Surface-Mounted Single Roll Toilet Tissue Dispenser</t>
  </si>
  <si>
    <t>Double Toilet Tissue Dispenser</t>
  </si>
  <si>
    <t>Double Toilet Tissue Dispenser with Hood</t>
  </si>
  <si>
    <t>1-1/4" Diameter Straight Grab Bar</t>
  </si>
  <si>
    <t>B-5806X30</t>
  </si>
  <si>
    <t xml:space="preserve">1-1/4" Diameter Straight Grab Bar, Peened </t>
  </si>
  <si>
    <t>B-5806.99X30</t>
  </si>
  <si>
    <t>B-5806.99X48</t>
  </si>
  <si>
    <t>1-1/4" Diameter Vinyl-Coated Grab Bar With Snap Flange</t>
  </si>
  <si>
    <t>1-1/4" Diameter Two-Wall Tub/Shower Toilet Grab Bar</t>
  </si>
  <si>
    <t>B-5837.99</t>
  </si>
  <si>
    <t>1-1/4" Diameter Two-Wall Tub/Shower Toilet Grab Bar, Peened</t>
  </si>
  <si>
    <t>B-5891</t>
  </si>
  <si>
    <t>1-1/4" Diameter Grab Bar with Backrest</t>
  </si>
  <si>
    <t>1-1/4" Diameter Grab Bar with Padded Backrest</t>
  </si>
  <si>
    <t>1-1/4" Diameter Two-Wall Toilet Grab Bar</t>
  </si>
  <si>
    <t>1-1/4" Diameter Two-Wall Toilet Grab Bar, Peened</t>
  </si>
  <si>
    <t>1-1/4" Diameter 90 Degree Grab Bar</t>
  </si>
  <si>
    <t>Extra-Heavy-Duty Shower Curtain Rod</t>
  </si>
  <si>
    <t>Heavy-Duty Shower Curtain Rod</t>
  </si>
  <si>
    <t>Recessed Toilet Tissue Dispenser With Storage For Extra Roll</t>
  </si>
  <si>
    <t>Toilet Tissue Dispenser, Bright-Polished</t>
  </si>
  <si>
    <t>Toilet Tissue Dispenser, Satin</t>
  </si>
  <si>
    <t>Toilet Tissue Dispenser with Hood, Satin</t>
  </si>
  <si>
    <t>Toilet Tissue Dispenser with Hood, Bright-Polished</t>
  </si>
  <si>
    <t>Toilet Tissue Dispenser With Hood, Satin</t>
  </si>
  <si>
    <t>Utility Hook, Bright-Polished</t>
  </si>
  <si>
    <t>Utility Hook, Satin</t>
  </si>
  <si>
    <t>Single Robe Hook, Bright-Polished</t>
  </si>
  <si>
    <t>Single Robe Hook, Satin</t>
  </si>
  <si>
    <t>Double Robe Hook, Bright-Polished</t>
  </si>
  <si>
    <t>Double Robe Hook, Satin</t>
  </si>
  <si>
    <t>Towel Bar, Bright-Polished</t>
  </si>
  <si>
    <t>Towel Bar, Satin</t>
  </si>
  <si>
    <t>Towel Shelf With Towel Bar</t>
  </si>
  <si>
    <t>Towel Pin, Bright-Polished</t>
  </si>
  <si>
    <t>Towel Pin, Satin</t>
  </si>
  <si>
    <t>Soap Dish, Bright-Polished</t>
  </si>
  <si>
    <t>1-1/2" Diameter Straight Grab Bar</t>
  </si>
  <si>
    <t>B-6806.99X12</t>
  </si>
  <si>
    <t>1-1/2" Diameter Straight Grab Bar, Peened</t>
  </si>
  <si>
    <t>B-6806.99X30</t>
  </si>
  <si>
    <t>B-6806.99X48</t>
  </si>
  <si>
    <t>1-1/2" Diameter Two-Wall Tub/Shower Toilet Grab Bar</t>
  </si>
  <si>
    <t>1-1/2" Diameter Two-Wall Tub/Shower Toilet Grab Bar, Peened</t>
  </si>
  <si>
    <t>1-1/2" Diameter Two-Wall Shower Grab Bar</t>
  </si>
  <si>
    <t>1-1/2" Diameter Two-Wall Shower Grab Bar, Peened</t>
  </si>
  <si>
    <t>1-1/2" Diameter Two-Wall Shower/Tub Compartment Grab Bar</t>
  </si>
  <si>
    <t>1-1/2" Diameter Two-Wall Shower/Tub Compartment Grab Bar, Peened</t>
  </si>
  <si>
    <t>1-1/2" Diameter Two-Wall Toilet Compartment Grab Bar</t>
  </si>
  <si>
    <t>1-1/2" Diameter Two-Wall Toilet Compartment Grab Bar, Peened</t>
  </si>
  <si>
    <t>1-1/2" Diameter 90 Degree Grab Bar, Peened</t>
  </si>
  <si>
    <t>Soap Dish, Satin</t>
  </si>
  <si>
    <t>Hat And Coat Hook, Bright-Polished</t>
  </si>
  <si>
    <t>Hat And Coat Hook, Satin</t>
  </si>
  <si>
    <t>Toiletry Shelf</t>
  </si>
  <si>
    <t>Surface-Mounted Door Bumper</t>
  </si>
  <si>
    <t>Toilet Tissue Dispenser with Hoods, Bright-Polished</t>
  </si>
  <si>
    <t>Toilet Tissue Dispenser with Hoods, Satin</t>
  </si>
  <si>
    <t>Dryer</t>
  </si>
  <si>
    <t>TrimDry™ ADA Surface-Mounted Hand Dryer, White Cover 115v</t>
  </si>
  <si>
    <t>TrimDry™ ADA Surface-Mounted Hand Dryer, White Cover 230V</t>
  </si>
  <si>
    <t>InstaDry™ Surface Mounted Automatic Hand Dryer</t>
  </si>
  <si>
    <t>TrimDry™ ADA Surface-Mounted Hand Dryer, Stainless Steel Cover 115V</t>
  </si>
  <si>
    <t>TrimDry™ ADA Surface-Mounted Hand Dryer, Stainless Steel Cover 230V</t>
  </si>
  <si>
    <t>B-7180 115v</t>
  </si>
  <si>
    <t>TerraDry™ ADA Surface-Mounted Hand Dryer, White Cover 115V</t>
  </si>
  <si>
    <t>B-7180 230v</t>
  </si>
  <si>
    <t>TerraDry™ ADA Surface-Mounted Hand Dryer, White Cover 230V</t>
  </si>
  <si>
    <t>B-7188 115v</t>
  </si>
  <si>
    <t>TerraDry™ Ada Surface-Mounted Hand Dryer</t>
  </si>
  <si>
    <t>B-7188 230v</t>
  </si>
  <si>
    <t>AirCraft® ADA Recessed Hand Dryer</t>
  </si>
  <si>
    <t>Dryer Wall Box</t>
  </si>
  <si>
    <t xml:space="preserve">Single Robe Hook, Bright-Polished </t>
  </si>
  <si>
    <t>Changing Station/Shelf</t>
  </si>
  <si>
    <t>Pink Lotion Soap For System, Liquid</t>
  </si>
  <si>
    <t>Gold Lotion Soap For System, Liquid</t>
  </si>
  <si>
    <t>B-81412</t>
  </si>
  <si>
    <t>Ecologo Green Soap Cartridge, Liquid</t>
  </si>
  <si>
    <t>B-813061</t>
  </si>
  <si>
    <t>Heavy-Duty Surface-Mounted Soap Dispenser</t>
  </si>
  <si>
    <t>Manual Soap Dispenser</t>
  </si>
  <si>
    <t>Manual Soap Dispenser, Liquid</t>
  </si>
  <si>
    <t>Soap System Part</t>
  </si>
  <si>
    <t>Manual Soap Dispenser, Foam</t>
  </si>
  <si>
    <t>Automatic, Top Fill Bulk Soap Dispenser, Liquid</t>
  </si>
  <si>
    <t>External Ac Multiple Adapter Kit</t>
  </si>
  <si>
    <t>Battery Pack</t>
  </si>
  <si>
    <t>Ecologo Foam Soap</t>
  </si>
  <si>
    <t>Automatic Soap Dispenser, Liquid</t>
  </si>
  <si>
    <t>Automatic Soap Dispenser Starter Kit, Liquid</t>
  </si>
  <si>
    <t>Ac Adapter (6V)</t>
  </si>
  <si>
    <t>Automatic Soap Dispenser, Foam</t>
  </si>
  <si>
    <t>Automatic Soap Dispenser Starter Kit, Foam</t>
  </si>
  <si>
    <t>Automatic, Top Fill Bulk Soap Dispenser, Foam</t>
  </si>
  <si>
    <t>Soap System Cabinet</t>
  </si>
  <si>
    <t>Liquid Soap Pump 4'' Spout</t>
  </si>
  <si>
    <t>Liquid Soap Pump 6'' Spout</t>
  </si>
  <si>
    <t>Foam Soap Pump 4'' Spout</t>
  </si>
  <si>
    <t>Soap Pump 6'' Spout</t>
  </si>
  <si>
    <t>Autosoap Foam Polished Brass</t>
  </si>
  <si>
    <t>Autosoap Foam Matte Black</t>
  </si>
  <si>
    <t>Autosoap Foam Brushed Nickel</t>
  </si>
  <si>
    <t>Autosoap Foam Polished Nickel</t>
  </si>
  <si>
    <t>Autosoap Foam Polished Chrome</t>
  </si>
  <si>
    <t>Autosoap Liquid Polished Brass</t>
  </si>
  <si>
    <t>Autosoap Liquid Matte Black</t>
  </si>
  <si>
    <t>Autosoap Liquid Brushed Nickel</t>
  </si>
  <si>
    <t>Autosoap Liquid Polished Nickel</t>
  </si>
  <si>
    <t>Autosoap Liquid Polished Chrome</t>
  </si>
  <si>
    <t>Automatic Faucet Polished Brass</t>
  </si>
  <si>
    <t>Automatic Faucet Matte Black</t>
  </si>
  <si>
    <t>Automatic Faucet Brushed Nickel</t>
  </si>
  <si>
    <t>Automatic Faucet Polished Nickel</t>
  </si>
  <si>
    <t>Automatic Faucet Polished Chrome</t>
  </si>
  <si>
    <t>Surface-Mounted Tissue Dispenser</t>
  </si>
  <si>
    <t>Bariatric Folding Shower Seat With Legs - Left Hand</t>
  </si>
  <si>
    <t>Bariatric Folding Shower Seat With Legs - Right Hand</t>
  </si>
  <si>
    <t>Frameless Mirror</t>
  </si>
  <si>
    <t>Vandal-Resistant Clothes Hook</t>
  </si>
  <si>
    <t>Vandal-Resistant Clothes Hook Strip</t>
  </si>
  <si>
    <t>Designer High Chair (Grey) Knockdown</t>
  </si>
  <si>
    <t>Designer High Chair (Black) Knockdown</t>
  </si>
  <si>
    <t>Designer High Chair (Red) Knockdown</t>
  </si>
  <si>
    <t>Designer High Chair (Brown) Knockdown</t>
  </si>
  <si>
    <t>KB110-SSRE</t>
  </si>
  <si>
    <t>SS Horizontal Recessed-Mounted Changing Station</t>
  </si>
  <si>
    <t>KB110-SSWM</t>
  </si>
  <si>
    <t>SS Horizontal Surface-Mounted Changing Station</t>
  </si>
  <si>
    <t>KB116-02S</t>
  </si>
  <si>
    <t>Booster Buddies 5-pack (Black) with Strap</t>
  </si>
  <si>
    <t>KB116-03S</t>
  </si>
  <si>
    <t>Booster Buddies 5-pack (Red) with Strap</t>
  </si>
  <si>
    <t>KB116-04S</t>
  </si>
  <si>
    <t>Booster Buddies 5-pack (Blue) with Strap</t>
  </si>
  <si>
    <t>KB117-02S</t>
  </si>
  <si>
    <t>Booster Buddies 2-pack (Black) with Strap</t>
  </si>
  <si>
    <t>KB117-03S</t>
  </si>
  <si>
    <t>Booster Buddies 2-pack (Red) with Strap</t>
  </si>
  <si>
    <t>KB117-04S</t>
  </si>
  <si>
    <t>Booster Buddies 2-pack (Blue) with Strap</t>
  </si>
  <si>
    <t>KB119-LG</t>
  </si>
  <si>
    <t>Booster Buddies Large Stand (holds 25)</t>
  </si>
  <si>
    <t>KB119-SM</t>
  </si>
  <si>
    <t>Booster Buddies Small Stand (holds 10)</t>
  </si>
  <si>
    <t>KB134-PLLD</t>
  </si>
  <si>
    <t>Liner Dispenser (Plastic)</t>
  </si>
  <si>
    <t>KB134-SSLD</t>
  </si>
  <si>
    <t>Recessed Liner Dispenser (SS)</t>
  </si>
  <si>
    <t>KB143-SS</t>
  </si>
  <si>
    <t>SS Diaper Dispenser</t>
  </si>
  <si>
    <t>KB144-99</t>
  </si>
  <si>
    <t>Trim for Diaper Dispenser</t>
  </si>
  <si>
    <t xml:space="preserve">The Diaper Pouch Diaper Disposal Sacks (6 pack) </t>
  </si>
  <si>
    <t>KB200-00</t>
  </si>
  <si>
    <t>Horizontal Plastic Changing Station (Cream)</t>
  </si>
  <si>
    <t>KB200-01</t>
  </si>
  <si>
    <t>KB200-01SS</t>
  </si>
  <si>
    <t>KB200-05</t>
  </si>
  <si>
    <t>KB200-05SS</t>
  </si>
  <si>
    <t>KB200-11</t>
  </si>
  <si>
    <t xml:space="preserve">Horizontal Plastic Changing Station (Earth) </t>
  </si>
  <si>
    <t>Horizontal Plastic Changing Station (White Granite)</t>
  </si>
  <si>
    <t xml:space="preserve">Matte Black Horizontal Recessed-Mounted Changing Station </t>
  </si>
  <si>
    <t xml:space="preserve">Matte Black Horizontal Surface-Mounted Changing Station </t>
  </si>
  <si>
    <t>SS Vertical Recessed-Mounted Changing Station</t>
  </si>
  <si>
    <t>SS Vertical Surface-Mounted Changing Station</t>
  </si>
  <si>
    <t xml:space="preserve">Matte Black Vertical Surface-Mounted Changing Station </t>
  </si>
  <si>
    <t>KB833-01</t>
  </si>
  <si>
    <t>ECO Plastic HC (Grey)</t>
  </si>
  <si>
    <t>KB833-01-KD</t>
  </si>
  <si>
    <t>ECO Plastic HC (Grey) Unassembled</t>
  </si>
  <si>
    <t>KB833-02</t>
  </si>
  <si>
    <t>ECO Plastic HC (Black)</t>
  </si>
  <si>
    <t>KB833-02-KD</t>
  </si>
  <si>
    <t>ECO Plastic HC (Black) Unassembled</t>
  </si>
  <si>
    <t>KB833-09</t>
  </si>
  <si>
    <t>ECO Plastic HC (Brown)</t>
  </si>
  <si>
    <t>KB833-09-KD</t>
  </si>
  <si>
    <t>ECO Plastic HC (Brown) Unassembled</t>
  </si>
  <si>
    <t>KB851-01</t>
  </si>
  <si>
    <t>Diner High Chair Tray (Grey)</t>
  </si>
  <si>
    <t>KB851-02</t>
  </si>
  <si>
    <t>Diner High Chair Tray (Black)</t>
  </si>
  <si>
    <t>KidSitter Brown Legs/Grey Seat</t>
  </si>
  <si>
    <t>KidSitter Brown Legs/Black Seat</t>
  </si>
  <si>
    <t>KidSitter Brown Legs/Blue Seat</t>
  </si>
  <si>
    <t>KidSitter Brown Legs/Brown Seat</t>
  </si>
  <si>
    <t>KidSitter Grey Legs/Grey Seat</t>
  </si>
  <si>
    <t>KidSitter Grey Legs/Black Seat</t>
  </si>
  <si>
    <t>KidSitter Grey Legs/Blue Seat</t>
  </si>
  <si>
    <t>KidSitter Grey Legs/Brown Seat</t>
  </si>
  <si>
    <t>.</t>
  </si>
  <si>
    <t>Bradley - No longer-Powder Metal/HDPE</t>
  </si>
  <si>
    <t>Metpar</t>
  </si>
  <si>
    <t>General Partitions</t>
  </si>
  <si>
    <t>Manufacturer Direct</t>
  </si>
  <si>
    <t>quotes@generalpartitions.com</t>
  </si>
  <si>
    <t>Hadrian</t>
  </si>
  <si>
    <t>jornelas@mlsalesinc.com</t>
  </si>
  <si>
    <t>Lam Tech</t>
  </si>
  <si>
    <t>Christina Garcia</t>
  </si>
  <si>
    <t>lamtechreception@gmail</t>
  </si>
  <si>
    <t>Sanymetal</t>
  </si>
  <si>
    <t>help@sanymetal.com</t>
  </si>
  <si>
    <t>HDPE</t>
  </si>
  <si>
    <t>Accutec</t>
  </si>
  <si>
    <t>info@accutecmfg.com</t>
  </si>
  <si>
    <t>J&amp;B Marketing</t>
  </si>
  <si>
    <t>Privada - Hawaii</t>
  </si>
  <si>
    <t>info@j-bmarketing.com</t>
  </si>
  <si>
    <t>Accutec - P-Lam/Phenolic</t>
  </si>
  <si>
    <t>Corian Partitions</t>
  </si>
  <si>
    <t>ShowerShapes</t>
  </si>
  <si>
    <t>Eric Beck</t>
  </si>
  <si>
    <t>ericb@gwsurfaces.com</t>
  </si>
  <si>
    <t>Privacy Plus Partitions</t>
  </si>
  <si>
    <t>Dave Gerali</t>
  </si>
  <si>
    <t>dgerali@PRIVACYPLUSPARTITIONS.COM</t>
  </si>
  <si>
    <t>All Manufacturers +AEDs</t>
  </si>
  <si>
    <t>Glendon Company</t>
  </si>
  <si>
    <t>Heather Jurado</t>
  </si>
  <si>
    <t>hjurado@glendonco.com</t>
  </si>
  <si>
    <t>JL Industries</t>
  </si>
  <si>
    <t>Erik Huntington</t>
  </si>
  <si>
    <t>ejhuntington@activarcpg.com</t>
  </si>
  <si>
    <t>Potter Roemer</t>
  </si>
  <si>
    <t>Sandra Juarez</t>
  </si>
  <si>
    <t xml:space="preserve">custserv@potterroemer.com </t>
  </si>
  <si>
    <t>Larsen's Manufacturing</t>
  </si>
  <si>
    <t>Excab Inc.</t>
  </si>
  <si>
    <t>Susan Eisloeffel</t>
  </si>
  <si>
    <t>sales@excab.com</t>
  </si>
  <si>
    <t>Croker</t>
  </si>
  <si>
    <t>None</t>
  </si>
  <si>
    <t>info@croker.com</t>
  </si>
  <si>
    <t>AED</t>
  </si>
  <si>
    <t>Cardio Partners, Inc.</t>
  </si>
  <si>
    <t>Jenny Vega</t>
  </si>
  <si>
    <t>jenny.vega@cardiopartners.com</t>
  </si>
  <si>
    <t>CS (SFO/National Acount)</t>
  </si>
  <si>
    <t>McQuarrie Associates.</t>
  </si>
  <si>
    <t>Ken Hallen</t>
  </si>
  <si>
    <t>ken@mcqsf.com</t>
  </si>
  <si>
    <t>Inpro Corporation</t>
  </si>
  <si>
    <t>invitationtobid@inprocorp.com</t>
  </si>
  <si>
    <t>Sent</t>
  </si>
  <si>
    <t>California Region</t>
  </si>
  <si>
    <t>Shari Wundrock</t>
  </si>
  <si>
    <t>swundrock@inprocorp.com</t>
  </si>
  <si>
    <t>Oregon, Nevada, Hawaii</t>
  </si>
  <si>
    <t>Zach Schulz</t>
  </si>
  <si>
    <t>zschulz@inprocorp.com</t>
  </si>
  <si>
    <t xml:space="preserve">Alaska, Montana, Idaho, Washington </t>
  </si>
  <si>
    <t>Amanda Young</t>
  </si>
  <si>
    <t>ayoung@inprocorp.com</t>
  </si>
  <si>
    <t>Texas, Louisiana, Arkansas and Mississippi</t>
  </si>
  <si>
    <t>Austin Stanek</t>
  </si>
  <si>
    <t>astanek@inprocorp.com</t>
  </si>
  <si>
    <t>Colorado, Utah, Wyoming</t>
  </si>
  <si>
    <t>Andrew Ellis</t>
  </si>
  <si>
    <t>aellis@inprocorp.com</t>
  </si>
  <si>
    <t>The Corner Guard Store</t>
  </si>
  <si>
    <t>Keith Hodges</t>
  </si>
  <si>
    <t>keith@cornerguards.com</t>
  </si>
  <si>
    <t>Marlite FRP</t>
  </si>
  <si>
    <t>M&amp;M Materials</t>
  </si>
  <si>
    <t>Heidi Gehrig</t>
  </si>
  <si>
    <t>heidi@uniplastics.com</t>
  </si>
  <si>
    <t>Koroseal</t>
  </si>
  <si>
    <t>quoting@koroseal.com</t>
  </si>
  <si>
    <t>Shannon Siekert</t>
  </si>
  <si>
    <t>shannon@mcqsf.com</t>
  </si>
  <si>
    <t>L&amp;W Supply - North Texas - Marlite</t>
  </si>
  <si>
    <t>North Texas</t>
  </si>
  <si>
    <t>Tyler Hall</t>
  </si>
  <si>
    <t>tyler.hall@lwsupply.com</t>
  </si>
  <si>
    <t>L&amp;W Supply - IE - Marlite</t>
  </si>
  <si>
    <t>Larry Alverson</t>
  </si>
  <si>
    <t>lalverson@lwsupply.com</t>
  </si>
  <si>
    <t>L&amp;W Supply - LA - Marlite</t>
  </si>
  <si>
    <t>Luis Enriquez</t>
  </si>
  <si>
    <t>Luis.enriquez@lwsupply.com</t>
  </si>
  <si>
    <t>L&amp;W Supply - Colorado - Marlite</t>
  </si>
  <si>
    <t>Chance Perekslis</t>
  </si>
  <si>
    <t>Chance.Perekslis@lwsupply.com</t>
  </si>
  <si>
    <t>L&amp;W Supply - San Jose - Marlite</t>
  </si>
  <si>
    <t>Andres Martinez; Kevin Lucero</t>
  </si>
  <si>
    <t>andres.martinez@lwsupply.com; kevin.lucero@lwsupply.com</t>
  </si>
  <si>
    <t>Lyon Lockers (Metal)</t>
  </si>
  <si>
    <t>Pete Seamon</t>
  </si>
  <si>
    <t>pseamon@lyonworkspace.com</t>
  </si>
  <si>
    <t>Salsbury (Metal)</t>
  </si>
  <si>
    <t>quotes@lockers.com</t>
  </si>
  <si>
    <t>Hallowell / List Industries (Metal)</t>
  </si>
  <si>
    <t>Rick Mazza</t>
  </si>
  <si>
    <t>rickmazza@hallowell-list.com</t>
  </si>
  <si>
    <t>Penco (Metal)</t>
  </si>
  <si>
    <t xml:space="preserve">Manufacturer Direct </t>
  </si>
  <si>
    <t>Tom Concialdi</t>
  </si>
  <si>
    <t>tom.concialdi@pencoproducts.com</t>
  </si>
  <si>
    <t>Summit Lockers</t>
  </si>
  <si>
    <t>Bennett Saunders</t>
  </si>
  <si>
    <t>estimating@summitlockers.com</t>
  </si>
  <si>
    <t>PSISC Lockers</t>
  </si>
  <si>
    <t>Hampton Watts</t>
  </si>
  <si>
    <t>hampton@psisc.com</t>
  </si>
  <si>
    <t>Hollman (Wood)</t>
  </si>
  <si>
    <t>Jose</t>
  </si>
  <si>
    <t>estimating@hollman.com</t>
  </si>
  <si>
    <t>Legacy Lockers (Wood/PLAM)</t>
  </si>
  <si>
    <t>James Esely</t>
  </si>
  <si>
    <t>james@legacylockers.com</t>
  </si>
  <si>
    <t>DeBourgh</t>
  </si>
  <si>
    <t>Mike "Shooter" Weitz</t>
  </si>
  <si>
    <t>mweitz@debourgh.com</t>
  </si>
  <si>
    <t>Tiffin / Steele Solutions Lockers</t>
  </si>
  <si>
    <t>Chad Cooper</t>
  </si>
  <si>
    <t>chad.cooper@steelesolutions.com</t>
  </si>
  <si>
    <t>LIST Industries</t>
  </si>
  <si>
    <t>Braden List</t>
  </si>
  <si>
    <t>brl@listindustries.com</t>
  </si>
  <si>
    <t>Kitchen Appliances</t>
  </si>
  <si>
    <t>Katom Restaurant Supply</t>
  </si>
  <si>
    <t>Phillip Henderson</t>
  </si>
  <si>
    <t>PHenderson@katom.com</t>
  </si>
  <si>
    <t>AJ Madison PRO</t>
  </si>
  <si>
    <t>Jacob Dahan</t>
  </si>
  <si>
    <t>jacob@ajmadison.com</t>
  </si>
  <si>
    <t>Chefs' Toys</t>
  </si>
  <si>
    <t>Marco Sancez</t>
  </si>
  <si>
    <t>Singer / M Tucker</t>
  </si>
  <si>
    <t>Katie Johnson</t>
  </si>
  <si>
    <t>kjohnson@singerequipment.com</t>
  </si>
  <si>
    <t>All Manufacturers *only high qty.*</t>
  </si>
  <si>
    <t>Pinnacle Appliances</t>
  </si>
  <si>
    <t>Mark Stanford</t>
  </si>
  <si>
    <t>mark@pinnacleappliances.com</t>
  </si>
  <si>
    <t>All Manufacturers - SoCal Only</t>
  </si>
  <si>
    <t>MD Appliances</t>
  </si>
  <si>
    <t>Darrell Craig</t>
  </si>
  <si>
    <t>darrell@mdappliances.com</t>
  </si>
  <si>
    <t>All Manufacturers</t>
  </si>
  <si>
    <t>R &amp; B Wholesale Distributors</t>
  </si>
  <si>
    <t>Kevin Kuske</t>
  </si>
  <si>
    <t>kevin@rbdist.com</t>
  </si>
  <si>
    <t>Ruben Rodriguez</t>
  </si>
  <si>
    <t>rrodriguez@claridgeproducts.com</t>
  </si>
  <si>
    <t>Platinum Visual Systems</t>
  </si>
  <si>
    <t>ABC School Equipment</t>
  </si>
  <si>
    <t>Cindy Ruiz</t>
  </si>
  <si>
    <t>cruiz@abcse.com</t>
  </si>
  <si>
    <t>Nelson Adams</t>
  </si>
  <si>
    <t>architecturalspecialties@nelsonadamsnaco.com</t>
  </si>
  <si>
    <t>Egan</t>
  </si>
  <si>
    <t>Chris Tugbang</t>
  </si>
  <si>
    <t>saleswest@egan.com; cbenavides@egan.com; egan@miracontract.com</t>
  </si>
  <si>
    <t xml:space="preserve">Clarus </t>
  </si>
  <si>
    <t>Clarus</t>
  </si>
  <si>
    <t>Patricia Cordoba</t>
  </si>
  <si>
    <t>pcordoba@clarus.com</t>
  </si>
  <si>
    <t>Da-Lite</t>
  </si>
  <si>
    <t>Legrand</t>
  </si>
  <si>
    <t>Valentina Mindevska</t>
  </si>
  <si>
    <t>valentina.mindevska@legrand.com</t>
  </si>
  <si>
    <t>Tony Hersey</t>
  </si>
  <si>
    <t>sales@da-litescreenstore.com</t>
  </si>
  <si>
    <t>Draper</t>
  </si>
  <si>
    <t>Kathy Greenway</t>
  </si>
  <si>
    <t>kgreenway@draperinc.com</t>
  </si>
  <si>
    <t>Safe-t-Nose</t>
  </si>
  <si>
    <t>Triple T Solutions</t>
  </si>
  <si>
    <t>Jason Sparks</t>
  </si>
  <si>
    <t>sparks@tripletlogistics.org</t>
  </si>
  <si>
    <t>Balco</t>
  </si>
  <si>
    <t>Architectural Material Solutions</t>
  </si>
  <si>
    <t>Jennifer Hoelscher</t>
  </si>
  <si>
    <t>jennifer@ams-ca.com</t>
  </si>
  <si>
    <t>Saris</t>
  </si>
  <si>
    <t>Meg Doll</t>
  </si>
  <si>
    <t>mdoll@saris.com</t>
  </si>
  <si>
    <t xml:space="preserve">Dero </t>
  </si>
  <si>
    <t>Peter Lemieux</t>
  </si>
  <si>
    <t>peter.lemieux@dero.com</t>
  </si>
  <si>
    <t>Dero (Hawaii)</t>
  </si>
  <si>
    <t>Daniel D’Arco</t>
  </si>
  <si>
    <t>daniel.darco@dero.com</t>
  </si>
  <si>
    <t>American Bicycle Security Company</t>
  </si>
  <si>
    <t>Brittany Chavez</t>
  </si>
  <si>
    <t>turtle@ameribike.com</t>
  </si>
  <si>
    <t>Dura Bike Lockers</t>
  </si>
  <si>
    <t>Desiree Soliz</t>
  </si>
  <si>
    <t>desiree@durabikelocker.com</t>
  </si>
  <si>
    <t>Wirecrafters</t>
  </si>
  <si>
    <t>Pape Engineering</t>
  </si>
  <si>
    <t>John Raban</t>
  </si>
  <si>
    <t>JRaban@eppape.com</t>
  </si>
  <si>
    <t>Acorn Wire</t>
  </si>
  <si>
    <t>Acorn Wire and Iron Works</t>
  </si>
  <si>
    <t>Charu Banjara</t>
  </si>
  <si>
    <t>cbanjara@acornwire.com</t>
  </si>
  <si>
    <t>Construction Specialties</t>
  </si>
  <si>
    <t>x</t>
  </si>
  <si>
    <t>Nystorm</t>
  </si>
  <si>
    <t>Nystrom</t>
  </si>
  <si>
    <t>Brian Carrillo</t>
  </si>
  <si>
    <t>bcarrillo@nystrom.com</t>
  </si>
  <si>
    <t>Watson Bowman</t>
  </si>
  <si>
    <t>Han Ling</t>
  </si>
  <si>
    <t>han@emseal.com</t>
  </si>
  <si>
    <t>Jake Radovich</t>
  </si>
  <si>
    <t>jradovich@inprocorp.com</t>
  </si>
  <si>
    <t>Interior Services</t>
  </si>
  <si>
    <t>Daniel Dominguez</t>
  </si>
  <si>
    <t>ddominguez@interiorservices.us</t>
  </si>
  <si>
    <t>Lachlan Halverson</t>
  </si>
  <si>
    <t>lachlan@mcqsf.com</t>
  </si>
  <si>
    <t>Salsbury</t>
  </si>
  <si>
    <t>Rampart</t>
  </si>
  <si>
    <t>Florence</t>
  </si>
  <si>
    <t>Orange County Mailboxes</t>
  </si>
  <si>
    <t>Jody Adams</t>
  </si>
  <si>
    <t>jody@orangecountymailboxes.com</t>
  </si>
  <si>
    <t>Flagpoles</t>
  </si>
  <si>
    <t>Specialty Building Compnents</t>
  </si>
  <si>
    <t>Kailey Hale</t>
  </si>
  <si>
    <t>kailey@specialtybuilding.com</t>
  </si>
  <si>
    <t>American Flagpole</t>
  </si>
  <si>
    <t>Matt Knowlan</t>
  </si>
  <si>
    <t>mknowlan@aflag.com</t>
  </si>
  <si>
    <t xml:space="preserve">PROJECT : </t>
  </si>
  <si>
    <t xml:space="preserve">LOCATION : </t>
  </si>
  <si>
    <t>WORK CATEGORY : Summary</t>
  </si>
  <si>
    <t xml:space="preserve">BID INFO: </t>
  </si>
  <si>
    <t>BASE BID</t>
  </si>
  <si>
    <t>ACTUAL</t>
  </si>
  <si>
    <t>BUYOUT SAVINGS</t>
  </si>
  <si>
    <t>Preconstruction</t>
  </si>
  <si>
    <t>BIM &amp;Engineering</t>
  </si>
  <si>
    <t>Onsite Supervision</t>
  </si>
  <si>
    <t>Misc. Hardware</t>
  </si>
  <si>
    <t>Shop Dwgs. &amp; Field Verify</t>
  </si>
  <si>
    <t>Receiving &amp; Cleanup</t>
  </si>
  <si>
    <t>Parking</t>
  </si>
  <si>
    <t>LABOR FEE (%):</t>
  </si>
  <si>
    <t>PROJECT FEE (%):</t>
  </si>
  <si>
    <t>LIABILITY INSURANCE $/1000</t>
  </si>
  <si>
    <t>PROJECT TOTAL</t>
  </si>
  <si>
    <t>BOND (%)</t>
  </si>
  <si>
    <t>Donovan Flores</t>
  </si>
  <si>
    <t>donovan.flores@chefstoys.com</t>
  </si>
  <si>
    <t>Ferguson - Build.com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</si>
</sst>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#"/>
    <numFmt numFmtId="165" formatCode="#,##0.###"/>
    <numFmt numFmtId="166" formatCode="mm/dd/yy;@"/>
    <numFmt numFmtId="167" formatCode="_(&quot;$&quot;* #,##0_);_(&quot;$&quot;* \(#,##0\);_(&quot;$&quot;* &quot;-&quot;??_);_(@_)"/>
    <numFmt numFmtId="168" formatCode="0.000"/>
    <numFmt numFmtId="169" formatCode="&quot;$&quot;#,##0.00;[Red]&quot;$&quot;#,##0.00"/>
    <numFmt numFmtId="170" formatCode="_([$$-409]* #,##0.00_);_([$$-409]* \(#,##0.00\);_([$$-409]* &quot;-&quot;??_);_(@_)"/>
  </numFmts>
  <fonts count="50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7"/>
      <name val="AvantGarde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0"/>
      <color rgb="FF7030A0"/>
      <name val="Arial"/>
      <family val="2"/>
    </font>
    <font>
      <sz val="8"/>
      <name val="Calibri"/>
      <family val="2"/>
      <scheme val="minor"/>
    </font>
    <font>
      <b/>
      <sz val="8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color theme="1"/>
      <name val="Arial"/>
      <family val="2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u/>
      <sz val="14"/>
      <color theme="1"/>
      <name val="Calibri"/>
      <family val="2"/>
      <scheme val="minor"/>
    </font>
    <font>
      <sz val="7"/>
      <color theme="1"/>
      <name val="Times New Roman"/>
      <family val="1"/>
    </font>
    <font>
      <b/>
      <i/>
      <sz val="9"/>
      <color theme="1"/>
      <name val="Arial"/>
      <family val="2"/>
    </font>
    <font>
      <b/>
      <sz val="14"/>
      <color rgb="FF181717"/>
      <name val="Calibri"/>
      <family val="2"/>
      <scheme val="minor"/>
    </font>
    <font>
      <b/>
      <sz val="13"/>
      <color rgb="FF181717"/>
      <name val="Calibri"/>
      <family val="2"/>
      <scheme val="minor"/>
    </font>
    <font>
      <sz val="12"/>
      <color rgb="FF181717"/>
      <name val="Calibri"/>
      <family val="2"/>
      <scheme val="minor"/>
    </font>
    <font>
      <b/>
      <sz val="10.5"/>
      <color rgb="FFFFC000"/>
      <name val="Calibri"/>
      <family val="2"/>
      <scheme val="minor"/>
    </font>
    <font>
      <sz val="10.5"/>
      <color theme="1"/>
      <name val="Calibri"/>
      <family val="2"/>
      <scheme val="minor"/>
    </font>
    <font>
      <sz val="10.5"/>
      <color rgb="FF181717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Inherit"/>
    </font>
    <font>
      <sz val="11"/>
      <color theme="1"/>
      <name val="Calibri"/>
      <family val="2"/>
      <charset val="1"/>
    </font>
    <font>
      <b/>
      <sz val="10"/>
      <color indexed="8"/>
      <name val="Arial"/>
      <family val="2"/>
    </font>
    <font>
      <sz val="10.5"/>
      <name val="Calibri"/>
      <family val="2"/>
      <scheme val="minor"/>
    </font>
    <font>
      <b/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gray125">
        <fgColor rgb="FFFF0000"/>
      </patternFill>
    </fill>
    <fill>
      <patternFill patternType="gray125">
        <fgColor theme="0" tint="-0.34998626667073579"/>
        <bgColor theme="0" tint="-0.24994659260841701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1" fillId="0" borderId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421">
    <xf numFmtId="0" fontId="0" fillId="0" borderId="0" xfId="0"/>
    <xf numFmtId="0" fontId="27" fillId="0" borderId="11" xfId="0" applyFont="1" applyBorder="1" applyAlignment="1">
      <alignment horizontal="left" vertical="center"/>
    </xf>
    <xf numFmtId="0" fontId="0" fillId="0" borderId="0" xfId="0" applyAlignment="1">
      <alignment horizontal="center"/>
    </xf>
    <xf numFmtId="166" fontId="6" fillId="0" borderId="11" xfId="0" applyNumberFormat="1" applyFont="1" applyBorder="1" applyAlignment="1">
      <alignment horizontal="left"/>
    </xf>
    <xf numFmtId="0" fontId="4" fillId="0" borderId="6" xfId="0" applyFont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3" fontId="4" fillId="0" borderId="3" xfId="0" applyNumberFormat="1" applyFont="1" applyBorder="1"/>
    <xf numFmtId="165" fontId="4" fillId="0" borderId="3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4" fillId="0" borderId="19" xfId="0" applyNumberFormat="1" applyFont="1" applyBorder="1" applyAlignment="1">
      <alignment horizontal="left" vertical="top" wrapText="1"/>
    </xf>
    <xf numFmtId="3" fontId="4" fillId="0" borderId="18" xfId="0" applyNumberFormat="1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4" fontId="4" fillId="0" borderId="18" xfId="0" applyNumberFormat="1" applyFont="1" applyBorder="1" applyAlignment="1">
      <alignment horizontal="center"/>
    </xf>
    <xf numFmtId="4" fontId="4" fillId="0" borderId="20" xfId="0" applyNumberFormat="1" applyFont="1" applyBorder="1" applyAlignment="1">
      <alignment horizontal="center"/>
    </xf>
    <xf numFmtId="0" fontId="4" fillId="0" borderId="3" xfId="0" applyFont="1" applyBorder="1" applyAlignment="1">
      <alignment vertical="top" wrapText="1"/>
    </xf>
    <xf numFmtId="164" fontId="4" fillId="0" borderId="18" xfId="0" applyNumberFormat="1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top" wrapText="1"/>
    </xf>
    <xf numFmtId="164" fontId="4" fillId="0" borderId="3" xfId="0" applyNumberFormat="1" applyFont="1" applyBorder="1"/>
    <xf numFmtId="164" fontId="4" fillId="0" borderId="7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 vertical="top" wrapText="1"/>
    </xf>
    <xf numFmtId="0" fontId="4" fillId="2" borderId="5" xfId="1" applyFont="1" applyFill="1" applyBorder="1" applyAlignment="1" applyProtection="1">
      <alignment horizontal="right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8" xfId="1" applyFont="1" applyFill="1" applyBorder="1" applyAlignment="1" applyProtection="1">
      <alignment horizontal="center"/>
    </xf>
    <xf numFmtId="0" fontId="4" fillId="2" borderId="20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21" xfId="1" applyFont="1" applyFill="1" applyBorder="1" applyAlignment="1" applyProtection="1">
      <alignment horizontal="right"/>
    </xf>
    <xf numFmtId="0" fontId="8" fillId="0" borderId="0" xfId="0" applyFont="1" applyAlignment="1">
      <alignment horizontal="right"/>
    </xf>
    <xf numFmtId="0" fontId="9" fillId="0" borderId="0" xfId="0" applyFont="1"/>
    <xf numFmtId="0" fontId="2" fillId="0" borderId="0" xfId="0" applyFont="1"/>
    <xf numFmtId="166" fontId="2" fillId="0" borderId="0" xfId="0" applyNumberFormat="1" applyFont="1"/>
    <xf numFmtId="44" fontId="2" fillId="0" borderId="0" xfId="0" applyNumberFormat="1" applyFont="1"/>
    <xf numFmtId="0" fontId="7" fillId="0" borderId="0" xfId="0" applyFont="1"/>
    <xf numFmtId="167" fontId="7" fillId="2" borderId="10" xfId="2" applyNumberFormat="1" applyFont="1" applyFill="1" applyBorder="1" applyProtection="1"/>
    <xf numFmtId="167" fontId="7" fillId="2" borderId="9" xfId="2" applyNumberFormat="1" applyFont="1" applyFill="1" applyBorder="1" applyProtection="1"/>
    <xf numFmtId="14" fontId="1" fillId="0" borderId="0" xfId="0" applyNumberFormat="1" applyFont="1" applyAlignment="1">
      <alignment horizontal="left"/>
    </xf>
    <xf numFmtId="44" fontId="7" fillId="2" borderId="12" xfId="2" applyFont="1" applyFill="1" applyBorder="1" applyProtection="1"/>
    <xf numFmtId="0" fontId="7" fillId="0" borderId="0" xfId="0" applyFont="1" applyAlignment="1">
      <alignment wrapText="1"/>
    </xf>
    <xf numFmtId="0" fontId="7" fillId="0" borderId="3" xfId="0" applyFont="1" applyBorder="1" applyAlignment="1">
      <alignment horizontal="center" wrapText="1"/>
    </xf>
    <xf numFmtId="0" fontId="7" fillId="0" borderId="7" xfId="0" applyFont="1" applyBorder="1" applyAlignment="1">
      <alignment wrapText="1"/>
    </xf>
    <xf numFmtId="0" fontId="7" fillId="0" borderId="18" xfId="0" applyFont="1" applyBorder="1" applyAlignment="1">
      <alignment wrapText="1"/>
    </xf>
    <xf numFmtId="0" fontId="7" fillId="0" borderId="10" xfId="0" applyFont="1" applyBorder="1" applyAlignment="1">
      <alignment wrapText="1"/>
    </xf>
    <xf numFmtId="0" fontId="7" fillId="0" borderId="15" xfId="0" applyFont="1" applyBorder="1" applyAlignment="1">
      <alignment wrapText="1"/>
    </xf>
    <xf numFmtId="0" fontId="8" fillId="0" borderId="26" xfId="0" applyFont="1" applyBorder="1" applyAlignment="1">
      <alignment horizontal="right" wrapText="1"/>
    </xf>
    <xf numFmtId="44" fontId="7" fillId="0" borderId="0" xfId="0" applyNumberFormat="1" applyFont="1"/>
    <xf numFmtId="44" fontId="8" fillId="0" borderId="25" xfId="2" applyFont="1" applyFill="1" applyBorder="1" applyProtection="1"/>
    <xf numFmtId="0" fontId="12" fillId="0" borderId="0" xfId="0" applyFont="1"/>
    <xf numFmtId="44" fontId="4" fillId="0" borderId="27" xfId="2" applyFont="1" applyFill="1" applyBorder="1" applyProtection="1"/>
    <xf numFmtId="0" fontId="8" fillId="0" borderId="26" xfId="0" applyFont="1" applyBorder="1" applyAlignment="1">
      <alignment horizontal="right"/>
    </xf>
    <xf numFmtId="0" fontId="6" fillId="0" borderId="0" xfId="0" applyFont="1"/>
    <xf numFmtId="0" fontId="1" fillId="0" borderId="11" xfId="0" applyFont="1" applyBorder="1"/>
    <xf numFmtId="0" fontId="7" fillId="0" borderId="15" xfId="0" applyFont="1" applyBorder="1" applyAlignment="1">
      <alignment horizontal="left" wrapText="1"/>
    </xf>
    <xf numFmtId="44" fontId="7" fillId="0" borderId="15" xfId="2" applyFont="1" applyFill="1" applyBorder="1" applyAlignment="1" applyProtection="1"/>
    <xf numFmtId="44" fontId="7" fillId="0" borderId="13" xfId="2" applyFont="1" applyFill="1" applyBorder="1" applyAlignment="1" applyProtection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167" fontId="4" fillId="0" borderId="15" xfId="2" applyNumberFormat="1" applyFont="1" applyBorder="1" applyAlignment="1" applyProtection="1">
      <alignment horizontal="right"/>
    </xf>
    <xf numFmtId="167" fontId="4" fillId="0" borderId="15" xfId="2" applyNumberFormat="1" applyFont="1" applyFill="1" applyBorder="1" applyProtection="1"/>
    <xf numFmtId="167" fontId="4" fillId="0" borderId="3" xfId="2" applyNumberFormat="1" applyFont="1" applyBorder="1" applyAlignment="1" applyProtection="1">
      <alignment horizontal="right"/>
    </xf>
    <xf numFmtId="167" fontId="4" fillId="0" borderId="10" xfId="2" applyNumberFormat="1" applyFont="1" applyFill="1" applyBorder="1" applyProtection="1"/>
    <xf numFmtId="167" fontId="4" fillId="0" borderId="10" xfId="2" applyNumberFormat="1" applyFont="1" applyBorder="1" applyAlignment="1" applyProtection="1">
      <alignment horizontal="right"/>
    </xf>
    <xf numFmtId="167" fontId="8" fillId="0" borderId="30" xfId="2" applyNumberFormat="1" applyFont="1" applyFill="1" applyBorder="1" applyProtection="1"/>
    <xf numFmtId="167" fontId="8" fillId="0" borderId="31" xfId="2" applyNumberFormat="1" applyFont="1" applyFill="1" applyBorder="1" applyProtection="1"/>
    <xf numFmtId="167" fontId="8" fillId="0" borderId="32" xfId="2" applyNumberFormat="1" applyFont="1" applyFill="1" applyBorder="1" applyProtection="1"/>
    <xf numFmtId="167" fontId="4" fillId="0" borderId="3" xfId="2" applyNumberFormat="1" applyFont="1" applyFill="1" applyBorder="1" applyProtection="1"/>
    <xf numFmtId="3" fontId="1" fillId="0" borderId="33" xfId="1" applyNumberFormat="1" applyFont="1" applyBorder="1" applyAlignment="1" applyProtection="1">
      <alignment horizontal="right"/>
    </xf>
    <xf numFmtId="3" fontId="1" fillId="0" borderId="34" xfId="1" applyNumberFormat="1" applyFont="1" applyBorder="1" applyAlignment="1" applyProtection="1">
      <alignment horizontal="center"/>
    </xf>
    <xf numFmtId="3" fontId="1" fillId="0" borderId="35" xfId="1" applyNumberFormat="1" applyFont="1" applyBorder="1" applyAlignment="1" applyProtection="1">
      <alignment horizontal="right"/>
    </xf>
    <xf numFmtId="3" fontId="1" fillId="0" borderId="36" xfId="1" applyNumberFormat="1" applyFont="1" applyBorder="1" applyAlignment="1" applyProtection="1">
      <alignment horizontal="right"/>
    </xf>
    <xf numFmtId="3" fontId="1" fillId="0" borderId="37" xfId="1" applyNumberFormat="1" applyFont="1" applyBorder="1" applyAlignment="1" applyProtection="1">
      <alignment horizontal="center"/>
    </xf>
    <xf numFmtId="3" fontId="1" fillId="0" borderId="38" xfId="1" applyNumberFormat="1" applyFont="1" applyBorder="1" applyAlignment="1" applyProtection="1">
      <alignment horizontal="right"/>
    </xf>
    <xf numFmtId="3" fontId="1" fillId="0" borderId="39" xfId="1" applyNumberFormat="1" applyFont="1" applyBorder="1" applyAlignment="1" applyProtection="1">
      <alignment horizontal="right"/>
    </xf>
    <xf numFmtId="3" fontId="1" fillId="0" borderId="7" xfId="1" applyNumberFormat="1" applyFont="1" applyBorder="1" applyAlignment="1" applyProtection="1">
      <alignment horizontal="center"/>
    </xf>
    <xf numFmtId="3" fontId="1" fillId="0" borderId="40" xfId="1" applyNumberFormat="1" applyFont="1" applyBorder="1" applyAlignment="1" applyProtection="1">
      <alignment horizontal="right"/>
    </xf>
    <xf numFmtId="0" fontId="8" fillId="0" borderId="41" xfId="0" applyFont="1" applyBorder="1" applyAlignment="1">
      <alignment horizontal="right" wrapText="1"/>
    </xf>
    <xf numFmtId="167" fontId="4" fillId="0" borderId="7" xfId="2" applyNumberFormat="1" applyFont="1" applyFill="1" applyBorder="1" applyProtection="1"/>
    <xf numFmtId="167" fontId="8" fillId="4" borderId="31" xfId="2" applyNumberFormat="1" applyFont="1" applyFill="1" applyBorder="1" applyProtection="1"/>
    <xf numFmtId="167" fontId="8" fillId="4" borderId="32" xfId="2" applyNumberFormat="1" applyFont="1" applyFill="1" applyBorder="1" applyProtection="1"/>
    <xf numFmtId="0" fontId="11" fillId="4" borderId="41" xfId="0" applyFont="1" applyFill="1" applyBorder="1" applyAlignment="1">
      <alignment horizontal="right"/>
    </xf>
    <xf numFmtId="167" fontId="8" fillId="4" borderId="30" xfId="2" applyNumberFormat="1" applyFont="1" applyFill="1" applyBorder="1" applyProtection="1"/>
    <xf numFmtId="14" fontId="1" fillId="0" borderId="42" xfId="0" applyNumberFormat="1" applyFont="1" applyBorder="1"/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167" fontId="4" fillId="0" borderId="45" xfId="2" applyNumberFormat="1" applyFont="1" applyBorder="1" applyAlignment="1" applyProtection="1">
      <alignment horizontal="right"/>
    </xf>
    <xf numFmtId="167" fontId="4" fillId="0" borderId="46" xfId="2" applyNumberFormat="1" applyFont="1" applyBorder="1" applyAlignment="1" applyProtection="1">
      <alignment horizontal="right"/>
    </xf>
    <xf numFmtId="167" fontId="4" fillId="0" borderId="47" xfId="2" applyNumberFormat="1" applyFont="1" applyBorder="1" applyAlignment="1" applyProtection="1">
      <alignment horizontal="right"/>
    </xf>
    <xf numFmtId="167" fontId="4" fillId="0" borderId="48" xfId="2" applyNumberFormat="1" applyFont="1" applyBorder="1" applyAlignment="1" applyProtection="1">
      <alignment horizontal="right"/>
    </xf>
    <xf numFmtId="167" fontId="4" fillId="0" borderId="49" xfId="2" applyNumberFormat="1" applyFont="1" applyBorder="1" applyAlignment="1" applyProtection="1">
      <alignment horizontal="right"/>
    </xf>
    <xf numFmtId="167" fontId="4" fillId="0" borderId="50" xfId="2" applyNumberFormat="1" applyFont="1" applyBorder="1" applyAlignment="1" applyProtection="1">
      <alignment horizontal="right"/>
    </xf>
    <xf numFmtId="167" fontId="4" fillId="0" borderId="45" xfId="2" applyNumberFormat="1" applyFont="1" applyFill="1" applyBorder="1" applyProtection="1"/>
    <xf numFmtId="167" fontId="4" fillId="0" borderId="47" xfId="2" applyNumberFormat="1" applyFont="1" applyFill="1" applyBorder="1" applyProtection="1"/>
    <xf numFmtId="167" fontId="4" fillId="0" borderId="49" xfId="2" applyNumberFormat="1" applyFont="1" applyFill="1" applyBorder="1" applyProtection="1"/>
    <xf numFmtId="167" fontId="4" fillId="0" borderId="34" xfId="2" applyNumberFormat="1" applyFont="1" applyFill="1" applyBorder="1" applyProtection="1"/>
    <xf numFmtId="167" fontId="4" fillId="0" borderId="51" xfId="2" applyNumberFormat="1" applyFont="1" applyBorder="1" applyAlignment="1" applyProtection="1">
      <alignment horizontal="right"/>
    </xf>
    <xf numFmtId="0" fontId="8" fillId="0" borderId="41" xfId="0" applyFont="1" applyBorder="1" applyAlignment="1">
      <alignment horizontal="right"/>
    </xf>
    <xf numFmtId="0" fontId="4" fillId="0" borderId="43" xfId="0" applyFont="1" applyBorder="1" applyAlignment="1" applyProtection="1">
      <alignment horizontal="left" wrapText="1"/>
      <protection locked="0"/>
    </xf>
    <xf numFmtId="0" fontId="4" fillId="0" borderId="43" xfId="3" applyFont="1" applyBorder="1" applyAlignment="1" applyProtection="1">
      <alignment horizontal="left" wrapText="1"/>
      <protection locked="0"/>
    </xf>
    <xf numFmtId="0" fontId="7" fillId="0" borderId="43" xfId="3" applyFont="1" applyBorder="1" applyAlignment="1" applyProtection="1">
      <alignment horizontal="left" wrapText="1"/>
      <protection locked="0"/>
    </xf>
    <xf numFmtId="0" fontId="4" fillId="0" borderId="43" xfId="0" applyFont="1" applyBorder="1" applyAlignment="1">
      <alignment horizontal="left"/>
    </xf>
    <xf numFmtId="0" fontId="4" fillId="0" borderId="43" xfId="0" applyFont="1" applyBorder="1"/>
    <xf numFmtId="0" fontId="13" fillId="0" borderId="15" xfId="5" applyBorder="1" applyAlignment="1" applyProtection="1">
      <alignment wrapText="1"/>
    </xf>
    <xf numFmtId="0" fontId="4" fillId="0" borderId="7" xfId="0" applyFont="1" applyBorder="1" applyAlignment="1">
      <alignment horizontal="center" wrapText="1"/>
    </xf>
    <xf numFmtId="3" fontId="4" fillId="0" borderId="7" xfId="0" applyNumberFormat="1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3" xfId="0" applyFont="1" applyBorder="1" applyAlignment="1">
      <alignment horizontal="center" vertical="top" wrapText="1"/>
    </xf>
    <xf numFmtId="0" fontId="7" fillId="0" borderId="15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44" fontId="7" fillId="0" borderId="15" xfId="2" applyFont="1" applyFill="1" applyBorder="1" applyProtection="1"/>
    <xf numFmtId="44" fontId="7" fillId="0" borderId="10" xfId="2" applyFont="1" applyFill="1" applyBorder="1" applyProtection="1"/>
    <xf numFmtId="44" fontId="7" fillId="0" borderId="15" xfId="0" applyNumberFormat="1" applyFont="1" applyBorder="1"/>
    <xf numFmtId="44" fontId="7" fillId="0" borderId="13" xfId="2" applyFont="1" applyFill="1" applyBorder="1" applyProtection="1"/>
    <xf numFmtId="0" fontId="4" fillId="0" borderId="3" xfId="0" applyFont="1" applyBorder="1" applyAlignment="1">
      <alignment wrapText="1"/>
    </xf>
    <xf numFmtId="44" fontId="4" fillId="0" borderId="3" xfId="0" applyNumberFormat="1" applyFont="1" applyBorder="1" applyAlignment="1">
      <alignment horizontal="center"/>
    </xf>
    <xf numFmtId="44" fontId="4" fillId="0" borderId="17" xfId="0" applyNumberFormat="1" applyFont="1" applyBorder="1" applyAlignment="1">
      <alignment horizontal="center"/>
    </xf>
    <xf numFmtId="44" fontId="4" fillId="0" borderId="18" xfId="0" applyNumberFormat="1" applyFont="1" applyBorder="1" applyAlignment="1">
      <alignment horizontal="center"/>
    </xf>
    <xf numFmtId="44" fontId="4" fillId="0" borderId="20" xfId="0" applyNumberFormat="1" applyFont="1" applyBorder="1" applyAlignment="1">
      <alignment horizontal="center"/>
    </xf>
    <xf numFmtId="44" fontId="8" fillId="0" borderId="0" xfId="0" applyNumberFormat="1" applyFont="1" applyAlignment="1">
      <alignment horizontal="right"/>
    </xf>
    <xf numFmtId="0" fontId="4" fillId="0" borderId="3" xfId="0" applyFont="1" applyBorder="1" applyAlignment="1">
      <alignment horizontal="center"/>
    </xf>
    <xf numFmtId="10" fontId="10" fillId="0" borderId="0" xfId="0" applyNumberFormat="1" applyFont="1"/>
    <xf numFmtId="0" fontId="4" fillId="0" borderId="3" xfId="0" applyFont="1" applyBorder="1" applyAlignment="1">
      <alignment horizontal="center" wrapText="1"/>
    </xf>
    <xf numFmtId="0" fontId="4" fillId="2" borderId="2" xfId="1" applyFont="1" applyFill="1" applyBorder="1" applyAlignment="1" applyProtection="1">
      <alignment horizontal="right"/>
    </xf>
    <xf numFmtId="44" fontId="7" fillId="2" borderId="29" xfId="2" applyFont="1" applyFill="1" applyBorder="1" applyProtection="1"/>
    <xf numFmtId="44" fontId="8" fillId="5" borderId="0" xfId="2" applyFont="1" applyFill="1" applyBorder="1" applyProtection="1"/>
    <xf numFmtId="1" fontId="6" fillId="0" borderId="0" xfId="0" applyNumberFormat="1" applyFont="1" applyAlignment="1">
      <alignment horizontal="center"/>
    </xf>
    <xf numFmtId="1" fontId="7" fillId="0" borderId="15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0" fontId="7" fillId="0" borderId="10" xfId="0" applyFont="1" applyBorder="1" applyAlignment="1">
      <alignment horizontal="left" wrapText="1"/>
    </xf>
    <xf numFmtId="0" fontId="1" fillId="0" borderId="0" xfId="0" applyFont="1"/>
    <xf numFmtId="1" fontId="1" fillId="0" borderId="0" xfId="0" applyNumberFormat="1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4" fillId="0" borderId="3" xfId="0" applyFont="1" applyBorder="1"/>
    <xf numFmtId="44" fontId="2" fillId="0" borderId="0" xfId="2" applyFont="1" applyFill="1" applyProtection="1"/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/>
    <xf numFmtId="0" fontId="4" fillId="2" borderId="7" xfId="0" applyFont="1" applyFill="1" applyBorder="1" applyAlignment="1">
      <alignment horizontal="center" wrapText="1"/>
    </xf>
    <xf numFmtId="0" fontId="7" fillId="2" borderId="15" xfId="0" applyFont="1" applyFill="1" applyBorder="1" applyAlignment="1">
      <alignment horizontal="left" wrapText="1"/>
    </xf>
    <xf numFmtId="0" fontId="10" fillId="0" borderId="10" xfId="0" applyFont="1" applyBorder="1" applyAlignment="1">
      <alignment horizontal="center" wrapText="1"/>
    </xf>
    <xf numFmtId="44" fontId="7" fillId="0" borderId="15" xfId="2" applyFont="1" applyFill="1" applyBorder="1" applyAlignment="1" applyProtection="1">
      <alignment wrapText="1"/>
    </xf>
    <xf numFmtId="44" fontId="7" fillId="0" borderId="13" xfId="2" applyFont="1" applyFill="1" applyBorder="1" applyAlignment="1" applyProtection="1">
      <alignment wrapText="1"/>
    </xf>
    <xf numFmtId="167" fontId="7" fillId="2" borderId="10" xfId="2" applyNumberFormat="1" applyFont="1" applyFill="1" applyBorder="1" applyAlignment="1" applyProtection="1">
      <alignment wrapText="1"/>
    </xf>
    <xf numFmtId="167" fontId="7" fillId="2" borderId="9" xfId="2" applyNumberFormat="1" applyFont="1" applyFill="1" applyBorder="1" applyAlignment="1" applyProtection="1">
      <alignment wrapText="1"/>
    </xf>
    <xf numFmtId="44" fontId="7" fillId="2" borderId="29" xfId="2" applyFont="1" applyFill="1" applyBorder="1" applyAlignment="1" applyProtection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7" fillId="0" borderId="0" xfId="0" applyFont="1" applyAlignment="1">
      <alignment vertical="center" wrapText="1"/>
    </xf>
    <xf numFmtId="10" fontId="0" fillId="0" borderId="0" xfId="0" applyNumberFormat="1" applyAlignment="1">
      <alignment vertical="center" wrapText="1"/>
    </xf>
    <xf numFmtId="49" fontId="7" fillId="0" borderId="15" xfId="0" applyNumberFormat="1" applyFont="1" applyBorder="1" applyAlignment="1">
      <alignment horizontal="center" wrapText="1"/>
    </xf>
    <xf numFmtId="0" fontId="4" fillId="0" borderId="15" xfId="0" applyFont="1" applyBorder="1" applyAlignment="1">
      <alignment horizontal="left" wrapText="1"/>
    </xf>
    <xf numFmtId="0" fontId="18" fillId="0" borderId="15" xfId="0" applyFont="1" applyBorder="1" applyAlignment="1">
      <alignment horizontal="center" vertical="center" wrapText="1"/>
    </xf>
    <xf numFmtId="169" fontId="19" fillId="0" borderId="15" xfId="0" applyNumberFormat="1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/>
    </xf>
    <xf numFmtId="0" fontId="20" fillId="0" borderId="15" xfId="0" applyFont="1" applyBorder="1" applyAlignment="1">
      <alignment horizontal="left" wrapText="1"/>
    </xf>
    <xf numFmtId="44" fontId="20" fillId="0" borderId="15" xfId="2" applyFont="1" applyFill="1" applyBorder="1"/>
    <xf numFmtId="0" fontId="5" fillId="0" borderId="15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>
      <alignment horizontal="left" wrapText="1"/>
    </xf>
    <xf numFmtId="169" fontId="20" fillId="0" borderId="0" xfId="0" applyNumberFormat="1" applyFont="1"/>
    <xf numFmtId="0" fontId="21" fillId="0" borderId="15" xfId="0" applyFont="1" applyBorder="1" applyAlignment="1">
      <alignment horizontal="left" vertical="center" wrapText="1"/>
    </xf>
    <xf numFmtId="0" fontId="22" fillId="0" borderId="15" xfId="0" applyFont="1" applyBorder="1" applyAlignment="1">
      <alignment horizontal="center" vertical="center" wrapText="1"/>
    </xf>
    <xf numFmtId="169" fontId="21" fillId="0" borderId="15" xfId="0" applyNumberFormat="1" applyFont="1" applyBorder="1" applyAlignment="1">
      <alignment horizontal="center" vertical="center" wrapText="1"/>
    </xf>
    <xf numFmtId="0" fontId="23" fillId="0" borderId="15" xfId="0" applyFont="1" applyBorder="1" applyAlignment="1">
      <alignment horizontal="left"/>
    </xf>
    <xf numFmtId="0" fontId="24" fillId="0" borderId="15" xfId="0" applyFont="1" applyBorder="1" applyAlignment="1">
      <alignment horizontal="left"/>
    </xf>
    <xf numFmtId="170" fontId="25" fillId="0" borderId="15" xfId="2" applyNumberFormat="1" applyFont="1" applyFill="1" applyBorder="1"/>
    <xf numFmtId="49" fontId="25" fillId="0" borderId="15" xfId="2" applyNumberFormat="1" applyFont="1" applyFill="1" applyBorder="1" applyAlignment="1">
      <alignment horizontal="center"/>
    </xf>
    <xf numFmtId="168" fontId="25" fillId="0" borderId="15" xfId="2" applyNumberFormat="1" applyFont="1" applyFill="1" applyBorder="1" applyAlignment="1">
      <alignment horizontal="center"/>
    </xf>
    <xf numFmtId="1" fontId="25" fillId="0" borderId="15" xfId="2" applyNumberFormat="1" applyFont="1" applyFill="1" applyBorder="1" applyAlignment="1">
      <alignment horizontal="center"/>
    </xf>
    <xf numFmtId="170" fontId="23" fillId="0" borderId="15" xfId="2" applyNumberFormat="1" applyFont="1" applyFill="1" applyBorder="1"/>
    <xf numFmtId="1" fontId="23" fillId="0" borderId="15" xfId="2" applyNumberFormat="1" applyFont="1" applyFill="1" applyBorder="1" applyAlignment="1">
      <alignment horizontal="center"/>
    </xf>
    <xf numFmtId="0" fontId="23" fillId="0" borderId="15" xfId="0" applyFont="1" applyBorder="1" applyAlignment="1">
      <alignment horizontal="left" wrapText="1"/>
    </xf>
    <xf numFmtId="1" fontId="25" fillId="0" borderId="7" xfId="2" applyNumberFormat="1" applyFont="1" applyFill="1" applyBorder="1" applyAlignment="1">
      <alignment horizontal="center"/>
    </xf>
    <xf numFmtId="168" fontId="25" fillId="0" borderId="7" xfId="2" applyNumberFormat="1" applyFont="1" applyFill="1" applyBorder="1" applyAlignment="1">
      <alignment horizontal="center"/>
    </xf>
    <xf numFmtId="10" fontId="4" fillId="2" borderId="23" xfId="2" applyNumberFormat="1" applyFont="1" applyFill="1" applyBorder="1" applyProtection="1"/>
    <xf numFmtId="3" fontId="4" fillId="2" borderId="3" xfId="0" applyNumberFormat="1" applyFont="1" applyFill="1" applyBorder="1" applyAlignment="1">
      <alignment horizontal="center" wrapText="1"/>
    </xf>
    <xf numFmtId="3" fontId="4" fillId="2" borderId="7" xfId="0" applyNumberFormat="1" applyFont="1" applyFill="1" applyBorder="1" applyAlignment="1">
      <alignment horizontal="center" wrapText="1"/>
    </xf>
    <xf numFmtId="3" fontId="4" fillId="2" borderId="18" xfId="0" applyNumberFormat="1" applyFont="1" applyFill="1" applyBorder="1" applyAlignment="1">
      <alignment horizontal="center" wrapText="1"/>
    </xf>
    <xf numFmtId="44" fontId="7" fillId="2" borderId="15" xfId="2" applyFont="1" applyFill="1" applyBorder="1" applyAlignment="1" applyProtection="1">
      <alignment horizontal="left" wrapText="1"/>
    </xf>
    <xf numFmtId="0" fontId="7" fillId="2" borderId="15" xfId="0" applyFont="1" applyFill="1" applyBorder="1" applyAlignment="1">
      <alignment horizontal="center" wrapText="1"/>
    </xf>
    <xf numFmtId="44" fontId="7" fillId="2" borderId="15" xfId="2" applyFont="1" applyFill="1" applyBorder="1" applyProtection="1"/>
    <xf numFmtId="44" fontId="11" fillId="4" borderId="54" xfId="2" applyFont="1" applyFill="1" applyBorder="1" applyProtection="1"/>
    <xf numFmtId="0" fontId="6" fillId="0" borderId="0" xfId="0" applyFont="1" applyAlignment="1">
      <alignment horizontal="left"/>
    </xf>
    <xf numFmtId="44" fontId="6" fillId="0" borderId="0" xfId="2" applyFont="1" applyAlignment="1">
      <alignment horizontal="left"/>
    </xf>
    <xf numFmtId="0" fontId="26" fillId="0" borderId="0" xfId="0" applyFont="1" applyAlignment="1">
      <alignment horizontal="center"/>
    </xf>
    <xf numFmtId="0" fontId="26" fillId="0" borderId="0" xfId="0" applyFont="1"/>
    <xf numFmtId="0" fontId="30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9" fillId="0" borderId="0" xfId="0" applyFont="1" applyAlignment="1">
      <alignment horizontal="center"/>
    </xf>
    <xf numFmtId="0" fontId="0" fillId="8" borderId="0" xfId="0" applyFill="1"/>
    <xf numFmtId="0" fontId="8" fillId="0" borderId="14" xfId="0" applyFont="1" applyBorder="1" applyAlignment="1">
      <alignment horizontal="right"/>
    </xf>
    <xf numFmtId="0" fontId="32" fillId="0" borderId="0" xfId="0" applyFont="1"/>
    <xf numFmtId="44" fontId="7" fillId="0" borderId="10" xfId="2" applyFont="1" applyFill="1" applyBorder="1" applyAlignment="1" applyProtection="1">
      <alignment horizontal="left" wrapText="1"/>
    </xf>
    <xf numFmtId="0" fontId="17" fillId="0" borderId="15" xfId="0" applyFont="1" applyBorder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33" fillId="0" borderId="0" xfId="0" applyFont="1"/>
    <xf numFmtId="44" fontId="0" fillId="0" borderId="0" xfId="0" applyNumberFormat="1"/>
    <xf numFmtId="165" fontId="4" fillId="0" borderId="2" xfId="0" applyNumberFormat="1" applyFont="1" applyBorder="1" applyAlignment="1">
      <alignment horizontal="center"/>
    </xf>
    <xf numFmtId="165" fontId="4" fillId="0" borderId="14" xfId="0" applyNumberFormat="1" applyFont="1" applyBorder="1" applyAlignment="1">
      <alignment horizontal="center"/>
    </xf>
    <xf numFmtId="0" fontId="26" fillId="0" borderId="0" xfId="0" applyFont="1" applyAlignment="1">
      <alignment horizontal="right"/>
    </xf>
    <xf numFmtId="44" fontId="14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8" fillId="6" borderId="15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165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 vertical="center" wrapText="1"/>
    </xf>
    <xf numFmtId="44" fontId="7" fillId="0" borderId="0" xfId="2" applyFont="1" applyFill="1" applyBorder="1" applyAlignment="1" applyProtection="1">
      <alignment wrapText="1"/>
    </xf>
    <xf numFmtId="0" fontId="27" fillId="0" borderId="0" xfId="0" applyFont="1" applyAlignment="1">
      <alignment vertical="center"/>
    </xf>
    <xf numFmtId="0" fontId="30" fillId="0" borderId="0" xfId="0" applyFont="1" applyAlignment="1">
      <alignment horizontal="left" vertical="center" indent="5"/>
    </xf>
    <xf numFmtId="0" fontId="30" fillId="0" borderId="0" xfId="0" applyFont="1" applyAlignment="1">
      <alignment vertical="center"/>
    </xf>
    <xf numFmtId="0" fontId="29" fillId="0" borderId="0" xfId="0" applyFont="1" applyAlignment="1">
      <alignment horizontal="left" vertical="center" indent="5"/>
    </xf>
    <xf numFmtId="0" fontId="35" fillId="0" borderId="0" xfId="0" applyFont="1" applyAlignment="1">
      <alignment horizontal="left" vertical="center" indent="5"/>
    </xf>
    <xf numFmtId="0" fontId="12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13" fillId="0" borderId="0" xfId="5" applyAlignment="1">
      <alignment vertical="center"/>
    </xf>
    <xf numFmtId="0" fontId="5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17" fillId="0" borderId="0" xfId="0" applyFont="1" applyAlignment="1">
      <alignment horizontal="center" wrapText="1"/>
    </xf>
    <xf numFmtId="44" fontId="17" fillId="0" borderId="0" xfId="0" applyNumberFormat="1" applyFont="1"/>
    <xf numFmtId="0" fontId="8" fillId="0" borderId="0" xfId="0" applyFont="1"/>
    <xf numFmtId="0" fontId="4" fillId="0" borderId="43" xfId="0" applyFont="1" applyBorder="1" applyAlignment="1">
      <alignment horizontal="left" vertical="center"/>
    </xf>
    <xf numFmtId="167" fontId="2" fillId="0" borderId="0" xfId="0" applyNumberFormat="1" applyFont="1"/>
    <xf numFmtId="0" fontId="8" fillId="2" borderId="0" xfId="0" applyFont="1" applyFill="1"/>
    <xf numFmtId="0" fontId="7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right" vertical="center"/>
    </xf>
    <xf numFmtId="0" fontId="42" fillId="6" borderId="5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0" xfId="0" applyBorder="1"/>
    <xf numFmtId="0" fontId="0" fillId="0" borderId="15" xfId="0" applyBorder="1"/>
    <xf numFmtId="0" fontId="17" fillId="0" borderId="30" xfId="0" applyFont="1" applyBorder="1"/>
    <xf numFmtId="0" fontId="17" fillId="0" borderId="31" xfId="0" applyFont="1" applyBorder="1" applyAlignment="1">
      <alignment wrapText="1"/>
    </xf>
    <xf numFmtId="0" fontId="13" fillId="0" borderId="15" xfId="5" applyBorder="1"/>
    <xf numFmtId="0" fontId="2" fillId="0" borderId="15" xfId="0" applyFont="1" applyBorder="1" applyAlignment="1">
      <alignment horizontal="center"/>
    </xf>
    <xf numFmtId="0" fontId="13" fillId="0" borderId="10" xfId="5" applyBorder="1"/>
    <xf numFmtId="14" fontId="2" fillId="0" borderId="10" xfId="0" applyNumberFormat="1" applyFont="1" applyBorder="1" applyAlignment="1">
      <alignment horizontal="center"/>
    </xf>
    <xf numFmtId="14" fontId="2" fillId="0" borderId="15" xfId="0" applyNumberFormat="1" applyFont="1" applyBorder="1" applyAlignment="1">
      <alignment horizontal="center"/>
    </xf>
    <xf numFmtId="0" fontId="2" fillId="0" borderId="15" xfId="0" applyFont="1" applyBorder="1"/>
    <xf numFmtId="0" fontId="2" fillId="0" borderId="10" xfId="0" applyFont="1" applyBorder="1" applyAlignment="1">
      <alignment horizontal="center"/>
    </xf>
    <xf numFmtId="0" fontId="46" fillId="0" borderId="10" xfId="0" applyFont="1" applyBorder="1"/>
    <xf numFmtId="0" fontId="13" fillId="0" borderId="10" xfId="5" applyFill="1" applyBorder="1"/>
    <xf numFmtId="0" fontId="2" fillId="0" borderId="10" xfId="0" applyFont="1" applyBorder="1"/>
    <xf numFmtId="0" fontId="18" fillId="0" borderId="30" xfId="0" applyFont="1" applyBorder="1"/>
    <xf numFmtId="0" fontId="18" fillId="0" borderId="31" xfId="0" applyFont="1" applyBorder="1" applyAlignment="1">
      <alignment wrapText="1"/>
    </xf>
    <xf numFmtId="0" fontId="17" fillId="0" borderId="31" xfId="0" applyFont="1" applyBorder="1"/>
    <xf numFmtId="0" fontId="9" fillId="0" borderId="31" xfId="0" applyFont="1" applyBorder="1" applyAlignment="1">
      <alignment horizontal="center"/>
    </xf>
    <xf numFmtId="0" fontId="18" fillId="0" borderId="31" xfId="0" applyFont="1" applyBorder="1"/>
    <xf numFmtId="0" fontId="47" fillId="0" borderId="31" xfId="0" applyFont="1" applyBorder="1" applyAlignment="1">
      <alignment horizontal="center"/>
    </xf>
    <xf numFmtId="0" fontId="47" fillId="0" borderId="31" xfId="0" applyFont="1" applyBorder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/>
    </xf>
    <xf numFmtId="167" fontId="4" fillId="2" borderId="56" xfId="0" applyNumberFormat="1" applyFont="1" applyFill="1" applyBorder="1"/>
    <xf numFmtId="167" fontId="4" fillId="2" borderId="57" xfId="0" applyNumberFormat="1" applyFont="1" applyFill="1" applyBorder="1"/>
    <xf numFmtId="167" fontId="4" fillId="2" borderId="58" xfId="0" applyNumberFormat="1" applyFont="1" applyFill="1" applyBorder="1"/>
    <xf numFmtId="10" fontId="4" fillId="0" borderId="23" xfId="2" applyNumberFormat="1" applyFont="1" applyFill="1" applyBorder="1" applyAlignment="1" applyProtection="1">
      <alignment vertical="center"/>
    </xf>
    <xf numFmtId="167" fontId="4" fillId="3" borderId="59" xfId="2" applyNumberFormat="1" applyFont="1" applyFill="1" applyBorder="1" applyAlignment="1" applyProtection="1">
      <alignment vertical="center"/>
    </xf>
    <xf numFmtId="0" fontId="8" fillId="5" borderId="60" xfId="0" applyFont="1" applyFill="1" applyBorder="1" applyAlignment="1">
      <alignment vertical="center"/>
    </xf>
    <xf numFmtId="0" fontId="8" fillId="5" borderId="61" xfId="0" applyFont="1" applyFill="1" applyBorder="1" applyAlignment="1">
      <alignment vertical="center"/>
    </xf>
    <xf numFmtId="167" fontId="8" fillId="5" borderId="62" xfId="2" applyNumberFormat="1" applyFont="1" applyFill="1" applyBorder="1" applyAlignment="1" applyProtection="1">
      <alignment vertical="center"/>
    </xf>
    <xf numFmtId="167" fontId="7" fillId="2" borderId="12" xfId="2" applyNumberFormat="1" applyFont="1" applyFill="1" applyBorder="1" applyAlignment="1" applyProtection="1">
      <alignment wrapText="1"/>
    </xf>
    <xf numFmtId="167" fontId="7" fillId="2" borderId="12" xfId="2" applyNumberFormat="1" applyFont="1" applyFill="1" applyBorder="1" applyProtection="1"/>
    <xf numFmtId="167" fontId="7" fillId="2" borderId="8" xfId="2" applyNumberFormat="1" applyFont="1" applyFill="1" applyBorder="1" applyProtection="1"/>
    <xf numFmtId="44" fontId="4" fillId="2" borderId="59" xfId="2" applyFont="1" applyFill="1" applyBorder="1" applyProtection="1"/>
    <xf numFmtId="0" fontId="7" fillId="0" borderId="0" xfId="0" applyFont="1" applyAlignment="1">
      <alignment vertical="center" wrapText="1"/>
    </xf>
    <xf numFmtId="9" fontId="10" fillId="0" borderId="0" xfId="4" applyFont="1" applyAlignment="1" applyProtection="1">
      <alignment horizontal="left" vertical="center" wrapText="1"/>
    </xf>
    <xf numFmtId="9" fontId="7" fillId="0" borderId="0" xfId="4" applyFont="1" applyAlignment="1" applyProtection="1">
      <alignment horizontal="left" wrapText="1"/>
    </xf>
    <xf numFmtId="0" fontId="18" fillId="0" borderId="55" xfId="0" applyFont="1" applyBorder="1"/>
    <xf numFmtId="0" fontId="48" fillId="0" borderId="0" xfId="0" applyFont="1" applyAlignment="1">
      <alignment vertical="center"/>
    </xf>
    <xf numFmtId="0" fontId="0" fillId="0" borderId="42" xfId="0" applyBorder="1"/>
    <xf numFmtId="0" fontId="0" fillId="0" borderId="43" xfId="0" applyBorder="1"/>
    <xf numFmtId="0" fontId="0" fillId="0" borderId="37" xfId="0" applyBorder="1"/>
    <xf numFmtId="0" fontId="0" fillId="0" borderId="37" xfId="0" applyBorder="1" applyAlignment="1">
      <alignment wrapText="1"/>
    </xf>
    <xf numFmtId="0" fontId="0" fillId="0" borderId="44" xfId="0" applyBorder="1"/>
    <xf numFmtId="0" fontId="0" fillId="0" borderId="67" xfId="0" applyBorder="1"/>
    <xf numFmtId="0" fontId="0" fillId="0" borderId="38" xfId="0" applyBorder="1"/>
    <xf numFmtId="0" fontId="0" fillId="0" borderId="69" xfId="0" applyBorder="1"/>
    <xf numFmtId="0" fontId="0" fillId="0" borderId="69" xfId="0" applyBorder="1" applyAlignment="1">
      <alignment wrapText="1"/>
    </xf>
    <xf numFmtId="0" fontId="0" fillId="0" borderId="7" xfId="0" applyBorder="1"/>
    <xf numFmtId="0" fontId="0" fillId="0" borderId="7" xfId="0" applyBorder="1" applyAlignment="1">
      <alignment wrapText="1"/>
    </xf>
    <xf numFmtId="0" fontId="0" fillId="0" borderId="43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71" xfId="0" applyBorder="1"/>
    <xf numFmtId="0" fontId="0" fillId="0" borderId="51" xfId="0" applyBorder="1"/>
    <xf numFmtId="0" fontId="0" fillId="0" borderId="51" xfId="0" applyBorder="1" applyAlignment="1">
      <alignment wrapText="1"/>
    </xf>
    <xf numFmtId="0" fontId="0" fillId="0" borderId="40" xfId="0" applyBorder="1"/>
    <xf numFmtId="0" fontId="0" fillId="0" borderId="73" xfId="0" applyBorder="1"/>
    <xf numFmtId="0" fontId="17" fillId="0" borderId="57" xfId="0" applyFont="1" applyBorder="1" applyAlignment="1">
      <alignment horizontal="center"/>
    </xf>
    <xf numFmtId="0" fontId="17" fillId="0" borderId="56" xfId="0" applyFont="1" applyBorder="1" applyAlignment="1">
      <alignment horizontal="center"/>
    </xf>
    <xf numFmtId="0" fontId="17" fillId="0" borderId="72" xfId="0" applyFont="1" applyBorder="1" applyAlignment="1">
      <alignment horizontal="center"/>
    </xf>
    <xf numFmtId="0" fontId="17" fillId="0" borderId="71" xfId="0" applyFont="1" applyBorder="1" applyAlignment="1">
      <alignment horizontal="center"/>
    </xf>
    <xf numFmtId="0" fontId="17" fillId="0" borderId="74" xfId="0" applyFont="1" applyBorder="1" applyAlignment="1">
      <alignment horizontal="center"/>
    </xf>
    <xf numFmtId="0" fontId="37" fillId="0" borderId="68" xfId="0" applyFont="1" applyBorder="1" applyAlignment="1">
      <alignment vertical="center"/>
    </xf>
    <xf numFmtId="0" fontId="38" fillId="0" borderId="69" xfId="0" applyFont="1" applyBorder="1" applyAlignment="1">
      <alignment vertical="center"/>
    </xf>
    <xf numFmtId="0" fontId="39" fillId="0" borderId="69" xfId="0" applyFont="1" applyBorder="1" applyAlignment="1">
      <alignment vertical="center"/>
    </xf>
    <xf numFmtId="0" fontId="13" fillId="0" borderId="69" xfId="5" applyBorder="1" applyAlignment="1">
      <alignment vertical="center"/>
    </xf>
    <xf numFmtId="0" fontId="5" fillId="0" borderId="69" xfId="0" applyFont="1" applyBorder="1" applyAlignment="1">
      <alignment vertical="center"/>
    </xf>
    <xf numFmtId="0" fontId="44" fillId="0" borderId="69" xfId="0" applyFont="1" applyBorder="1" applyAlignment="1">
      <alignment vertical="center"/>
    </xf>
    <xf numFmtId="0" fontId="43" fillId="0" borderId="69" xfId="0" applyFont="1" applyBorder="1" applyAlignment="1">
      <alignment vertical="center"/>
    </xf>
    <xf numFmtId="0" fontId="13" fillId="0" borderId="70" xfId="5" applyBorder="1"/>
    <xf numFmtId="0" fontId="30" fillId="0" borderId="0" xfId="0" applyFont="1" applyAlignment="1">
      <alignment horizontal="left" vertical="center" indent="6"/>
    </xf>
    <xf numFmtId="0" fontId="17" fillId="0" borderId="0" xfId="0" applyFont="1" applyAlignment="1">
      <alignment horizontal="left"/>
    </xf>
    <xf numFmtId="0" fontId="8" fillId="0" borderId="14" xfId="0" applyFont="1" applyBorder="1"/>
    <xf numFmtId="0" fontId="8" fillId="2" borderId="42" xfId="0" applyFont="1" applyFill="1" applyBorder="1"/>
    <xf numFmtId="0" fontId="8" fillId="2" borderId="76" xfId="0" applyFont="1" applyFill="1" applyBorder="1"/>
    <xf numFmtId="0" fontId="8" fillId="2" borderId="36" xfId="0" applyFont="1" applyFill="1" applyBorder="1"/>
    <xf numFmtId="0" fontId="8" fillId="0" borderId="65" xfId="0" applyFont="1" applyBorder="1"/>
    <xf numFmtId="0" fontId="8" fillId="0" borderId="77" xfId="0" applyFont="1" applyBorder="1"/>
    <xf numFmtId="0" fontId="8" fillId="2" borderId="43" xfId="0" applyFont="1" applyFill="1" applyBorder="1"/>
    <xf numFmtId="0" fontId="8" fillId="2" borderId="37" xfId="0" applyFont="1" applyFill="1" applyBorder="1"/>
    <xf numFmtId="0" fontId="8" fillId="0" borderId="78" xfId="0" applyFont="1" applyBorder="1"/>
    <xf numFmtId="0" fontId="8" fillId="0" borderId="79" xfId="0" applyFont="1" applyBorder="1"/>
    <xf numFmtId="0" fontId="8" fillId="0" borderId="80" xfId="0" applyFont="1" applyBorder="1"/>
    <xf numFmtId="44" fontId="8" fillId="0" borderId="22" xfId="2" applyFont="1" applyBorder="1" applyAlignment="1" applyProtection="1"/>
    <xf numFmtId="44" fontId="8" fillId="2" borderId="66" xfId="2" applyFont="1" applyFill="1" applyBorder="1" applyAlignment="1" applyProtection="1"/>
    <xf numFmtId="10" fontId="4" fillId="2" borderId="23" xfId="2" applyNumberFormat="1" applyFont="1" applyFill="1" applyBorder="1" applyAlignment="1" applyProtection="1"/>
    <xf numFmtId="44" fontId="4" fillId="2" borderId="59" xfId="2" applyFont="1" applyFill="1" applyBorder="1" applyAlignment="1" applyProtection="1"/>
    <xf numFmtId="44" fontId="7" fillId="0" borderId="0" xfId="2" applyFont="1" applyFill="1" applyBorder="1" applyProtection="1"/>
    <xf numFmtId="44" fontId="10" fillId="0" borderId="0" xfId="2" applyFont="1" applyFill="1" applyBorder="1" applyProtection="1"/>
    <xf numFmtId="44" fontId="8" fillId="0" borderId="0" xfId="2" applyFont="1" applyFill="1" applyBorder="1" applyProtection="1"/>
    <xf numFmtId="44" fontId="4" fillId="0" borderId="0" xfId="2" applyFont="1" applyFill="1" applyBorder="1" applyProtection="1"/>
    <xf numFmtId="44" fontId="16" fillId="0" borderId="0" xfId="2" applyFont="1" applyFill="1" applyBorder="1" applyProtection="1"/>
    <xf numFmtId="10" fontId="7" fillId="2" borderId="15" xfId="0" applyNumberFormat="1" applyFont="1" applyFill="1" applyBorder="1" applyAlignment="1">
      <alignment horizontal="center" wrapText="1"/>
    </xf>
    <xf numFmtId="44" fontId="7" fillId="2" borderId="15" xfId="0" applyNumberFormat="1" applyFont="1" applyFill="1" applyBorder="1" applyAlignment="1">
      <alignment wrapText="1"/>
    </xf>
    <xf numFmtId="44" fontId="7" fillId="2" borderId="8" xfId="2" applyFont="1" applyFill="1" applyBorder="1" applyProtection="1"/>
    <xf numFmtId="0" fontId="4" fillId="0" borderId="42" xfId="0" applyFont="1" applyBorder="1"/>
    <xf numFmtId="10" fontId="4" fillId="2" borderId="63" xfId="2" applyNumberFormat="1" applyFont="1" applyFill="1" applyBorder="1" applyProtection="1"/>
    <xf numFmtId="44" fontId="8" fillId="2" borderId="64" xfId="2" applyFont="1" applyFill="1" applyBorder="1" applyProtection="1"/>
    <xf numFmtId="10" fontId="7" fillId="9" borderId="15" xfId="4" applyNumberFormat="1" applyFont="1" applyFill="1" applyBorder="1" applyAlignment="1" applyProtection="1">
      <alignment horizontal="center"/>
      <protection locked="0"/>
    </xf>
    <xf numFmtId="44" fontId="14" fillId="0" borderId="0" xfId="0" applyNumberFormat="1" applyFont="1" applyAlignment="1">
      <alignment horizontal="center"/>
    </xf>
    <xf numFmtId="44" fontId="14" fillId="0" borderId="0" xfId="0" applyNumberFormat="1" applyFont="1" applyAlignment="1">
      <alignment horizontal="right"/>
    </xf>
    <xf numFmtId="167" fontId="2" fillId="7" borderId="15" xfId="0" applyNumberFormat="1" applyFont="1" applyFill="1" applyBorder="1"/>
    <xf numFmtId="0" fontId="11" fillId="4" borderId="22" xfId="0" applyFont="1" applyFill="1" applyBorder="1" applyAlignment="1">
      <alignment horizontal="right" vertical="center"/>
    </xf>
    <xf numFmtId="168" fontId="7" fillId="9" borderId="15" xfId="4" applyNumberFormat="1" applyFont="1" applyFill="1" applyBorder="1" applyAlignment="1" applyProtection="1">
      <alignment horizontal="center" vertical="center" wrapText="1"/>
      <protection locked="0"/>
    </xf>
    <xf numFmtId="10" fontId="10" fillId="0" borderId="0" xfId="0" applyNumberFormat="1" applyFont="1" applyAlignment="1">
      <alignment horizontal="right"/>
    </xf>
    <xf numFmtId="0" fontId="4" fillId="11" borderId="23" xfId="0" applyFont="1" applyFill="1" applyBorder="1" applyAlignment="1">
      <alignment horizontal="right"/>
    </xf>
    <xf numFmtId="44" fontId="4" fillId="11" borderId="27" xfId="2" applyFont="1" applyFill="1" applyBorder="1" applyProtection="1"/>
    <xf numFmtId="44" fontId="4" fillId="11" borderId="28" xfId="2" applyFont="1" applyFill="1" applyBorder="1" applyProtection="1"/>
    <xf numFmtId="0" fontId="4" fillId="11" borderId="6" xfId="0" applyFont="1" applyFill="1" applyBorder="1" applyAlignment="1">
      <alignment horizontal="right"/>
    </xf>
    <xf numFmtId="3" fontId="1" fillId="0" borderId="24" xfId="1" applyNumberFormat="1" applyFont="1" applyBorder="1" applyAlignment="1" applyProtection="1">
      <alignment horizontal="center"/>
    </xf>
    <xf numFmtId="0" fontId="1" fillId="0" borderId="81" xfId="0" applyFont="1" applyBorder="1" applyAlignment="1">
      <alignment horizontal="center"/>
    </xf>
    <xf numFmtId="167" fontId="2" fillId="7" borderId="57" xfId="0" applyNumberFormat="1" applyFont="1" applyFill="1" applyBorder="1"/>
    <xf numFmtId="167" fontId="2" fillId="7" borderId="72" xfId="0" applyNumberFormat="1" applyFont="1" applyFill="1" applyBorder="1"/>
    <xf numFmtId="167" fontId="2" fillId="7" borderId="48" xfId="0" applyNumberFormat="1" applyFont="1" applyFill="1" applyBorder="1"/>
    <xf numFmtId="167" fontId="2" fillId="7" borderId="3" xfId="0" applyNumberFormat="1" applyFont="1" applyFill="1" applyBorder="1"/>
    <xf numFmtId="167" fontId="2" fillId="7" borderId="50" xfId="0" applyNumberFormat="1" applyFont="1" applyFill="1" applyBorder="1"/>
    <xf numFmtId="0" fontId="8" fillId="3" borderId="15" xfId="0" applyFont="1" applyFill="1" applyBorder="1" applyAlignment="1" applyProtection="1">
      <alignment horizontal="right" vertical="center" wrapText="1"/>
      <protection locked="0"/>
    </xf>
    <xf numFmtId="10" fontId="10" fillId="0" borderId="0" xfId="0" applyNumberFormat="1" applyFont="1" applyAlignment="1">
      <alignment horizontal="center"/>
    </xf>
    <xf numFmtId="167" fontId="2" fillId="7" borderId="82" xfId="0" applyNumberFormat="1" applyFont="1" applyFill="1" applyBorder="1"/>
    <xf numFmtId="167" fontId="2" fillId="7" borderId="16" xfId="0" applyNumberFormat="1" applyFont="1" applyFill="1" applyBorder="1"/>
    <xf numFmtId="167" fontId="2" fillId="7" borderId="2" xfId="0" applyNumberFormat="1" applyFont="1" applyFill="1" applyBorder="1"/>
    <xf numFmtId="10" fontId="10" fillId="6" borderId="15" xfId="0" applyNumberFormat="1" applyFont="1" applyFill="1" applyBorder="1" applyAlignment="1" applyProtection="1">
      <alignment horizontal="center"/>
      <protection locked="0"/>
    </xf>
    <xf numFmtId="9" fontId="10" fillId="6" borderId="15" xfId="4" applyFont="1" applyFill="1" applyBorder="1" applyAlignment="1" applyProtection="1">
      <alignment horizontal="center"/>
      <protection locked="0"/>
    </xf>
    <xf numFmtId="10" fontId="10" fillId="6" borderId="15" xfId="4" applyNumberFormat="1" applyFont="1" applyFill="1" applyBorder="1" applyAlignment="1" applyProtection="1">
      <alignment horizontal="center"/>
      <protection locked="0"/>
    </xf>
    <xf numFmtId="14" fontId="10" fillId="10" borderId="10" xfId="0" applyNumberFormat="1" applyFont="1" applyFill="1" applyBorder="1" applyAlignment="1">
      <alignment horizontal="center" wrapText="1"/>
    </xf>
    <xf numFmtId="0" fontId="8" fillId="3" borderId="13" xfId="0" applyFont="1" applyFill="1" applyBorder="1" applyAlignment="1" applyProtection="1">
      <alignment horizontal="right" vertical="center" wrapText="1"/>
      <protection locked="0"/>
    </xf>
    <xf numFmtId="166" fontId="6" fillId="0" borderId="0" xfId="0" applyNumberFormat="1" applyFont="1" applyAlignment="1">
      <alignment horizontal="left"/>
    </xf>
    <xf numFmtId="0" fontId="13" fillId="0" borderId="71" xfId="5" applyFill="1" applyBorder="1" applyAlignment="1">
      <alignment horizontal="right"/>
    </xf>
    <xf numFmtId="0" fontId="13" fillId="0" borderId="65" xfId="5" applyFill="1" applyBorder="1" applyAlignment="1">
      <alignment horizontal="right"/>
    </xf>
    <xf numFmtId="0" fontId="13" fillId="0" borderId="83" xfId="5" applyFill="1" applyBorder="1" applyAlignment="1">
      <alignment horizontal="right"/>
    </xf>
    <xf numFmtId="167" fontId="9" fillId="7" borderId="84" xfId="0" applyNumberFormat="1" applyFont="1" applyFill="1" applyBorder="1"/>
    <xf numFmtId="167" fontId="9" fillId="7" borderId="85" xfId="0" applyNumberFormat="1" applyFont="1" applyFill="1" applyBorder="1"/>
    <xf numFmtId="167" fontId="9" fillId="7" borderId="86" xfId="0" applyNumberFormat="1" applyFont="1" applyFill="1" applyBorder="1"/>
    <xf numFmtId="0" fontId="9" fillId="0" borderId="41" xfId="0" applyFont="1" applyBorder="1" applyAlignment="1">
      <alignment horizontal="right"/>
    </xf>
    <xf numFmtId="167" fontId="9" fillId="0" borderId="55" xfId="0" applyNumberFormat="1" applyFont="1" applyBorder="1"/>
    <xf numFmtId="167" fontId="9" fillId="0" borderId="87" xfId="0" applyNumberFormat="1" applyFont="1" applyBorder="1"/>
    <xf numFmtId="167" fontId="9" fillId="0" borderId="88" xfId="0" applyNumberFormat="1" applyFont="1" applyBorder="1"/>
    <xf numFmtId="167" fontId="9" fillId="0" borderId="32" xfId="0" applyNumberFormat="1" applyFont="1" applyBorder="1"/>
    <xf numFmtId="0" fontId="4" fillId="2" borderId="21" xfId="0" applyFont="1" applyFill="1" applyBorder="1" applyAlignment="1">
      <alignment horizontal="center"/>
    </xf>
    <xf numFmtId="49" fontId="10" fillId="10" borderId="10" xfId="0" applyNumberFormat="1" applyFont="1" applyFill="1" applyBorder="1" applyAlignment="1">
      <alignment horizontal="center" wrapText="1"/>
    </xf>
    <xf numFmtId="9" fontId="2" fillId="0" borderId="0" xfId="4" applyFont="1"/>
    <xf numFmtId="49" fontId="6" fillId="0" borderId="0" xfId="0" applyNumberFormat="1" applyFont="1"/>
    <xf numFmtId="0" fontId="6" fillId="0" borderId="11" xfId="0" applyFont="1" applyBorder="1"/>
    <xf numFmtId="1" fontId="10" fillId="0" borderId="0" xfId="0" applyNumberFormat="1" applyFont="1" applyAlignment="1">
      <alignment horizontal="center"/>
    </xf>
    <xf numFmtId="0" fontId="8" fillId="6" borderId="15" xfId="0" applyFont="1" applyFill="1" applyBorder="1" applyAlignment="1" applyProtection="1">
      <alignment horizontal="center" vertical="center" wrapText="1"/>
      <protection locked="0"/>
    </xf>
    <xf numFmtId="0" fontId="18" fillId="0" borderId="32" xfId="0" applyFont="1" applyBorder="1"/>
    <xf numFmtId="0" fontId="0" fillId="0" borderId="0" xfId="0" applyAlignment="1">
      <alignment horizontal="center"/>
    </xf>
    <xf numFmtId="0" fontId="29" fillId="0" borderId="0" xfId="0" applyFont="1" applyAlignment="1">
      <alignment horizontal="left" vertical="top" wrapText="1"/>
    </xf>
    <xf numFmtId="14" fontId="31" fillId="8" borderId="0" xfId="0" applyNumberFormat="1" applyFont="1" applyFill="1" applyAlignment="1">
      <alignment horizontal="left"/>
    </xf>
    <xf numFmtId="0" fontId="28" fillId="0" borderId="0" xfId="0" applyFont="1" applyAlignment="1">
      <alignment horizontal="center"/>
    </xf>
    <xf numFmtId="14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49" fillId="3" borderId="13" xfId="0" applyFont="1" applyFill="1" applyBorder="1" applyAlignment="1" applyProtection="1">
      <alignment horizontal="center" vertical="center"/>
      <protection locked="0"/>
    </xf>
    <xf numFmtId="0" fontId="49" fillId="3" borderId="14" xfId="0" applyFont="1" applyFill="1" applyBorder="1" applyAlignment="1" applyProtection="1">
      <alignment horizontal="center" vertical="center"/>
      <protection locked="0"/>
    </xf>
    <xf numFmtId="0" fontId="49" fillId="3" borderId="16" xfId="0" applyFont="1" applyFill="1" applyBorder="1" applyAlignment="1" applyProtection="1">
      <alignment horizontal="center" vertical="center"/>
      <protection locked="0"/>
    </xf>
    <xf numFmtId="165" fontId="4" fillId="0" borderId="13" xfId="0" applyNumberFormat="1" applyFont="1" applyBorder="1" applyAlignment="1">
      <alignment horizontal="center"/>
    </xf>
    <xf numFmtId="165" fontId="4" fillId="0" borderId="14" xfId="0" applyNumberFormat="1" applyFont="1" applyBorder="1" applyAlignment="1">
      <alignment horizontal="center"/>
    </xf>
    <xf numFmtId="165" fontId="4" fillId="0" borderId="52" xfId="0" applyNumberFormat="1" applyFont="1" applyBorder="1" applyAlignment="1">
      <alignment horizontal="center"/>
    </xf>
    <xf numFmtId="0" fontId="4" fillId="2" borderId="7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52" xfId="0" applyFont="1" applyFill="1" applyBorder="1" applyAlignment="1">
      <alignment horizontal="center"/>
    </xf>
    <xf numFmtId="0" fontId="8" fillId="0" borderId="13" xfId="0" applyFont="1" applyBorder="1" applyAlignment="1">
      <alignment horizontal="right"/>
    </xf>
    <xf numFmtId="0" fontId="8" fillId="0" borderId="14" xfId="0" applyFont="1" applyBorder="1" applyAlignment="1">
      <alignment horizontal="right"/>
    </xf>
    <xf numFmtId="0" fontId="8" fillId="0" borderId="52" xfId="0" applyFont="1" applyBorder="1" applyAlignment="1">
      <alignment horizontal="right"/>
    </xf>
    <xf numFmtId="0" fontId="8" fillId="0" borderId="4" xfId="0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3" xfId="0" applyFont="1" applyBorder="1" applyAlignment="1">
      <alignment horizontal="right"/>
    </xf>
    <xf numFmtId="165" fontId="4" fillId="0" borderId="3" xfId="0" applyNumberFormat="1" applyFont="1" applyBorder="1" applyAlignment="1">
      <alignment horizontal="center" vertical="center" wrapText="1"/>
    </xf>
    <xf numFmtId="165" fontId="4" fillId="0" borderId="18" xfId="0" applyNumberFormat="1" applyFont="1" applyBorder="1" applyAlignment="1">
      <alignment horizontal="center" vertical="center" wrapText="1"/>
    </xf>
    <xf numFmtId="0" fontId="4" fillId="2" borderId="7" xfId="1" applyFont="1" applyFill="1" applyBorder="1" applyAlignment="1" applyProtection="1">
      <alignment horizontal="center" wrapText="1"/>
    </xf>
    <xf numFmtId="0" fontId="4" fillId="2" borderId="18" xfId="1" applyFont="1" applyFill="1" applyBorder="1" applyAlignment="1" applyProtection="1">
      <alignment horizontal="center" wrapText="1"/>
    </xf>
    <xf numFmtId="0" fontId="0" fillId="0" borderId="3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165" fontId="4" fillId="0" borderId="16" xfId="0" applyNumberFormat="1" applyFont="1" applyBorder="1" applyAlignment="1">
      <alignment horizontal="center"/>
    </xf>
    <xf numFmtId="165" fontId="4" fillId="2" borderId="13" xfId="0" applyNumberFormat="1" applyFont="1" applyFill="1" applyBorder="1" applyAlignment="1">
      <alignment horizontal="center"/>
    </xf>
    <xf numFmtId="165" fontId="4" fillId="2" borderId="14" xfId="0" applyNumberFormat="1" applyFont="1" applyFill="1" applyBorder="1" applyAlignment="1">
      <alignment horizontal="center"/>
    </xf>
    <xf numFmtId="165" fontId="4" fillId="2" borderId="52" xfId="0" applyNumberFormat="1" applyFont="1" applyFill="1" applyBorder="1" applyAlignment="1">
      <alignment horizontal="center"/>
    </xf>
    <xf numFmtId="44" fontId="4" fillId="0" borderId="13" xfId="0" applyNumberFormat="1" applyFont="1" applyBorder="1" applyAlignment="1">
      <alignment horizontal="center"/>
    </xf>
    <xf numFmtId="44" fontId="4" fillId="0" borderId="14" xfId="0" applyNumberFormat="1" applyFont="1" applyBorder="1" applyAlignment="1">
      <alignment horizontal="center"/>
    </xf>
    <xf numFmtId="44" fontId="4" fillId="0" borderId="16" xfId="0" applyNumberFormat="1" applyFont="1" applyBorder="1" applyAlignment="1">
      <alignment horizontal="center"/>
    </xf>
  </cellXfs>
  <cellStyles count="6">
    <cellStyle name="ColLevel_2" xfId="1" builtinId="2" iLevel="1"/>
    <cellStyle name="Currency" xfId="2" builtinId="4"/>
    <cellStyle name="Hyperlink" xfId="5" builtinId="8"/>
    <cellStyle name="Normal" xfId="0" builtinId="0"/>
    <cellStyle name="Normal_x-Providence Holy Cross CP Backing Estimate" xfId="3" xr:uid="{00000000-0005-0000-0000-000005000000}"/>
    <cellStyle name="Percent" xfId="4" builtinId="5"/>
  </cellStyles>
  <dxfs count="0"/>
  <tableStyles count="0" defaultTableStyle="TableStyleMedium2" defaultPivotStyle="PivotStyleLight16"/>
  <colors>
    <mruColors>
      <color rgb="FFFFFFCC"/>
      <color rgb="FFFB3A05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Structure" Target="richData/rdrichvaluestructur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cid:image001.png@01DB602E.DA7EB260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cid:image001.png@01DB602E.DA7EB260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133350</xdr:colOff>
      <xdr:row>0</xdr:row>
      <xdr:rowOff>973953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97B73E-CF9B-4382-BED5-C127F56D3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724400" cy="973953"/>
        </a:xfrm>
        <a:prstGeom prst="rect">
          <a:avLst/>
        </a:prstGeom>
      </xdr:spPr>
    </xdr:pic>
    <xdr:clientData/>
  </xdr:twoCellAnchor>
  <xdr:twoCellAnchor>
    <xdr:from>
      <xdr:col>8</xdr:col>
      <xdr:colOff>466725</xdr:colOff>
      <xdr:row>0</xdr:row>
      <xdr:rowOff>76200</xdr:rowOff>
    </xdr:from>
    <xdr:to>
      <xdr:col>9</xdr:col>
      <xdr:colOff>247650</xdr:colOff>
      <xdr:row>0</xdr:row>
      <xdr:rowOff>533400</xdr:rowOff>
    </xdr:to>
    <xdr:sp macro="[0]!FilterContent" textlink="">
      <xdr:nvSpPr>
        <xdr:cNvPr id="2" name="Rectangle 1">
          <a:extLst>
            <a:ext uri="{FF2B5EF4-FFF2-40B4-BE49-F238E27FC236}">
              <a16:creationId xmlns:a16="http://schemas.microsoft.com/office/drawing/2014/main" id="{7D5FCCFA-80A5-A127-32BC-E8B9695D1986}"/>
            </a:ext>
          </a:extLst>
        </xdr:cNvPr>
        <xdr:cNvSpPr/>
      </xdr:nvSpPr>
      <xdr:spPr>
        <a:xfrm>
          <a:off x="7086600" y="76200"/>
          <a:ext cx="130492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FILTER</a:t>
          </a:r>
          <a:r>
            <a:rPr lang="en-US" sz="1100" b="1" baseline="0">
              <a:solidFill>
                <a:sysClr val="windowText" lastClr="000000"/>
              </a:solidFill>
            </a:rPr>
            <a:t> </a:t>
          </a:r>
        </a:p>
        <a:p>
          <a:pPr algn="ctr"/>
          <a:r>
            <a:rPr lang="en-US" sz="1100" b="1" baseline="0">
              <a:solidFill>
                <a:sysClr val="windowText" lastClr="000000"/>
              </a:solidFill>
            </a:rPr>
            <a:t>ROWS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247650</xdr:colOff>
      <xdr:row>0</xdr:row>
      <xdr:rowOff>76200</xdr:rowOff>
    </xdr:from>
    <xdr:to>
      <xdr:col>9</xdr:col>
      <xdr:colOff>1524000</xdr:colOff>
      <xdr:row>0</xdr:row>
      <xdr:rowOff>533400</xdr:rowOff>
    </xdr:to>
    <xdr:sp macro="[0]!UnFilterContent" textlink="">
      <xdr:nvSpPr>
        <xdr:cNvPr id="4" name="Rectangle 3">
          <a:extLst>
            <a:ext uri="{FF2B5EF4-FFF2-40B4-BE49-F238E27FC236}">
              <a16:creationId xmlns:a16="http://schemas.microsoft.com/office/drawing/2014/main" id="{4F0EA485-5F46-4646-B16B-3E8F396E4286}"/>
            </a:ext>
          </a:extLst>
        </xdr:cNvPr>
        <xdr:cNvSpPr/>
      </xdr:nvSpPr>
      <xdr:spPr>
        <a:xfrm>
          <a:off x="8886825" y="76200"/>
          <a:ext cx="127635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UNFILTER</a:t>
          </a:r>
          <a: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b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ROWS</a:t>
          </a:r>
          <a:endParaRPr lang="en-U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oneCell">
    <xdr:from>
      <xdr:col>9</xdr:col>
      <xdr:colOff>1638300</xdr:colOff>
      <xdr:row>0</xdr:row>
      <xdr:rowOff>76200</xdr:rowOff>
    </xdr:from>
    <xdr:to>
      <xdr:col>9</xdr:col>
      <xdr:colOff>2581276</xdr:colOff>
      <xdr:row>0</xdr:row>
      <xdr:rowOff>1019176</xdr:rowOff>
    </xdr:to>
    <xdr:pic macro="[0]!PrintSheetSimple">
      <xdr:nvPicPr>
        <xdr:cNvPr id="6" name="Picture 5" descr="Generated image">
          <a:extLst>
            <a:ext uri="{FF2B5EF4-FFF2-40B4-BE49-F238E27FC236}">
              <a16:creationId xmlns:a16="http://schemas.microsoft.com/office/drawing/2014/main" id="{0BBE59B9-F0D0-CC3D-3D33-2CDE5B73F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76200"/>
          <a:ext cx="942976" cy="9429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1365</xdr:row>
      <xdr:rowOff>0</xdr:rowOff>
    </xdr:from>
    <xdr:to>
      <xdr:col>3</xdr:col>
      <xdr:colOff>495300</xdr:colOff>
      <xdr:row>1365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8950D14-C8DD-675F-0B5F-FEB29120C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4769700"/>
          <a:ext cx="28384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133350</xdr:colOff>
      <xdr:row>0</xdr:row>
      <xdr:rowOff>973953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6A14D9-28E5-43E3-BDDA-58F75C931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842510" cy="97395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1365</xdr:row>
      <xdr:rowOff>0</xdr:rowOff>
    </xdr:from>
    <xdr:to>
      <xdr:col>3</xdr:col>
      <xdr:colOff>495300</xdr:colOff>
      <xdr:row>1365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4713E2-BBD8-4B45-BA11-2B93A435C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405080"/>
          <a:ext cx="28956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47625</xdr:colOff>
      <xdr:row>0</xdr:row>
      <xdr:rowOff>38100</xdr:rowOff>
    </xdr:from>
    <xdr:to>
      <xdr:col>6</xdr:col>
      <xdr:colOff>1398270</xdr:colOff>
      <xdr:row>0</xdr:row>
      <xdr:rowOff>495300</xdr:rowOff>
    </xdr:to>
    <xdr:sp macro="[0]!MSTR_BldProp_AndFltr" textlink="">
      <xdr:nvSpPr>
        <xdr:cNvPr id="11" name="Rectangle 10">
          <a:extLst>
            <a:ext uri="{FF2B5EF4-FFF2-40B4-BE49-F238E27FC236}">
              <a16:creationId xmlns:a16="http://schemas.microsoft.com/office/drawing/2014/main" id="{2DA95C80-65AC-48A6-8A7C-1B1C5A19924F}"/>
            </a:ext>
          </a:extLst>
        </xdr:cNvPr>
        <xdr:cNvSpPr/>
      </xdr:nvSpPr>
      <xdr:spPr>
        <a:xfrm>
          <a:off x="6837045" y="38100"/>
          <a:ext cx="135064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BUILD PROPOSAL BELOW</a:t>
          </a:r>
        </a:p>
      </xdr:txBody>
    </xdr:sp>
    <xdr:clientData/>
  </xdr:twoCellAnchor>
  <xdr:twoCellAnchor>
    <xdr:from>
      <xdr:col>6</xdr:col>
      <xdr:colOff>47625</xdr:colOff>
      <xdr:row>0</xdr:row>
      <xdr:rowOff>495300</xdr:rowOff>
    </xdr:from>
    <xdr:to>
      <xdr:col>6</xdr:col>
      <xdr:colOff>1398270</xdr:colOff>
      <xdr:row>0</xdr:row>
      <xdr:rowOff>952500</xdr:rowOff>
    </xdr:to>
    <xdr:sp macro="[0]!MASTERBandPPROP" textlink="">
      <xdr:nvSpPr>
        <xdr:cNvPr id="12" name="Rectangle 11">
          <a:extLst>
            <a:ext uri="{FF2B5EF4-FFF2-40B4-BE49-F238E27FC236}">
              <a16:creationId xmlns:a16="http://schemas.microsoft.com/office/drawing/2014/main" id="{E356EF42-45BE-4084-A027-D93D4A867D04}"/>
            </a:ext>
          </a:extLst>
        </xdr:cNvPr>
        <xdr:cNvSpPr/>
      </xdr:nvSpPr>
      <xdr:spPr>
        <a:xfrm>
          <a:off x="6837045" y="495300"/>
          <a:ext cx="1350645" cy="4572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REBUILD/SAVE PROPOSAL</a:t>
          </a:r>
        </a:p>
      </xdr:txBody>
    </xdr:sp>
    <xdr:clientData/>
  </xdr:twoCellAnchor>
  <xdr:twoCellAnchor>
    <xdr:from>
      <xdr:col>8</xdr:col>
      <xdr:colOff>30480</xdr:colOff>
      <xdr:row>0</xdr:row>
      <xdr:rowOff>495300</xdr:rowOff>
    </xdr:from>
    <xdr:to>
      <xdr:col>8</xdr:col>
      <xdr:colOff>1381125</xdr:colOff>
      <xdr:row>0</xdr:row>
      <xdr:rowOff>952500</xdr:rowOff>
    </xdr:to>
    <xdr:sp macro="[0]!SendProposalEmail_NoGap" textlink="">
      <xdr:nvSpPr>
        <xdr:cNvPr id="5" name="Rectangle 4">
          <a:extLst>
            <a:ext uri="{FF2B5EF4-FFF2-40B4-BE49-F238E27FC236}">
              <a16:creationId xmlns:a16="http://schemas.microsoft.com/office/drawing/2014/main" id="{E3524491-EDD8-4076-9006-518F334D4A39}"/>
            </a:ext>
          </a:extLst>
        </xdr:cNvPr>
        <xdr:cNvSpPr/>
      </xdr:nvSpPr>
      <xdr:spPr>
        <a:xfrm>
          <a:off x="8267700" y="495300"/>
          <a:ext cx="1350645" cy="4572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CREATE PROPOSAL EMAIL</a:t>
          </a:r>
        </a:p>
      </xdr:txBody>
    </xdr:sp>
    <xdr:clientData/>
  </xdr:twoCellAnchor>
  <xdr:twoCellAnchor>
    <xdr:from>
      <xdr:col>11</xdr:col>
      <xdr:colOff>247650</xdr:colOff>
      <xdr:row>0</xdr:row>
      <xdr:rowOff>510540</xdr:rowOff>
    </xdr:from>
    <xdr:to>
      <xdr:col>13</xdr:col>
      <xdr:colOff>160020</xdr:colOff>
      <xdr:row>0</xdr:row>
      <xdr:rowOff>967740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29FA831-4AF4-EB7E-0FFF-03D4564B4B64}"/>
            </a:ext>
          </a:extLst>
        </xdr:cNvPr>
        <xdr:cNvGrpSpPr/>
      </xdr:nvGrpSpPr>
      <xdr:grpSpPr>
        <a:xfrm>
          <a:off x="11235690" y="510540"/>
          <a:ext cx="1184910" cy="457200"/>
          <a:chOff x="6838950" y="472440"/>
          <a:chExt cx="1184910" cy="457200"/>
        </a:xfrm>
      </xdr:grpSpPr>
      <xdr:sp macro="[0]!UnFilterContent" textlink="">
        <xdr:nvSpPr>
          <xdr:cNvPr id="4" name="Rectangle 3">
            <a:extLst>
              <a:ext uri="{FF2B5EF4-FFF2-40B4-BE49-F238E27FC236}">
                <a16:creationId xmlns:a16="http://schemas.microsoft.com/office/drawing/2014/main" id="{EC646FDA-E662-4598-9D2D-AE4B2B60E4D7}"/>
              </a:ext>
            </a:extLst>
          </xdr:cNvPr>
          <xdr:cNvSpPr/>
        </xdr:nvSpPr>
        <xdr:spPr>
          <a:xfrm>
            <a:off x="6838950" y="472440"/>
            <a:ext cx="1184910" cy="4572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UNFILTER</a:t>
            </a:r>
            <a:r>
              <a:rPr lang="en-US" sz="11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</a:t>
            </a:r>
            <a:br>
              <a:rPr lang="en-US" sz="11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ROWS</a:t>
            </a:r>
            <a:endParaRPr lang="en-US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9" name="Arrow: Down 8">
            <a:extLst>
              <a:ext uri="{FF2B5EF4-FFF2-40B4-BE49-F238E27FC236}">
                <a16:creationId xmlns:a16="http://schemas.microsoft.com/office/drawing/2014/main" id="{E60A01D6-4F60-F113-8476-E78483F7EE6E}"/>
              </a:ext>
            </a:extLst>
          </xdr:cNvPr>
          <xdr:cNvSpPr/>
        </xdr:nvSpPr>
        <xdr:spPr>
          <a:xfrm>
            <a:off x="6934200" y="525780"/>
            <a:ext cx="381000" cy="342900"/>
          </a:xfrm>
          <a:prstGeom prst="downArrow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11</xdr:col>
      <xdr:colOff>253365</xdr:colOff>
      <xdr:row>0</xdr:row>
      <xdr:rowOff>30480</xdr:rowOff>
    </xdr:from>
    <xdr:to>
      <xdr:col>13</xdr:col>
      <xdr:colOff>160020</xdr:colOff>
      <xdr:row>0</xdr:row>
      <xdr:rowOff>487680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C36710FC-C567-ACB1-003D-CF1043770CFE}"/>
            </a:ext>
          </a:extLst>
        </xdr:cNvPr>
        <xdr:cNvGrpSpPr/>
      </xdr:nvGrpSpPr>
      <xdr:grpSpPr>
        <a:xfrm>
          <a:off x="11241405" y="30480"/>
          <a:ext cx="1179195" cy="457200"/>
          <a:chOff x="6844665" y="22860"/>
          <a:chExt cx="1179195" cy="457200"/>
        </a:xfrm>
      </xdr:grpSpPr>
      <xdr:sp macro="[0]!FilterContent" textlink="">
        <xdr:nvSpPr>
          <xdr:cNvPr id="3" name="Rectangle 2">
            <a:extLst>
              <a:ext uri="{FF2B5EF4-FFF2-40B4-BE49-F238E27FC236}">
                <a16:creationId xmlns:a16="http://schemas.microsoft.com/office/drawing/2014/main" id="{1F2E84D9-1812-4CBA-AB81-3B963B19E633}"/>
              </a:ext>
            </a:extLst>
          </xdr:cNvPr>
          <xdr:cNvSpPr/>
        </xdr:nvSpPr>
        <xdr:spPr>
          <a:xfrm>
            <a:off x="6844665" y="22860"/>
            <a:ext cx="1179195" cy="4572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ysClr val="windowText" lastClr="000000"/>
                </a:solidFill>
              </a:rPr>
              <a:t>FILTER</a:t>
            </a:r>
            <a:r>
              <a:rPr lang="en-US" sz="1100" b="1" baseline="0">
                <a:solidFill>
                  <a:sysClr val="windowText" lastClr="000000"/>
                </a:solidFill>
              </a:rPr>
              <a:t> </a:t>
            </a:r>
          </a:p>
          <a:p>
            <a:pPr algn="r"/>
            <a:r>
              <a:rPr lang="en-US" sz="1100" b="1" baseline="0">
                <a:solidFill>
                  <a:sysClr val="windowText" lastClr="000000"/>
                </a:solidFill>
              </a:rPr>
              <a:t>ROWS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Arrow: Down 9">
            <a:extLst>
              <a:ext uri="{FF2B5EF4-FFF2-40B4-BE49-F238E27FC236}">
                <a16:creationId xmlns:a16="http://schemas.microsoft.com/office/drawing/2014/main" id="{588FE12C-ABF0-4BF1-9A55-30E9C3A13CA4}"/>
              </a:ext>
            </a:extLst>
          </xdr:cNvPr>
          <xdr:cNvSpPr/>
        </xdr:nvSpPr>
        <xdr:spPr>
          <a:xfrm rot="10800000">
            <a:off x="6926580" y="68580"/>
            <a:ext cx="381000" cy="342900"/>
          </a:xfrm>
          <a:prstGeom prst="downArrow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</xdr:colOff>
      <xdr:row>94</xdr:row>
      <xdr:rowOff>171448</xdr:rowOff>
    </xdr:from>
    <xdr:to>
      <xdr:col>10</xdr:col>
      <xdr:colOff>815340</xdr:colOff>
      <xdr:row>99</xdr:row>
      <xdr:rowOff>171448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9E68C46-292A-7DBD-9B1B-4F09147EEE7C}"/>
            </a:ext>
          </a:extLst>
        </xdr:cNvPr>
        <xdr:cNvSpPr/>
      </xdr:nvSpPr>
      <xdr:spPr>
        <a:xfrm>
          <a:off x="9044940" y="17727928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685800</xdr:colOff>
      <xdr:row>0</xdr:row>
      <xdr:rowOff>167640</xdr:rowOff>
    </xdr:from>
    <xdr:to>
      <xdr:col>12</xdr:col>
      <xdr:colOff>342900</xdr:colOff>
      <xdr:row>3</xdr:row>
      <xdr:rowOff>118110</xdr:rowOff>
    </xdr:to>
    <xdr:sp macro="[0]!Summay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452720-54A9-4938-AEAD-F29F0F8594F2}"/>
            </a:ext>
          </a:extLst>
        </xdr:cNvPr>
        <xdr:cNvSpPr/>
      </xdr:nvSpPr>
      <xdr:spPr>
        <a:xfrm>
          <a:off x="9159240" y="167640"/>
          <a:ext cx="227076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114299</xdr:colOff>
      <xdr:row>94</xdr:row>
      <xdr:rowOff>127634</xdr:rowOff>
    </xdr:from>
    <xdr:to>
      <xdr:col>9</xdr:col>
      <xdr:colOff>769619</xdr:colOff>
      <xdr:row>99</xdr:row>
      <xdr:rowOff>127634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B5D5C6-3402-4009-8A2D-3D657047EDB6}"/>
            </a:ext>
          </a:extLst>
        </xdr:cNvPr>
        <xdr:cNvSpPr/>
      </xdr:nvSpPr>
      <xdr:spPr>
        <a:xfrm>
          <a:off x="8054339" y="16647794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723900</xdr:colOff>
      <xdr:row>1</xdr:row>
      <xdr:rowOff>15240</xdr:rowOff>
    </xdr:from>
    <xdr:to>
      <xdr:col>12</xdr:col>
      <xdr:colOff>387096</xdr:colOff>
      <xdr:row>3</xdr:row>
      <xdr:rowOff>148590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B9361C-9491-4A40-ACE8-5E510867BBA7}"/>
            </a:ext>
          </a:extLst>
        </xdr:cNvPr>
        <xdr:cNvSpPr/>
      </xdr:nvSpPr>
      <xdr:spPr>
        <a:xfrm>
          <a:off x="9197340" y="198120"/>
          <a:ext cx="2276856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121919</xdr:colOff>
      <xdr:row>94</xdr:row>
      <xdr:rowOff>160020</xdr:rowOff>
    </xdr:from>
    <xdr:to>
      <xdr:col>10</xdr:col>
      <xdr:colOff>259079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AB89E9C-1C4B-4442-9B4E-35FAD8FD2D4E}"/>
            </a:ext>
          </a:extLst>
        </xdr:cNvPr>
        <xdr:cNvSpPr/>
      </xdr:nvSpPr>
      <xdr:spPr>
        <a:xfrm>
          <a:off x="7848599" y="169164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5EC97F-B589-41AF-9DC4-513FED06824E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114299</xdr:colOff>
      <xdr:row>95</xdr:row>
      <xdr:rowOff>0</xdr:rowOff>
    </xdr:from>
    <xdr:to>
      <xdr:col>10</xdr:col>
      <xdr:colOff>251459</xdr:colOff>
      <xdr:row>99</xdr:row>
      <xdr:rowOff>175260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9C3BF8-FBDA-4BD8-ABAF-9D1DE025FBFC}"/>
            </a:ext>
          </a:extLst>
        </xdr:cNvPr>
        <xdr:cNvSpPr/>
      </xdr:nvSpPr>
      <xdr:spPr>
        <a:xfrm>
          <a:off x="7840979" y="1670304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0069AF-B375-42FD-8156-281EC894A9BF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160019</xdr:colOff>
      <xdr:row>94</xdr:row>
      <xdr:rowOff>167640</xdr:rowOff>
    </xdr:from>
    <xdr:to>
      <xdr:col>10</xdr:col>
      <xdr:colOff>297179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3DFD7D-2021-4591-BEE8-0E148FEBFAE6}"/>
            </a:ext>
          </a:extLst>
        </xdr:cNvPr>
        <xdr:cNvSpPr/>
      </xdr:nvSpPr>
      <xdr:spPr>
        <a:xfrm>
          <a:off x="7886699" y="1652778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685AB5-8881-4A2F-9EF5-AB3D173DACAC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160019</xdr:colOff>
      <xdr:row>95</xdr:row>
      <xdr:rowOff>0</xdr:rowOff>
    </xdr:from>
    <xdr:to>
      <xdr:col>10</xdr:col>
      <xdr:colOff>297179</xdr:colOff>
      <xdr:row>99</xdr:row>
      <xdr:rowOff>175260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7D32D8C-1BA5-4509-8350-72DF1E225816}"/>
            </a:ext>
          </a:extLst>
        </xdr:cNvPr>
        <xdr:cNvSpPr/>
      </xdr:nvSpPr>
      <xdr:spPr>
        <a:xfrm>
          <a:off x="788669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3E44572-9361-4CC1-A068-72C92E523513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106679</xdr:colOff>
      <xdr:row>94</xdr:row>
      <xdr:rowOff>137160</xdr:rowOff>
    </xdr:from>
    <xdr:to>
      <xdr:col>10</xdr:col>
      <xdr:colOff>243839</xdr:colOff>
      <xdr:row>99</xdr:row>
      <xdr:rowOff>137160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715862E-1C71-4B4F-BCDA-3D81DE040AFF}"/>
            </a:ext>
          </a:extLst>
        </xdr:cNvPr>
        <xdr:cNvSpPr/>
      </xdr:nvSpPr>
      <xdr:spPr>
        <a:xfrm>
          <a:off x="7833359" y="183489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84FFAC3-C328-4F30-82C1-24137AB07E83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144780</xdr:colOff>
      <xdr:row>94</xdr:row>
      <xdr:rowOff>137160</xdr:rowOff>
    </xdr:from>
    <xdr:to>
      <xdr:col>10</xdr:col>
      <xdr:colOff>281940</xdr:colOff>
      <xdr:row>99</xdr:row>
      <xdr:rowOff>137160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599E45-B031-465B-84C2-1437022C3181}"/>
            </a:ext>
          </a:extLst>
        </xdr:cNvPr>
        <xdr:cNvSpPr/>
      </xdr:nvSpPr>
      <xdr:spPr>
        <a:xfrm>
          <a:off x="7871460" y="168630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1B786A-D0B4-4C51-B75F-78BC7E2E881D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</xdr:colOff>
      <xdr:row>94</xdr:row>
      <xdr:rowOff>167640</xdr:rowOff>
    </xdr:from>
    <xdr:to>
      <xdr:col>10</xdr:col>
      <xdr:colOff>205739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CE01B04-B73B-4BF5-B2D7-9B17F0AA05CC}"/>
            </a:ext>
          </a:extLst>
        </xdr:cNvPr>
        <xdr:cNvSpPr/>
      </xdr:nvSpPr>
      <xdr:spPr>
        <a:xfrm>
          <a:off x="7795259" y="1669542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E500DE-9B96-4C89-9C5D-E92FA4958B8B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106679</xdr:colOff>
      <xdr:row>94</xdr:row>
      <xdr:rowOff>160020</xdr:rowOff>
    </xdr:from>
    <xdr:to>
      <xdr:col>10</xdr:col>
      <xdr:colOff>243839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3EE48E-1797-4E46-A412-95964C623848}"/>
            </a:ext>
          </a:extLst>
        </xdr:cNvPr>
        <xdr:cNvSpPr/>
      </xdr:nvSpPr>
      <xdr:spPr>
        <a:xfrm>
          <a:off x="783335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F749EA2-7306-42D6-A570-022BA70F44EC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83819</xdr:colOff>
      <xdr:row>94</xdr:row>
      <xdr:rowOff>167640</xdr:rowOff>
    </xdr:from>
    <xdr:to>
      <xdr:col>10</xdr:col>
      <xdr:colOff>220979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9AFCE7-4F34-4508-843B-A8580942775F}"/>
            </a:ext>
          </a:extLst>
        </xdr:cNvPr>
        <xdr:cNvSpPr/>
      </xdr:nvSpPr>
      <xdr:spPr>
        <a:xfrm>
          <a:off x="7810499" y="1669542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BBEC09-EAA2-4121-A0CA-EEC377034DBD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94</xdr:row>
      <xdr:rowOff>167640</xdr:rowOff>
    </xdr:from>
    <xdr:to>
      <xdr:col>10</xdr:col>
      <xdr:colOff>213359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2EA8EB-D6B1-40E8-9C63-7B6BCB870999}"/>
            </a:ext>
          </a:extLst>
        </xdr:cNvPr>
        <xdr:cNvSpPr/>
      </xdr:nvSpPr>
      <xdr:spPr>
        <a:xfrm>
          <a:off x="780287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C547215-5F3A-42D6-8D10-56F9CA2F1B54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83819</xdr:colOff>
      <xdr:row>94</xdr:row>
      <xdr:rowOff>144780</xdr:rowOff>
    </xdr:from>
    <xdr:to>
      <xdr:col>10</xdr:col>
      <xdr:colOff>220979</xdr:colOff>
      <xdr:row>99</xdr:row>
      <xdr:rowOff>144780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8ACAF60-466E-463E-9B8B-FCC88C2361A3}"/>
            </a:ext>
          </a:extLst>
        </xdr:cNvPr>
        <xdr:cNvSpPr/>
      </xdr:nvSpPr>
      <xdr:spPr>
        <a:xfrm>
          <a:off x="7810499" y="166725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137160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3E24FB8-D62F-4161-8858-D78E3C40790F}"/>
            </a:ext>
          </a:extLst>
        </xdr:cNvPr>
        <xdr:cNvSpPr/>
      </xdr:nvSpPr>
      <xdr:spPr>
        <a:xfrm>
          <a:off x="9189719" y="182880"/>
          <a:ext cx="2286000" cy="50292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129539</xdr:colOff>
      <xdr:row>94</xdr:row>
      <xdr:rowOff>160020</xdr:rowOff>
    </xdr:from>
    <xdr:to>
      <xdr:col>10</xdr:col>
      <xdr:colOff>266699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C02ED4-C0CC-408F-91F4-C1A1C893E991}"/>
            </a:ext>
          </a:extLst>
        </xdr:cNvPr>
        <xdr:cNvSpPr/>
      </xdr:nvSpPr>
      <xdr:spPr>
        <a:xfrm>
          <a:off x="785621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BE4CEE-BA6A-4299-AA00-11E59F522F39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</xdr:colOff>
      <xdr:row>94</xdr:row>
      <xdr:rowOff>160020</xdr:rowOff>
    </xdr:from>
    <xdr:to>
      <xdr:col>10</xdr:col>
      <xdr:colOff>205739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A0EDC6-FAF4-451A-9F09-039AF77A6B6D}"/>
            </a:ext>
          </a:extLst>
        </xdr:cNvPr>
        <xdr:cNvSpPr/>
      </xdr:nvSpPr>
      <xdr:spPr>
        <a:xfrm>
          <a:off x="779525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11</xdr:col>
      <xdr:colOff>390525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1DC0A0-99E0-45B4-896E-AA57E6174B7B}"/>
            </a:ext>
          </a:extLst>
        </xdr:cNvPr>
        <xdr:cNvSpPr/>
      </xdr:nvSpPr>
      <xdr:spPr>
        <a:xfrm>
          <a:off x="10839450" y="180975"/>
          <a:ext cx="2085975" cy="49530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106680</xdr:colOff>
      <xdr:row>94</xdr:row>
      <xdr:rowOff>129540</xdr:rowOff>
    </xdr:from>
    <xdr:to>
      <xdr:col>10</xdr:col>
      <xdr:colOff>243840</xdr:colOff>
      <xdr:row>99</xdr:row>
      <xdr:rowOff>129540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F11627A-6D08-4CB1-BBE3-93FD4A64089E}"/>
            </a:ext>
          </a:extLst>
        </xdr:cNvPr>
        <xdr:cNvSpPr/>
      </xdr:nvSpPr>
      <xdr:spPr>
        <a:xfrm>
          <a:off x="7833360" y="1665732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DA507-8D05-416B-AF73-439256E2E112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106679</xdr:colOff>
      <xdr:row>95</xdr:row>
      <xdr:rowOff>45720</xdr:rowOff>
    </xdr:from>
    <xdr:to>
      <xdr:col>10</xdr:col>
      <xdr:colOff>243839</xdr:colOff>
      <xdr:row>100</xdr:row>
      <xdr:rowOff>38100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D0627A-CB1F-4992-BEFF-2583BC7BF94D}"/>
            </a:ext>
          </a:extLst>
        </xdr:cNvPr>
        <xdr:cNvSpPr/>
      </xdr:nvSpPr>
      <xdr:spPr>
        <a:xfrm>
          <a:off x="7833359" y="167487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50EDF6-BCF2-4507-934D-220A3CDDFD80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60959</xdr:colOff>
      <xdr:row>94</xdr:row>
      <xdr:rowOff>144780</xdr:rowOff>
    </xdr:from>
    <xdr:to>
      <xdr:col>10</xdr:col>
      <xdr:colOff>198119</xdr:colOff>
      <xdr:row>99</xdr:row>
      <xdr:rowOff>144780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CC00DFE-D518-4039-BBA9-CA1A1EE2B36F}"/>
            </a:ext>
          </a:extLst>
        </xdr:cNvPr>
        <xdr:cNvSpPr/>
      </xdr:nvSpPr>
      <xdr:spPr>
        <a:xfrm>
          <a:off x="7787639" y="166725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27F9D2-9D12-48B1-97F1-783B228F4A9A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94</xdr:row>
      <xdr:rowOff>137160</xdr:rowOff>
    </xdr:from>
    <xdr:to>
      <xdr:col>10</xdr:col>
      <xdr:colOff>213359</xdr:colOff>
      <xdr:row>99</xdr:row>
      <xdr:rowOff>137160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7AB48-EDAE-4E74-BAA0-ED567C9FE67E}"/>
            </a:ext>
          </a:extLst>
        </xdr:cNvPr>
        <xdr:cNvSpPr/>
      </xdr:nvSpPr>
      <xdr:spPr>
        <a:xfrm>
          <a:off x="7802879" y="1666494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95D191-621A-4DB4-87BC-2072E011287D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53339</xdr:colOff>
      <xdr:row>94</xdr:row>
      <xdr:rowOff>160020</xdr:rowOff>
    </xdr:from>
    <xdr:to>
      <xdr:col>10</xdr:col>
      <xdr:colOff>190499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CAC55C-2385-4D64-974B-D64E7BA4FCD2}"/>
            </a:ext>
          </a:extLst>
        </xdr:cNvPr>
        <xdr:cNvSpPr/>
      </xdr:nvSpPr>
      <xdr:spPr>
        <a:xfrm>
          <a:off x="778001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D316173-3518-4DDC-9CFC-CFD7539F5AD2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83819</xdr:colOff>
      <xdr:row>94</xdr:row>
      <xdr:rowOff>152400</xdr:rowOff>
    </xdr:from>
    <xdr:to>
      <xdr:col>10</xdr:col>
      <xdr:colOff>220979</xdr:colOff>
      <xdr:row>99</xdr:row>
      <xdr:rowOff>152400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8E96BC-22DA-4E6A-AC63-287056A6C13E}"/>
            </a:ext>
          </a:extLst>
        </xdr:cNvPr>
        <xdr:cNvSpPr/>
      </xdr:nvSpPr>
      <xdr:spPr>
        <a:xfrm>
          <a:off x="7810499" y="178689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D8A2D6-4590-4D87-9A35-D864B2F1E15C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83819</xdr:colOff>
      <xdr:row>94</xdr:row>
      <xdr:rowOff>160020</xdr:rowOff>
    </xdr:from>
    <xdr:to>
      <xdr:col>10</xdr:col>
      <xdr:colOff>220979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B5B6D9-93B8-4916-8930-E039ECA164E7}"/>
            </a:ext>
          </a:extLst>
        </xdr:cNvPr>
        <xdr:cNvSpPr/>
      </xdr:nvSpPr>
      <xdr:spPr>
        <a:xfrm>
          <a:off x="781049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C582B9-F477-4605-9C9E-976287B77145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95</xdr:row>
      <xdr:rowOff>7620</xdr:rowOff>
    </xdr:from>
    <xdr:to>
      <xdr:col>10</xdr:col>
      <xdr:colOff>213359</xdr:colOff>
      <xdr:row>100</xdr:row>
      <xdr:rowOff>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33D3ABB-67C6-4D8D-9196-76E12DC6142E}"/>
            </a:ext>
          </a:extLst>
        </xdr:cNvPr>
        <xdr:cNvSpPr/>
      </xdr:nvSpPr>
      <xdr:spPr>
        <a:xfrm>
          <a:off x="7802879" y="167106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256FA8-8FBD-4C8F-94A6-B5A42F502A7F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poldo Beltran" id="{BD130AA4-91AA-435B-A8BB-1E430449C9E8}" userId="S::leopoldo.beltran@nationalbuildingspecialties.com::848fd806-7c09-42f8-8810-b5075780190a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2000">
            <a:solidFill>
              <a:schemeClr val="tx1"/>
            </a:solidFill>
          </a:defRPr>
        </a:defPPr>
      </a:lstStyle>
      <a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8" dT="2024-07-29T16:57:46.37" personId="{BD130AA4-91AA-435B-A8BB-1E430449C9E8}" id="{4E43E975-8BCD-4DFC-B44C-96FF8157474F}">
    <text>Nelson Adams 
Polyvision 
Steel Case 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ene.trabert@nationalbuildingspecialties.com" TargetMode="External"/><Relationship Id="rId2" Type="http://schemas.openxmlformats.org/officeDocument/2006/relationships/hyperlink" Target="mailto:gonzalo.martinez@nationalbuildingspecialties.com" TargetMode="External"/><Relationship Id="rId1" Type="http://schemas.openxmlformats.org/officeDocument/2006/relationships/hyperlink" Target="mailto:haley.kruse@nationalbuildingspecialties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haley.kruse@nationalbuildingspecialtie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ene.trabert@nationalbuildingspecialties.com" TargetMode="External"/><Relationship Id="rId2" Type="http://schemas.openxmlformats.org/officeDocument/2006/relationships/hyperlink" Target="mailto:gonzalo.martinez@nationalbuildingspecialties.com" TargetMode="External"/><Relationship Id="rId1" Type="http://schemas.openxmlformats.org/officeDocument/2006/relationships/hyperlink" Target="mailto:haley.kruse@nationalbuildingspecialties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haley.kruse@nationalbuildingspecialties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rona@hajoca.com" TargetMode="External"/><Relationship Id="rId2" Type="http://schemas.openxmlformats.org/officeDocument/2006/relationships/hyperlink" Target="mailto:mike@pbspecialties.com" TargetMode="External"/><Relationship Id="rId1" Type="http://schemas.openxmlformats.org/officeDocument/2006/relationships/hyperlink" Target="mailto:mike@pbspecialties.com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astanek@inprocorp.com" TargetMode="External"/><Relationship Id="rId13" Type="http://schemas.openxmlformats.org/officeDocument/2006/relationships/hyperlink" Target="mailto:Luis.enriquez@lwsupply.com" TargetMode="External"/><Relationship Id="rId18" Type="http://schemas.openxmlformats.org/officeDocument/2006/relationships/drawing" Target="../drawings/drawing6.xml"/><Relationship Id="rId3" Type="http://schemas.openxmlformats.org/officeDocument/2006/relationships/hyperlink" Target="mailto:heidi@uniplastics.com" TargetMode="External"/><Relationship Id="rId7" Type="http://schemas.openxmlformats.org/officeDocument/2006/relationships/hyperlink" Target="mailto:ayoung@inprocorp.com" TargetMode="External"/><Relationship Id="rId12" Type="http://schemas.openxmlformats.org/officeDocument/2006/relationships/hyperlink" Target="mailto:lalverson@lwsupply.com" TargetMode="External"/><Relationship Id="rId17" Type="http://schemas.openxmlformats.org/officeDocument/2006/relationships/printerSettings" Target="../printerSettings/printerSettings11.bin"/><Relationship Id="rId2" Type="http://schemas.openxmlformats.org/officeDocument/2006/relationships/hyperlink" Target="mailto:keith@cornerguards.com" TargetMode="External"/><Relationship Id="rId16" Type="http://schemas.openxmlformats.org/officeDocument/2006/relationships/hyperlink" Target="mailto:tyler.hall@lwsupply.com" TargetMode="External"/><Relationship Id="rId1" Type="http://schemas.openxmlformats.org/officeDocument/2006/relationships/hyperlink" Target="mailto:invitationtobid@inprocorp.com" TargetMode="External"/><Relationship Id="rId6" Type="http://schemas.openxmlformats.org/officeDocument/2006/relationships/hyperlink" Target="mailto:aellis@inprocorp.com" TargetMode="External"/><Relationship Id="rId11" Type="http://schemas.openxmlformats.org/officeDocument/2006/relationships/hyperlink" Target="mailto:shannon@mcqsf.com" TargetMode="External"/><Relationship Id="rId5" Type="http://schemas.openxmlformats.org/officeDocument/2006/relationships/hyperlink" Target="mailto:zschulz@inprocorp.com" TargetMode="External"/><Relationship Id="rId15" Type="http://schemas.openxmlformats.org/officeDocument/2006/relationships/hyperlink" Target="mailto:Chance.Perekslis@lwsupply.com" TargetMode="External"/><Relationship Id="rId10" Type="http://schemas.openxmlformats.org/officeDocument/2006/relationships/hyperlink" Target="mailto:quoting@koroseal.com" TargetMode="External"/><Relationship Id="rId4" Type="http://schemas.openxmlformats.org/officeDocument/2006/relationships/hyperlink" Target="mailto:swundrock@inprocorp.com" TargetMode="External"/><Relationship Id="rId9" Type="http://schemas.openxmlformats.org/officeDocument/2006/relationships/hyperlink" Target="mailto:ken@mcqsf.com" TargetMode="External"/><Relationship Id="rId14" Type="http://schemas.openxmlformats.org/officeDocument/2006/relationships/hyperlink" Target="mailto:andres.martinez@lwsupply.com;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estimating@summitlockers.co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mailto:estimating@hollman.com" TargetMode="External"/><Relationship Id="rId7" Type="http://schemas.openxmlformats.org/officeDocument/2006/relationships/hyperlink" Target="mailto:tom.concialdi@pencoproducts.com" TargetMode="External"/><Relationship Id="rId12" Type="http://schemas.openxmlformats.org/officeDocument/2006/relationships/hyperlink" Target="mailto:brl@listindustries.com" TargetMode="External"/><Relationship Id="rId2" Type="http://schemas.openxmlformats.org/officeDocument/2006/relationships/hyperlink" Target="mailto:rickmazza@hallowell-list.com" TargetMode="External"/><Relationship Id="rId1" Type="http://schemas.openxmlformats.org/officeDocument/2006/relationships/hyperlink" Target="mailto:quotes@lockers.com" TargetMode="External"/><Relationship Id="rId6" Type="http://schemas.openxmlformats.org/officeDocument/2006/relationships/hyperlink" Target="mailto:JOrnelas@mlsalesinc.com" TargetMode="External"/><Relationship Id="rId11" Type="http://schemas.openxmlformats.org/officeDocument/2006/relationships/hyperlink" Target="mailto:mweitz@debourgh.com" TargetMode="External"/><Relationship Id="rId5" Type="http://schemas.openxmlformats.org/officeDocument/2006/relationships/hyperlink" Target="mailto:pseamon@lyonworkspace.com" TargetMode="External"/><Relationship Id="rId10" Type="http://schemas.openxmlformats.org/officeDocument/2006/relationships/hyperlink" Target="mailto:james@legacylockers.com" TargetMode="External"/><Relationship Id="rId4" Type="http://schemas.openxmlformats.org/officeDocument/2006/relationships/hyperlink" Target="mailto:chad.cooper@steelesolutions.com" TargetMode="External"/><Relationship Id="rId9" Type="http://schemas.openxmlformats.org/officeDocument/2006/relationships/hyperlink" Target="mailto:hampton@psisc.com" TargetMode="External"/><Relationship Id="rId14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hyperlink" Target="mailto:darrell@mdappliances.com" TargetMode="External"/><Relationship Id="rId7" Type="http://schemas.openxmlformats.org/officeDocument/2006/relationships/printerSettings" Target="../printerSettings/printerSettings13.bin"/><Relationship Id="rId2" Type="http://schemas.openxmlformats.org/officeDocument/2006/relationships/hyperlink" Target="mailto:Blake.Gabbard@chefstoys.com" TargetMode="External"/><Relationship Id="rId1" Type="http://schemas.openxmlformats.org/officeDocument/2006/relationships/hyperlink" Target="mailto:kevin@rbdist.com" TargetMode="External"/><Relationship Id="rId6" Type="http://schemas.openxmlformats.org/officeDocument/2006/relationships/hyperlink" Target="mailto:PHenderson@katom.com" TargetMode="External"/><Relationship Id="rId5" Type="http://schemas.openxmlformats.org/officeDocument/2006/relationships/hyperlink" Target="mailto:mark@pinnacleappliances.com" TargetMode="External"/><Relationship Id="rId4" Type="http://schemas.openxmlformats.org/officeDocument/2006/relationships/hyperlink" Target="mailto:marco.sanchez@ferguson.co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cruiz@abcse.com" TargetMode="External"/><Relationship Id="rId7" Type="http://schemas.openxmlformats.org/officeDocument/2006/relationships/drawing" Target="../drawings/drawing9.xml"/><Relationship Id="rId2" Type="http://schemas.openxmlformats.org/officeDocument/2006/relationships/hyperlink" Target="mailto:architecturalspecialties@nelsonadamsnaco.com" TargetMode="External"/><Relationship Id="rId1" Type="http://schemas.openxmlformats.org/officeDocument/2006/relationships/hyperlink" Target="mailto:pcordoba@clarus.com" TargetMode="External"/><Relationship Id="rId6" Type="http://schemas.openxmlformats.org/officeDocument/2006/relationships/printerSettings" Target="../printerSettings/printerSettings14.bin"/><Relationship Id="rId5" Type="http://schemas.openxmlformats.org/officeDocument/2006/relationships/hyperlink" Target="mailto:saleswest@egan.com;" TargetMode="External"/><Relationship Id="rId10" Type="http://schemas.microsoft.com/office/2017/10/relationships/threadedComment" Target="../threadedComments/threadedComment1.xml"/><Relationship Id="rId4" Type="http://schemas.openxmlformats.org/officeDocument/2006/relationships/hyperlink" Target="mailto:rrodriguez@claridgeproducts.com" TargetMode="Externa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mailto:jennifer@ams-ca.com" TargetMode="External"/><Relationship Id="rId2" Type="http://schemas.openxmlformats.org/officeDocument/2006/relationships/hyperlink" Target="mailto:valentina.mindevska@legrand.com" TargetMode="External"/><Relationship Id="rId1" Type="http://schemas.openxmlformats.org/officeDocument/2006/relationships/hyperlink" Target="mailto:kgreenway@draperinc.com" TargetMode="External"/><Relationship Id="rId6" Type="http://schemas.openxmlformats.org/officeDocument/2006/relationships/drawing" Target="../drawings/drawing10.xm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mailto:sparks@tripletlogistics.org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mailto:desiree@durabikelocker.com" TargetMode="External"/><Relationship Id="rId7" Type="http://schemas.openxmlformats.org/officeDocument/2006/relationships/drawing" Target="../drawings/drawing11.xml"/><Relationship Id="rId2" Type="http://schemas.openxmlformats.org/officeDocument/2006/relationships/hyperlink" Target="mailto:peter.lemieux@dero.com" TargetMode="External"/><Relationship Id="rId1" Type="http://schemas.openxmlformats.org/officeDocument/2006/relationships/hyperlink" Target="mailto:mdoll@saris.com" TargetMode="External"/><Relationship Id="rId6" Type="http://schemas.openxmlformats.org/officeDocument/2006/relationships/printerSettings" Target="../printerSettings/printerSettings16.bin"/><Relationship Id="rId5" Type="http://schemas.openxmlformats.org/officeDocument/2006/relationships/hyperlink" Target="mailto:daniel.darco@dero.com" TargetMode="External"/><Relationship Id="rId4" Type="http://schemas.openxmlformats.org/officeDocument/2006/relationships/hyperlink" Target="mailto:turtle@ameribike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mailto:cbanjara@acornwire.com" TargetMode="External"/><Relationship Id="rId1" Type="http://schemas.openxmlformats.org/officeDocument/2006/relationships/hyperlink" Target="mailto:JRaban@eppape.com" TargetMode="External"/><Relationship Id="rId4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shannon@mcqsf.com" TargetMode="External"/><Relationship Id="rId2" Type="http://schemas.openxmlformats.org/officeDocument/2006/relationships/hyperlink" Target="mailto:ken@mcqsf.com" TargetMode="External"/><Relationship Id="rId1" Type="http://schemas.openxmlformats.org/officeDocument/2006/relationships/hyperlink" Target="mailto:invitationtobid@inprocorp.com" TargetMode="External"/><Relationship Id="rId5" Type="http://schemas.openxmlformats.org/officeDocument/2006/relationships/drawing" Target="../drawings/drawing13.xml"/><Relationship Id="rId4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han@emseal.com" TargetMode="External"/><Relationship Id="rId7" Type="http://schemas.openxmlformats.org/officeDocument/2006/relationships/drawing" Target="../drawings/drawing15.xml"/><Relationship Id="rId2" Type="http://schemas.openxmlformats.org/officeDocument/2006/relationships/hyperlink" Target="mailto:jennifer@ams-ca.com" TargetMode="External"/><Relationship Id="rId1" Type="http://schemas.openxmlformats.org/officeDocument/2006/relationships/hyperlink" Target="mailto:bcarrillo@nystrom.com" TargetMode="External"/><Relationship Id="rId6" Type="http://schemas.openxmlformats.org/officeDocument/2006/relationships/printerSettings" Target="../printerSettings/printerSettings20.bin"/><Relationship Id="rId5" Type="http://schemas.openxmlformats.org/officeDocument/2006/relationships/hyperlink" Target="mailto:ken@mcqsf.com" TargetMode="External"/><Relationship Id="rId4" Type="http://schemas.openxmlformats.org/officeDocument/2006/relationships/hyperlink" Target="mailto:jradovich@inprocorp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ddominguez@interiorservices.us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mailto:lachlan@mcqsf.com" TargetMode="External"/><Relationship Id="rId1" Type="http://schemas.openxmlformats.org/officeDocument/2006/relationships/hyperlink" Target="mailto:jennifer@ams-ca.com" TargetMode="External"/><Relationship Id="rId4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mailto:jody@orangecountymailboxes.com" TargetMode="External"/><Relationship Id="rId1" Type="http://schemas.openxmlformats.org/officeDocument/2006/relationships/hyperlink" Target="mailto:quotes@mailboxes.com" TargetMode="External"/><Relationship Id="rId4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mailto:mknowlan@aflag.com" TargetMode="External"/><Relationship Id="rId1" Type="http://schemas.openxmlformats.org/officeDocument/2006/relationships/hyperlink" Target="mailto:kailey@specialtybuilding.com" TargetMode="External"/><Relationship Id="rId4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0167-98E6-4627-B2FE-3943AAFB92BA}">
  <sheetPr codeName="Sheet21"/>
  <dimension ref="A25:G76"/>
  <sheetViews>
    <sheetView topLeftCell="A25" workbookViewId="0">
      <selection activeCell="F30" sqref="F30"/>
    </sheetView>
  </sheetViews>
  <sheetFormatPr defaultRowHeight="14.4"/>
  <cols>
    <col min="1" max="1" width="4.5546875" customWidth="1"/>
    <col min="2" max="2" width="21.33203125" customWidth="1"/>
    <col min="3" max="3" width="34.6640625" customWidth="1"/>
    <col min="4" max="4" width="64.6640625" customWidth="1"/>
    <col min="5" max="5" width="10.109375" customWidth="1"/>
    <col min="6" max="6" width="15.33203125" customWidth="1"/>
    <col min="7" max="7" width="14.5546875" customWidth="1"/>
  </cols>
  <sheetData>
    <row r="25" spans="1:7" ht="18">
      <c r="A25" s="201" t="str">
        <f ca="1">'Toilet Accessories'!E1</f>
        <v>Toilet Accessories</v>
      </c>
    </row>
    <row r="26" spans="1:7">
      <c r="B26" s="199" t="s">
        <v>0</v>
      </c>
      <c r="C26" s="199" t="s">
        <v>1</v>
      </c>
      <c r="D26" s="199" t="s">
        <v>2</v>
      </c>
      <c r="E26" s="199" t="s">
        <v>3</v>
      </c>
      <c r="F26" s="199" t="s">
        <v>4</v>
      </c>
      <c r="G26" s="199" t="s">
        <v>5</v>
      </c>
    </row>
    <row r="27" spans="1:7">
      <c r="B27" s="134" t="str" cm="1">
        <f t="array" ref="B27:G37">_xlfn._xlws.SORT(
  _xlfn._xlws.FILTER(
    CHOOSE({1,2,3,4,5,6},
      'Toilet Accessories'!W9:W93,  'Toilet Accessories'!F9:F85, 'Toilet Accessories'!E9:E85,
      'Toilet Accessories'!G9:G85,    'Toilet Accessories'!H9:H85,  'Toilet Accessories'!I9:I93
    ),
    'Toilet Accessories'!W9:W93 &lt;&gt; ""
  ),
  {1,2,3},
  {1,1,1}
)</f>
        <v>Ferguson</v>
      </c>
      <c r="C27" s="134">
        <v>0</v>
      </c>
      <c r="D27" s="134">
        <v>0</v>
      </c>
      <c r="E27" s="200">
        <v>0</v>
      </c>
      <c r="F27" s="198">
        <v>0</v>
      </c>
      <c r="G27" s="198">
        <v>0</v>
      </c>
    </row>
    <row r="28" spans="1:7">
      <c r="B28" s="52" t="str">
        <v>PBS</v>
      </c>
      <c r="C28" s="52">
        <v>0</v>
      </c>
      <c r="D28" s="134">
        <v>0</v>
      </c>
      <c r="E28" s="200">
        <v>0</v>
      </c>
      <c r="F28" s="198">
        <v>0</v>
      </c>
      <c r="G28" s="198">
        <v>0</v>
      </c>
    </row>
    <row r="29" spans="1:7">
      <c r="B29" s="52" t="str">
        <v>PBS</v>
      </c>
      <c r="C29" s="52">
        <v>0</v>
      </c>
      <c r="D29" s="134">
        <v>0</v>
      </c>
      <c r="E29" s="200">
        <v>0</v>
      </c>
      <c r="F29" s="198">
        <v>0</v>
      </c>
      <c r="G29" s="198">
        <v>0</v>
      </c>
    </row>
    <row r="30" spans="1:7">
      <c r="B30" s="52" t="str">
        <v>PBS</v>
      </c>
      <c r="C30" s="52">
        <v>0</v>
      </c>
      <c r="D30" s="134">
        <v>0</v>
      </c>
      <c r="E30" s="200">
        <v>0</v>
      </c>
      <c r="F30" s="198">
        <v>0</v>
      </c>
      <c r="G30" s="198">
        <v>0</v>
      </c>
    </row>
    <row r="31" spans="1:7">
      <c r="B31" s="52" t="str">
        <v>PBS</v>
      </c>
      <c r="C31" s="52">
        <v>0</v>
      </c>
      <c r="D31" s="134">
        <v>0</v>
      </c>
      <c r="E31" s="200">
        <v>0</v>
      </c>
      <c r="F31" s="198">
        <v>0</v>
      </c>
      <c r="G31" s="198">
        <v>0</v>
      </c>
    </row>
    <row r="32" spans="1:7">
      <c r="B32" s="52" t="str">
        <v>PBS</v>
      </c>
      <c r="C32" s="52">
        <v>0</v>
      </c>
      <c r="D32" s="134">
        <v>0</v>
      </c>
      <c r="E32" s="200">
        <v>0</v>
      </c>
      <c r="F32" s="198">
        <v>0</v>
      </c>
      <c r="G32" s="198">
        <v>0</v>
      </c>
    </row>
    <row r="33" spans="2:7">
      <c r="B33" s="52" t="str">
        <v>PBS</v>
      </c>
      <c r="C33" s="52">
        <v>0</v>
      </c>
      <c r="D33" s="134">
        <v>0</v>
      </c>
      <c r="E33" s="200">
        <v>0</v>
      </c>
      <c r="F33" s="198">
        <v>0</v>
      </c>
      <c r="G33" s="198">
        <v>0</v>
      </c>
    </row>
    <row r="34" spans="2:7">
      <c r="B34" s="52" t="str">
        <v>PBS</v>
      </c>
      <c r="C34" s="52">
        <v>0</v>
      </c>
      <c r="D34" s="134">
        <v>0</v>
      </c>
      <c r="E34" s="200">
        <v>0</v>
      </c>
      <c r="F34" s="198">
        <v>0</v>
      </c>
      <c r="G34" s="198">
        <v>0</v>
      </c>
    </row>
    <row r="35" spans="2:7">
      <c r="B35" s="52" t="str">
        <v>PBS</v>
      </c>
      <c r="C35" s="52">
        <v>0</v>
      </c>
      <c r="D35" s="134">
        <v>0</v>
      </c>
      <c r="E35" s="200">
        <v>0</v>
      </c>
      <c r="F35" s="198">
        <v>0</v>
      </c>
      <c r="G35" s="198">
        <v>0</v>
      </c>
    </row>
    <row r="36" spans="2:7">
      <c r="B36" s="52" t="str">
        <v>Rejuvination</v>
      </c>
      <c r="C36" s="52">
        <v>0</v>
      </c>
      <c r="D36" s="134">
        <v>0</v>
      </c>
      <c r="E36" s="200">
        <v>0</v>
      </c>
      <c r="F36" s="198">
        <v>0</v>
      </c>
      <c r="G36" s="198">
        <v>0</v>
      </c>
    </row>
    <row r="37" spans="2:7">
      <c r="B37" s="52" t="str">
        <v>Rejuvination</v>
      </c>
      <c r="C37" s="52">
        <v>0</v>
      </c>
      <c r="D37" s="134">
        <v>0</v>
      </c>
      <c r="E37" s="200">
        <v>0</v>
      </c>
      <c r="F37" s="198">
        <v>0</v>
      </c>
      <c r="G37" s="198">
        <v>0</v>
      </c>
    </row>
    <row r="38" spans="2:7">
      <c r="B38" s="52"/>
      <c r="C38" s="52"/>
      <c r="D38" s="134"/>
      <c r="E38" s="200"/>
      <c r="F38" s="198"/>
      <c r="G38" s="198"/>
    </row>
    <row r="39" spans="2:7">
      <c r="B39" s="52"/>
      <c r="C39" s="52"/>
      <c r="D39" s="134"/>
      <c r="E39" s="200"/>
      <c r="F39" s="198"/>
      <c r="G39" s="198"/>
    </row>
    <row r="40" spans="2:7">
      <c r="B40" s="52"/>
      <c r="C40" s="52"/>
      <c r="D40" s="134"/>
      <c r="E40" s="200"/>
      <c r="F40" s="198"/>
      <c r="G40" s="198"/>
    </row>
    <row r="41" spans="2:7">
      <c r="B41" s="52"/>
      <c r="C41" s="52"/>
      <c r="D41" s="134"/>
      <c r="E41" s="200"/>
      <c r="F41" s="198"/>
      <c r="G41" s="198"/>
    </row>
    <row r="42" spans="2:7">
      <c r="B42" s="52"/>
      <c r="C42" s="52"/>
      <c r="D42" s="200"/>
      <c r="E42" s="198"/>
      <c r="F42" s="198"/>
      <c r="G42" s="198"/>
    </row>
    <row r="43" spans="2:7">
      <c r="B43" s="52"/>
      <c r="C43" s="52"/>
      <c r="D43" s="134"/>
      <c r="E43" s="200"/>
      <c r="F43" s="198"/>
      <c r="G43" s="198"/>
    </row>
    <row r="44" spans="2:7">
      <c r="B44" s="52"/>
      <c r="C44" s="52"/>
      <c r="D44" s="134"/>
      <c r="E44" s="200"/>
      <c r="F44" s="198"/>
      <c r="G44" s="198"/>
    </row>
    <row r="45" spans="2:7">
      <c r="B45" s="52"/>
      <c r="C45" s="52"/>
      <c r="D45" s="134"/>
      <c r="E45" s="200"/>
      <c r="F45" s="198"/>
      <c r="G45" s="198"/>
    </row>
    <row r="46" spans="2:7">
      <c r="B46" s="52"/>
      <c r="C46" s="52"/>
      <c r="D46" s="134"/>
      <c r="E46" s="200"/>
      <c r="F46" s="198"/>
      <c r="G46" s="198"/>
    </row>
    <row r="47" spans="2:7">
      <c r="B47" s="52"/>
      <c r="C47" s="52"/>
      <c r="D47" s="134"/>
      <c r="E47" s="200"/>
      <c r="F47" s="198"/>
      <c r="G47" s="198"/>
    </row>
    <row r="48" spans="2:7">
      <c r="B48" s="52"/>
      <c r="C48" s="52"/>
      <c r="D48" s="134"/>
      <c r="E48" s="200"/>
      <c r="F48" s="198"/>
      <c r="G48" s="198"/>
    </row>
    <row r="49" spans="2:7">
      <c r="B49" s="52"/>
      <c r="C49" s="52"/>
      <c r="D49" s="134"/>
      <c r="E49" s="200"/>
      <c r="F49" s="198"/>
      <c r="G49" s="198"/>
    </row>
    <row r="50" spans="2:7">
      <c r="B50" s="52"/>
      <c r="C50" s="52"/>
      <c r="D50" s="134"/>
      <c r="E50" s="200"/>
      <c r="F50" s="198"/>
      <c r="G50" s="198"/>
    </row>
    <row r="51" spans="2:7">
      <c r="B51" s="52"/>
      <c r="C51" s="52"/>
      <c r="D51" s="134"/>
      <c r="E51" s="200"/>
      <c r="F51" s="198"/>
      <c r="G51" s="198"/>
    </row>
    <row r="52" spans="2:7">
      <c r="B52" s="52"/>
      <c r="C52" s="52"/>
      <c r="D52" s="134"/>
      <c r="E52" s="200"/>
      <c r="F52" s="198"/>
      <c r="G52" s="198"/>
    </row>
    <row r="53" spans="2:7">
      <c r="B53" s="52"/>
      <c r="C53" s="52"/>
      <c r="D53" s="134"/>
      <c r="E53" s="200"/>
      <c r="F53" s="198"/>
      <c r="G53" s="198"/>
    </row>
    <row r="54" spans="2:7">
      <c r="B54" s="52"/>
      <c r="C54" s="52"/>
      <c r="D54" s="134"/>
      <c r="E54" s="200"/>
      <c r="F54" s="198"/>
      <c r="G54" s="198"/>
    </row>
    <row r="55" spans="2:7">
      <c r="B55" s="52"/>
      <c r="C55" s="52"/>
      <c r="D55" s="134"/>
      <c r="E55" s="200"/>
      <c r="F55" s="198"/>
      <c r="G55" s="198"/>
    </row>
    <row r="56" spans="2:7">
      <c r="B56" s="52"/>
      <c r="C56" s="52"/>
      <c r="D56" s="134"/>
      <c r="E56" s="200"/>
      <c r="F56" s="198"/>
      <c r="G56" s="198"/>
    </row>
    <row r="57" spans="2:7">
      <c r="B57" s="52"/>
      <c r="C57" s="52"/>
      <c r="D57" s="134"/>
      <c r="E57" s="200"/>
      <c r="F57" s="198"/>
      <c r="G57" s="198"/>
    </row>
    <row r="58" spans="2:7">
      <c r="B58" s="52"/>
      <c r="C58" s="52"/>
      <c r="D58" s="134"/>
      <c r="E58" s="200"/>
      <c r="F58" s="198"/>
      <c r="G58" s="198"/>
    </row>
    <row r="59" spans="2:7">
      <c r="B59" s="52"/>
      <c r="C59" s="52"/>
      <c r="D59" s="134"/>
      <c r="E59" s="200"/>
      <c r="F59" s="198"/>
      <c r="G59" s="198"/>
    </row>
    <row r="60" spans="2:7">
      <c r="B60" s="52"/>
      <c r="C60" s="52"/>
      <c r="D60" s="134"/>
      <c r="E60" s="200"/>
      <c r="F60" s="198"/>
      <c r="G60" s="198"/>
    </row>
    <row r="61" spans="2:7">
      <c r="B61" s="52"/>
      <c r="C61" s="52"/>
      <c r="D61" s="134"/>
      <c r="E61" s="200"/>
      <c r="F61" s="198"/>
      <c r="G61" s="198"/>
    </row>
    <row r="62" spans="2:7">
      <c r="B62" s="52"/>
      <c r="C62" s="52"/>
      <c r="D62" s="134"/>
      <c r="E62" s="200"/>
      <c r="F62" s="198"/>
      <c r="G62" s="198"/>
    </row>
    <row r="63" spans="2:7">
      <c r="B63" s="52"/>
      <c r="C63" s="52"/>
      <c r="D63" s="134"/>
      <c r="E63" s="200"/>
      <c r="F63" s="198"/>
      <c r="G63" s="198"/>
    </row>
    <row r="64" spans="2:7">
      <c r="B64" s="52"/>
      <c r="C64" s="52"/>
      <c r="D64" s="134"/>
      <c r="E64" s="200"/>
      <c r="F64" s="198"/>
      <c r="G64" s="198"/>
    </row>
    <row r="65" spans="2:7">
      <c r="B65" s="52"/>
      <c r="C65" s="52"/>
      <c r="D65" s="134"/>
      <c r="E65" s="200"/>
      <c r="F65" s="198"/>
      <c r="G65" s="198"/>
    </row>
    <row r="66" spans="2:7">
      <c r="B66" s="52"/>
      <c r="C66" s="52"/>
      <c r="D66" s="134"/>
      <c r="E66" s="200"/>
      <c r="F66" s="198"/>
      <c r="G66" s="198"/>
    </row>
    <row r="67" spans="2:7">
      <c r="B67" s="52"/>
      <c r="C67" s="52"/>
      <c r="D67" s="134"/>
      <c r="E67" s="200"/>
      <c r="F67" s="198"/>
      <c r="G67" s="198"/>
    </row>
    <row r="68" spans="2:7">
      <c r="B68" s="52"/>
      <c r="C68" s="52"/>
      <c r="D68" s="134"/>
      <c r="E68" s="200"/>
      <c r="F68" s="198"/>
      <c r="G68" s="198"/>
    </row>
    <row r="69" spans="2:7">
      <c r="B69" s="52"/>
      <c r="C69" s="52"/>
      <c r="D69" s="134"/>
      <c r="E69" s="200"/>
      <c r="F69" s="198"/>
      <c r="G69" s="198"/>
    </row>
    <row r="70" spans="2:7">
      <c r="B70" s="52"/>
      <c r="C70" s="52"/>
      <c r="D70" s="134"/>
      <c r="E70" s="200"/>
      <c r="F70" s="198"/>
      <c r="G70" s="198"/>
    </row>
    <row r="71" spans="2:7">
      <c r="B71" s="52"/>
      <c r="C71" s="52"/>
      <c r="D71" s="134"/>
      <c r="E71" s="200"/>
      <c r="F71" s="198"/>
      <c r="G71" s="198"/>
    </row>
    <row r="72" spans="2:7">
      <c r="B72" s="52"/>
      <c r="C72" s="52"/>
      <c r="D72" s="134"/>
      <c r="E72" s="200"/>
      <c r="F72" s="198"/>
      <c r="G72" s="198"/>
    </row>
    <row r="73" spans="2:7">
      <c r="B73" s="52"/>
      <c r="C73" s="52"/>
      <c r="D73" s="134"/>
      <c r="E73" s="200"/>
      <c r="F73" s="198"/>
      <c r="G73" s="198"/>
    </row>
    <row r="74" spans="2:7">
      <c r="B74" s="52"/>
      <c r="C74" s="52"/>
      <c r="D74" s="134"/>
      <c r="E74" s="200"/>
      <c r="F74" s="198"/>
      <c r="G74" s="198"/>
    </row>
    <row r="75" spans="2:7">
      <c r="B75" s="52"/>
      <c r="C75" s="52"/>
      <c r="D75" s="134"/>
      <c r="E75" s="200"/>
      <c r="F75" s="198"/>
      <c r="G75" s="198"/>
    </row>
    <row r="76" spans="2:7">
      <c r="B76" s="52"/>
      <c r="C76" s="52"/>
      <c r="D76" s="134"/>
      <c r="E76" s="200"/>
      <c r="F76" s="198"/>
      <c r="G76" s="19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BC33-BC96-46BD-A206-1F2CDA9F0FBA}">
  <sheetPr codeName="Sheet22"/>
  <dimension ref="A1:A8"/>
  <sheetViews>
    <sheetView workbookViewId="0">
      <selection activeCell="C13" sqref="C13"/>
    </sheetView>
  </sheetViews>
  <sheetFormatPr defaultRowHeight="14.4"/>
  <sheetData>
    <row r="1" spans="1:1">
      <c r="A1" t="s">
        <v>6</v>
      </c>
    </row>
    <row r="3" spans="1:1">
      <c r="A3" t="s">
        <v>7</v>
      </c>
    </row>
    <row r="4" spans="1:1">
      <c r="A4" t="s">
        <v>8</v>
      </c>
    </row>
    <row r="5" spans="1:1">
      <c r="A5" t="s">
        <v>9</v>
      </c>
    </row>
    <row r="6" spans="1:1">
      <c r="A6" t="s">
        <v>10</v>
      </c>
    </row>
    <row r="7" spans="1:1">
      <c r="A7" t="s">
        <v>11</v>
      </c>
    </row>
    <row r="8" spans="1:1">
      <c r="A8" t="s">
        <v>12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5ACE-5A22-478B-B0DF-4710855AC42E}">
  <sheetPr codeName="Sheet17">
    <tabColor rgb="FF00B050"/>
    <pageSetUpPr fitToPage="1"/>
  </sheetPr>
  <dimension ref="A1:AK1367"/>
  <sheetViews>
    <sheetView showGridLines="0" view="pageBreakPreview" zoomScaleNormal="100" zoomScaleSheetLayoutView="100" workbookViewId="0">
      <pane ySplit="1" topLeftCell="A2" activePane="bottomLeft" state="frozen"/>
      <selection pane="bottomLeft" activeCell="K1" sqref="K1"/>
    </sheetView>
  </sheetViews>
  <sheetFormatPr defaultRowHeight="14.4"/>
  <cols>
    <col min="1" max="1" width="8.6640625" style="104" customWidth="1"/>
    <col min="2" max="2" width="17.6640625" style="30" customWidth="1"/>
    <col min="3" max="3" width="8.6640625" style="132" customWidth="1"/>
    <col min="4" max="4" width="33.6640625" style="30" customWidth="1"/>
    <col min="5" max="5" width="21.6640625" style="30" customWidth="1"/>
    <col min="6" max="6" width="8.6640625" style="104" customWidth="1"/>
    <col min="7" max="7" width="21.109375" customWidth="1"/>
    <col min="8" max="8" width="15.44140625" style="2" customWidth="1"/>
    <col min="9" max="9" width="22.88671875" customWidth="1"/>
    <col min="10" max="10" width="73.88671875" bestFit="1" customWidth="1"/>
    <col min="11" max="11" width="10.109375" bestFit="1" customWidth="1"/>
    <col min="12" max="12" width="9.6640625" bestFit="1" customWidth="1"/>
    <col min="18" max="22" width="9" customWidth="1"/>
    <col min="23" max="25" width="37.44140625" customWidth="1"/>
    <col min="26" max="26" width="9" customWidth="1"/>
    <col min="28" max="28" width="19.88671875" bestFit="1" customWidth="1"/>
    <col min="29" max="29" width="51.109375" bestFit="1" customWidth="1"/>
    <col min="30" max="30" width="37.44140625" customWidth="1"/>
    <col min="31" max="31" width="48" customWidth="1"/>
    <col min="32" max="32" width="49.5546875" bestFit="1" customWidth="1"/>
    <col min="34" max="34" width="41.5546875" customWidth="1"/>
  </cols>
  <sheetData>
    <row r="1" spans="1:37" ht="81" customHeight="1" thickBot="1">
      <c r="C1" s="104"/>
      <c r="H1" s="2" t="s">
        <v>13</v>
      </c>
      <c r="J1" s="235" t="s">
        <v>14</v>
      </c>
      <c r="K1" s="236"/>
      <c r="W1" s="299" t="s">
        <v>15</v>
      </c>
      <c r="X1" s="296" t="s">
        <v>16</v>
      </c>
      <c r="Y1" s="300" t="s">
        <v>17</v>
      </c>
      <c r="AA1" s="278" t="s">
        <v>18</v>
      </c>
      <c r="AB1" s="291"/>
      <c r="AC1" s="296" t="s">
        <v>15</v>
      </c>
      <c r="AD1" s="297" t="s">
        <v>16</v>
      </c>
      <c r="AE1" s="298" t="s">
        <v>17</v>
      </c>
      <c r="AH1" s="310"/>
    </row>
    <row r="2" spans="1:37" ht="35.25" customHeight="1">
      <c r="A2" s="388" t="s">
        <v>19</v>
      </c>
      <c r="B2" s="388"/>
      <c r="C2" s="388"/>
      <c r="D2" s="388"/>
      <c r="E2" s="388"/>
      <c r="F2" s="388"/>
      <c r="G2" s="190"/>
      <c r="H2" s="189">
        <v>1</v>
      </c>
      <c r="I2" s="205" t="s">
        <v>20</v>
      </c>
      <c r="J2" s="237" t="str">
        <f ca="1">_xlfn.CONCAT(J3," ",IF('Summary Sheet'!I11=0,"- NBS Material Only Proposal","- NBS Furnish and Install Proposal")," ",TEXT(TODAY(),"mm.dd.yy"))</f>
        <v>Job Name Material ONLY Proposal Clean - NBS Material Only Proposal 03.03.26</v>
      </c>
      <c r="W2" s="279" t="e" cm="1" vm="1">
        <f t="array" ref="W2">_xlfn._xlws.FILTER(IF($AB$2:$AB$109&lt;&gt;"",$AB$2:$AB$109 &amp; ": " &amp; $AC$2:$AC$109,$AC$2:$AC$109),$AC$2:$AC$109&lt;&gt;"")</f>
        <v>#VALUE!</v>
      </c>
      <c r="X2" s="287" t="e" cm="1" vm="1">
        <f t="array" ref="X2">_xlfn._xlws.FILTER(IF($AB$10:$AB$106&lt;&gt;"",$AB$10:$AB$106 &amp; ": " &amp; $AD$10:$AD$106,$AD$10:$AD$106),$AD$10:$AD$106&lt;&gt;"")</f>
        <v>#VALUE!</v>
      </c>
      <c r="Y2" s="280" t="str" cm="1">
        <f t="array" aca="1" ref="Y2:Y4" ca="1">_xlfn._xlws.FILTER(IF($AB$2:$AB$106&lt;&gt;"",$AB$2:$AB$106 &amp; ": " &amp; $AE$2:$AE$106,$AE$2:$AE$106),$AE$2:$AE$106&lt;&gt;"")</f>
        <v xml:space="preserve">Toilet Compartments are priced based on standard colors. Any changes will result in a cost impact. </v>
      </c>
      <c r="AA2" s="279" t="s">
        <v>21</v>
      </c>
      <c r="AB2" s="207"/>
      <c r="AE2" t="str">
        <f>IF('Toilet Compartments'!$N$71=0,'PRINT PREVIEW'!AI3,'PRINT PREVIEW'!AH3)</f>
        <v xml:space="preserve">Toilet Compartments are priced based on standard colors. Any changes will result in a cost impact. </v>
      </c>
      <c r="AF2" s="301" t="s">
        <v>22</v>
      </c>
      <c r="AG2" s="385"/>
      <c r="AH2" s="310" t="s">
        <v>23</v>
      </c>
    </row>
    <row r="3" spans="1:37" ht="15.6">
      <c r="A3" s="389">
        <f ca="1">TODAY()</f>
        <v>46084</v>
      </c>
      <c r="B3" s="389"/>
      <c r="C3" s="389"/>
      <c r="D3" s="191"/>
      <c r="H3" s="2">
        <v>1</v>
      </c>
      <c r="I3" s="205" t="s">
        <v>24</v>
      </c>
      <c r="J3" t="str">
        <f ca="1">_xlfn.TEXTJOIN("",TRUE,'Summary Sheet'!B1:D1,IF(K1="","",_xlfn.CONCAT(" R",K1)))</f>
        <v>Job Name Material ONLY Proposal Clean</v>
      </c>
      <c r="W3" s="279"/>
      <c r="X3" s="287"/>
      <c r="Y3" s="280" t="str">
        <f ca="1"/>
        <v xml:space="preserve">Wall Protection is priced based on standard colors. Any changes will result in a cost impact. </v>
      </c>
      <c r="AA3" s="279" t="s">
        <v>25</v>
      </c>
      <c r="AE3" t="str">
        <f>IF('Wall Protection'!$N$71=0,'PRINT PREVIEW'!AI4,'PRINT PREVIEW'!AH4)</f>
        <v xml:space="preserve">Wall Protection is priced based on standard colors. Any changes will result in a cost impact. </v>
      </c>
      <c r="AF3" s="302" t="s">
        <v>26</v>
      </c>
      <c r="AG3" s="385"/>
      <c r="AH3" s="309" t="s">
        <v>27</v>
      </c>
      <c r="AI3" s="215" t="s">
        <v>28</v>
      </c>
    </row>
    <row r="4" spans="1:37" ht="9.75" customHeight="1">
      <c r="A4" s="192"/>
      <c r="B4" s="193"/>
      <c r="C4" s="194"/>
      <c r="D4" s="191"/>
      <c r="H4" s="2">
        <v>1</v>
      </c>
      <c r="W4" s="279"/>
      <c r="X4" s="287"/>
      <c r="Y4" s="280" t="str">
        <f ca="1"/>
        <v xml:space="preserve">Freight is calculated on single shipments.  Split shipments will result in a cost impact. </v>
      </c>
      <c r="AA4" s="279" t="s">
        <v>29</v>
      </c>
      <c r="AE4" t="str">
        <f ca="1">IF('Summary Sheet'!$I$11=0,'PRINT PREVIEW'!AI5,'PRINT PREVIEW'!AH5)</f>
        <v xml:space="preserve">Freight is calculated on single shipments.  Split shipments will result in a cost impact. </v>
      </c>
      <c r="AF4" s="303" t="s">
        <v>30</v>
      </c>
      <c r="AG4" s="385"/>
      <c r="AH4" s="309" t="s">
        <v>31</v>
      </c>
      <c r="AI4" s="215" t="s">
        <v>32</v>
      </c>
    </row>
    <row r="5" spans="1:37">
      <c r="A5" s="192" t="s">
        <v>33</v>
      </c>
      <c r="B5" s="193">
        <f>'Summary Sheet'!$B$6</f>
        <v>0</v>
      </c>
      <c r="C5" s="194"/>
      <c r="D5" s="191"/>
      <c r="H5" s="2">
        <v>1</v>
      </c>
      <c r="L5" s="387"/>
      <c r="M5" s="387"/>
      <c r="N5" s="387"/>
      <c r="O5" s="195"/>
      <c r="P5" s="195"/>
      <c r="Q5" s="195"/>
      <c r="R5" s="195"/>
      <c r="S5" s="195"/>
      <c r="T5" s="195"/>
      <c r="W5" s="279"/>
      <c r="X5" s="287"/>
      <c r="Y5" s="280"/>
      <c r="AA5" s="279" t="s">
        <v>34</v>
      </c>
      <c r="AE5" t="str">
        <f ca="1">IF('Summary Sheet'!$I$11=0, IF('PRINT PREVIEW'!AI6=0, "", 'PRINT PREVIEW'!AI6), IF('PRINT PREVIEW'!AH6=0, "", 'PRINT PREVIEW'!AH6))</f>
        <v/>
      </c>
      <c r="AF5" s="303" t="s">
        <v>35</v>
      </c>
      <c r="AG5" s="385"/>
      <c r="AH5" s="309" t="s">
        <v>36</v>
      </c>
      <c r="AI5" s="215" t="s">
        <v>37</v>
      </c>
      <c r="AJ5" s="207"/>
    </row>
    <row r="6" spans="1:37" ht="9.75" customHeight="1">
      <c r="A6" s="192"/>
      <c r="B6" s="193"/>
      <c r="C6" s="194"/>
      <c r="D6" s="191"/>
      <c r="H6" s="2">
        <v>1</v>
      </c>
      <c r="L6" s="387"/>
      <c r="M6" s="387"/>
      <c r="N6" s="387"/>
      <c r="O6" s="195"/>
      <c r="P6" s="195"/>
      <c r="Q6" s="195"/>
      <c r="R6" s="195"/>
      <c r="S6" s="195"/>
      <c r="T6" s="195"/>
      <c r="W6" s="279"/>
      <c r="X6" s="287"/>
      <c r="Y6" s="280"/>
      <c r="AA6" s="279" t="s">
        <v>38</v>
      </c>
      <c r="AE6" t="str">
        <f ca="1">IF('Summary Sheet'!$I$11=0, IF('PRINT PREVIEW'!AI7=0, "", 'PRINT PREVIEW'!AI7), IF('PRINT PREVIEW'!AH7=0, "", 'PRINT PREVIEW'!AH7))</f>
        <v/>
      </c>
      <c r="AF6" s="304" t="s">
        <v>39</v>
      </c>
      <c r="AG6" s="385"/>
      <c r="AH6" s="215" t="s">
        <v>40</v>
      </c>
      <c r="AI6" s="217"/>
      <c r="AJ6" s="207"/>
    </row>
    <row r="7" spans="1:37">
      <c r="A7" s="192" t="s">
        <v>41</v>
      </c>
      <c r="B7" s="193" t="str">
        <f ca="1">'Summary Sheet'!B1</f>
        <v>Job Name Material ONLY Proposal Clean</v>
      </c>
      <c r="C7" s="194"/>
      <c r="D7" s="191"/>
      <c r="H7" s="2">
        <v>1</v>
      </c>
      <c r="L7" s="195"/>
      <c r="M7" s="195"/>
      <c r="N7" s="195"/>
      <c r="O7" s="195"/>
      <c r="P7" s="195"/>
      <c r="Q7" s="195"/>
      <c r="R7" s="195"/>
      <c r="S7" s="195"/>
      <c r="T7" s="195"/>
      <c r="W7" s="279"/>
      <c r="X7" s="287"/>
      <c r="Y7" s="280"/>
      <c r="AA7" s="279" t="s">
        <v>42</v>
      </c>
      <c r="AE7" t="str">
        <f ca="1">IF('Summary Sheet'!$I$11=0, IF('PRINT PREVIEW'!AI8=0, "", 'PRINT PREVIEW'!AI8), IF('PRINT PREVIEW'!AH8=0, "", 'PRINT PREVIEW'!AH8))</f>
        <v/>
      </c>
      <c r="AF7" s="305"/>
      <c r="AH7" s="215" t="s">
        <v>32</v>
      </c>
    </row>
    <row r="8" spans="1:37" ht="9.75" customHeight="1">
      <c r="A8" s="192"/>
      <c r="B8" s="193"/>
      <c r="C8" s="194"/>
      <c r="D8" s="191"/>
      <c r="H8" s="2">
        <v>1</v>
      </c>
      <c r="W8" s="279"/>
      <c r="X8" s="287"/>
      <c r="Y8" s="280"/>
      <c r="AA8" s="279" t="s">
        <v>43</v>
      </c>
      <c r="AF8" s="285"/>
      <c r="AH8" s="215" t="s">
        <v>37</v>
      </c>
    </row>
    <row r="9" spans="1:37" s="207" customFormat="1">
      <c r="A9" s="386" t="s">
        <v>44</v>
      </c>
      <c r="B9" s="386" t="e" cm="1" vm="1">
        <f t="array" aca="1" ref="B9" ca="1">_xlfn.TEXTJOIN(", ", TRUE,
  _xlfn._xlws.FILTER('Summary Sheet'!E2:E24,
    'Summary Sheet'!F2:F24&gt;0
  )
)</f>
        <v>#VALUE!</v>
      </c>
      <c r="C9" s="386"/>
      <c r="D9" s="386"/>
      <c r="E9" s="386"/>
      <c r="F9" s="386"/>
      <c r="H9" s="208">
        <v>1</v>
      </c>
      <c r="W9" s="289"/>
      <c r="X9" s="288"/>
      <c r="Y9" s="281"/>
      <c r="AA9" s="289" t="s">
        <v>45</v>
      </c>
      <c r="AF9" s="286"/>
      <c r="AK9"/>
    </row>
    <row r="10" spans="1:37" s="207" customFormat="1" ht="18" thickBot="1">
      <c r="A10" s="386"/>
      <c r="B10" s="386"/>
      <c r="C10" s="386"/>
      <c r="D10" s="386"/>
      <c r="E10" s="386"/>
      <c r="F10" s="386"/>
      <c r="G10" s="226" t="s">
        <v>46</v>
      </c>
      <c r="H10" s="208">
        <v>1</v>
      </c>
      <c r="W10" s="289"/>
      <c r="X10" s="288"/>
      <c r="Y10" s="281"/>
      <c r="AA10" s="290" t="s">
        <v>47</v>
      </c>
      <c r="AB10" s="279"/>
      <c r="AC10" s="287" t="str" cm="1">
        <f t="array" ref="AC10">IF('Toilet Accessories'!$B$76="","",_xlfn._xlws.FILTER('Toilet Accessories'!B76:B80, 'Toilet Accessories'!B76:B80&lt;&gt;""))</f>
        <v/>
      </c>
      <c r="AD10" t="str" cm="1">
        <f t="array" ref="AD10">IF('Toilet Accessories'!$B$82="","",_xlfn._xlws.FILTER('Toilet Accessories'!B82:B85, 'Toilet Accessories'!B82:B85&lt;&gt;""))</f>
        <v/>
      </c>
      <c r="AE10" s="292" t="str" cm="1">
        <f t="array" ref="AE10">IF('Toilet Accessories'!$B$88="","",_xlfn._xlws.FILTER('Toilet Accessories'!$B$88,'Toilet Accessories'!$B$88&lt;&gt;""))</f>
        <v/>
      </c>
      <c r="AF10" s="306" t="s">
        <v>48</v>
      </c>
      <c r="AK10"/>
    </row>
    <row r="11" spans="1:37" ht="15" customHeight="1">
      <c r="A11" s="390" t="str">
        <f ca="1">CONCATENATE("Proposal Amount: ",TEXT('Summary Sheet'!F25, "$#,##0"))</f>
        <v>Proposal Amount: $0</v>
      </c>
      <c r="B11" s="390"/>
      <c r="C11" s="390"/>
      <c r="D11" s="191"/>
      <c r="G11" s="227">
        <f ca="1">SUM(
  IF(ISNUMBER(G16), G16, 0),
  IF(ISNUMBER(G76), G76, 0),
  IF(ISNUMBER(G186), G186, 0),
  IF(ISNUMBER(G241), G241, 0),
  IF(ISNUMBER(G296), G296, 0),
  IF(ISNUMBER(G351), G351, 0),
  IF(ISNUMBER(G131), G131, 0),
  IF(ISNUMBER(G406), G406, 0),
  IF(ISNUMBER(G461), G461, 0),
  IF(ISNUMBER(G516), G516, 0),
  IF(ISNUMBER(G571), G571, 0),
  IF(ISNUMBER(G626), G626, 0),
  IF(ISNUMBER(G681), G681, 0),
  IF(ISNUMBER(G736), G736, 0),
  IF(ISNUMBER(G791), G791, 0),
  IF(ISNUMBER(G846), G846, 0),
  IF(ISNUMBER(G901), G901, 0),
  IF(ISNUMBER(G956), G956, 0),
  IF(ISNUMBER(G1011), G1011, 0),IF(ISNUMBER(G1065), G1065, 0),IF(ISNUMBER(G1190), G1190, 0),IF(ISNUMBER(G1245), G1245, 0),IF(ISNUMBER(G1300), G1300, 0)
)-'Summary Sheet'!F25</f>
        <v>0</v>
      </c>
      <c r="H11" s="2">
        <v>1</v>
      </c>
      <c r="W11" s="279"/>
      <c r="X11" s="287"/>
      <c r="Y11" s="280"/>
      <c r="AB11" s="279"/>
      <c r="AC11" s="287"/>
      <c r="AE11" s="292"/>
      <c r="AF11" s="307" t="s">
        <v>49</v>
      </c>
    </row>
    <row r="12" spans="1:37" ht="9.75" customHeight="1">
      <c r="A12" s="192"/>
      <c r="B12" s="193"/>
      <c r="C12" s="194"/>
      <c r="D12" s="191"/>
      <c r="G12" s="202"/>
      <c r="H12" s="2">
        <v>1</v>
      </c>
      <c r="W12" s="279"/>
      <c r="X12" s="287"/>
      <c r="Y12" s="280"/>
      <c r="AB12" s="279"/>
      <c r="AC12" s="287"/>
      <c r="AE12" s="292"/>
      <c r="AF12" s="303" t="s">
        <v>50</v>
      </c>
    </row>
    <row r="13" spans="1:37">
      <c r="A13" s="192" t="s">
        <v>51</v>
      </c>
      <c r="B13" s="193"/>
      <c r="C13" s="194"/>
      <c r="D13" s="191"/>
      <c r="H13" s="2">
        <v>1</v>
      </c>
      <c r="W13" s="279"/>
      <c r="X13" s="287"/>
      <c r="Y13" s="280"/>
      <c r="AB13" s="279"/>
      <c r="AC13" s="287"/>
      <c r="AE13" s="292"/>
      <c r="AF13" s="303" t="s">
        <v>52</v>
      </c>
      <c r="AH13" s="217"/>
    </row>
    <row r="14" spans="1:37" ht="6.75" customHeight="1">
      <c r="A14" s="192"/>
      <c r="B14" s="193"/>
      <c r="C14" s="194"/>
      <c r="D14" s="191"/>
      <c r="H14" s="2">
        <v>1</v>
      </c>
      <c r="W14" s="279"/>
      <c r="X14" s="287"/>
      <c r="Y14" s="280"/>
      <c r="AB14" s="279"/>
      <c r="AC14" s="287"/>
      <c r="AE14" s="292"/>
      <c r="AF14" s="304" t="s">
        <v>53</v>
      </c>
      <c r="AH14" s="310"/>
    </row>
    <row r="15" spans="1:37" ht="21" customHeight="1">
      <c r="A15" s="1" t="str">
        <f>G15 &amp; " - $" &amp; TEXT(G16, "#,##0")</f>
        <v xml:space="preserve"> - $</v>
      </c>
      <c r="B15" s="1"/>
      <c r="C15" s="1"/>
      <c r="D15" s="1"/>
      <c r="E15" s="9"/>
      <c r="F15" s="108"/>
      <c r="G15" s="187" t="str">
        <f>IF('Toilet Accessories'!$N$67=0,"",TRIM(RIGHT('Toilet Accessories'!$A$3, LEN('Toilet Accessories'!$A$3) - FIND(":", 'Toilet Accessories'!$A$3))))</f>
        <v/>
      </c>
      <c r="H15" s="2" t="str">
        <f>IF($G$15="","",1)</f>
        <v/>
      </c>
      <c r="W15" s="279"/>
      <c r="X15" s="287"/>
      <c r="Y15" s="280"/>
      <c r="AB15" s="279"/>
      <c r="AC15" s="287" t="str" cm="1">
        <f t="array" ref="AC15">IF('Toilet Compartments'!$B$76="","",_xlfn._xlws.FILTER('Toilet Compartments'!B76:B80, 'Toilet Compartments'!B76:B80&lt;&gt;""))</f>
        <v/>
      </c>
      <c r="AD15" t="str" cm="1">
        <f t="array" ref="AD15">IF('Toilet Compartments'!$B$82="","",_xlfn._xlws.FILTER('Toilet Compartments'!B82:B86, 'Toilet Compartments'!B82:B86&lt;&gt;""))</f>
        <v/>
      </c>
      <c r="AE15" s="292" t="str" cm="1">
        <f t="array" ref="AE15">IF('Toilet Compartments'!$B$88="","",_xlfn._xlws.FILTER('Toilet Compartments'!B88:B92,'Toilet Compartments'!B88:B92&lt;&gt;""))</f>
        <v/>
      </c>
      <c r="AF15" s="285"/>
      <c r="AH15" s="215"/>
      <c r="AI15" s="215"/>
    </row>
    <row r="16" spans="1:37">
      <c r="A16" s="138"/>
      <c r="B16" s="138"/>
      <c r="C16" s="138"/>
      <c r="D16" s="138"/>
      <c r="E16" s="138"/>
      <c r="F16" s="138"/>
      <c r="G16" s="188" t="str">
        <f>IF('Toilet Accessories'!N67=0,"",ROUNDUP('Toilet Accessories'!N67,0))</f>
        <v/>
      </c>
      <c r="H16" s="2" t="str">
        <f t="shared" ref="H16:H18" si="0">IF($G$15="","",1)</f>
        <v/>
      </c>
      <c r="W16" s="279"/>
      <c r="X16" s="287"/>
      <c r="Y16" s="280"/>
      <c r="AB16" s="279"/>
      <c r="AC16" s="287"/>
      <c r="AE16" s="292"/>
      <c r="AF16" s="285"/>
      <c r="AH16" s="215"/>
      <c r="AI16" s="215"/>
    </row>
    <row r="17" spans="1:35" ht="21.6">
      <c r="A17" s="102" t="s">
        <v>54</v>
      </c>
      <c r="B17" s="102" t="s">
        <v>55</v>
      </c>
      <c r="C17" s="102" t="s">
        <v>56</v>
      </c>
      <c r="D17" s="102" t="s">
        <v>57</v>
      </c>
      <c r="E17" s="102" t="s">
        <v>58</v>
      </c>
      <c r="F17" s="102" t="s">
        <v>59</v>
      </c>
      <c r="H17" s="2" t="str">
        <f t="shared" si="0"/>
        <v/>
      </c>
      <c r="W17" s="279"/>
      <c r="X17" s="287"/>
      <c r="Y17" s="280"/>
      <c r="AB17" s="279"/>
      <c r="AC17" s="287"/>
      <c r="AD17" s="207"/>
      <c r="AE17" s="293"/>
      <c r="AF17" s="306" t="s">
        <v>60</v>
      </c>
      <c r="AH17" s="215"/>
      <c r="AI17" s="215"/>
    </row>
    <row r="18" spans="1:35" ht="16.2" thickBot="1">
      <c r="A18" s="12"/>
      <c r="B18" s="12"/>
      <c r="C18" s="12"/>
      <c r="D18" s="12"/>
      <c r="E18" s="12"/>
      <c r="F18" s="12"/>
      <c r="H18" s="2" t="str">
        <f t="shared" si="0"/>
        <v/>
      </c>
      <c r="W18" s="279"/>
      <c r="X18" s="287"/>
      <c r="Y18" s="280"/>
      <c r="AB18" s="279"/>
      <c r="AC18" s="287"/>
      <c r="AD18" s="207"/>
      <c r="AE18" s="293"/>
      <c r="AF18" s="302" t="s">
        <v>61</v>
      </c>
      <c r="AH18" s="215"/>
      <c r="AI18" s="215"/>
    </row>
    <row r="19" spans="1:35" ht="15" thickTop="1">
      <c r="A19" s="112" t="str" cm="1">
        <f t="array" ref="A19">_xlfn._xlws.FILTER('Toilet Accessories'!B9:G58, ('Toilet Accessories'!F9:F58&lt;&gt;""), "")</f>
        <v/>
      </c>
      <c r="B19" s="112"/>
      <c r="C19" s="154"/>
      <c r="D19" s="52"/>
      <c r="E19" s="155"/>
      <c r="F19" s="106"/>
      <c r="H19" s="2" t="str">
        <f t="shared" ref="H19:H72" si="1">IF(OR(D19="", D19=0), "", 1)</f>
        <v/>
      </c>
      <c r="W19" s="279"/>
      <c r="X19" s="287"/>
      <c r="Y19" s="280"/>
      <c r="AB19" s="279"/>
      <c r="AC19" s="287"/>
      <c r="AE19" s="292"/>
      <c r="AF19" s="303" t="s">
        <v>62</v>
      </c>
      <c r="AH19" s="215"/>
      <c r="AI19" s="215"/>
    </row>
    <row r="20" spans="1:35">
      <c r="A20" s="112"/>
      <c r="B20" s="112"/>
      <c r="C20" s="154"/>
      <c r="D20" s="52"/>
      <c r="E20" s="155"/>
      <c r="F20" s="106"/>
      <c r="H20" s="2" t="str">
        <f t="shared" si="1"/>
        <v/>
      </c>
      <c r="W20" s="279"/>
      <c r="X20" s="287"/>
      <c r="Y20" s="280"/>
      <c r="AB20" s="279" t="s">
        <v>63</v>
      </c>
      <c r="AC20" s="287" t="str" cm="1">
        <f t="array" ref="AC20">IF('Wall Protection'!$B$76="", "", _xlfn._xlws.FILTER('Wall Protection'!B76:B80, 'Wall Protection'!B76:B80&lt;&gt;""))</f>
        <v/>
      </c>
      <c r="AD20" t="str" cm="1">
        <f t="array" ref="AD20">IF('Wall Protection'!$B$82="","",_xlfn._xlws.FILTER('Wall Protection'!B82:B86, 'Wall Protection'!B82:B86&lt;&gt;""))</f>
        <v/>
      </c>
      <c r="AE20" s="292" t="str" cm="1">
        <f t="array" ref="AE20">IF('Wall Protection'!$B$88="", "", "Wall Protection: " &amp; _xlfn.TEXTJOIN(", ", TRUE, _xlfn._xlws.FILTER('Wall Protection'!B88:B92, 'Wall Protection'!B88:B92&lt;&gt;"")))</f>
        <v/>
      </c>
      <c r="AF20" s="303" t="s">
        <v>64</v>
      </c>
      <c r="AH20" s="215"/>
      <c r="AI20" s="215"/>
    </row>
    <row r="21" spans="1:35" ht="15" thickBot="1">
      <c r="A21" s="112"/>
      <c r="B21" s="112"/>
      <c r="C21" s="154"/>
      <c r="D21" s="52"/>
      <c r="E21" s="155"/>
      <c r="F21" s="106"/>
      <c r="H21" s="2" t="str">
        <f t="shared" si="1"/>
        <v/>
      </c>
      <c r="W21" s="279"/>
      <c r="X21" s="287"/>
      <c r="Y21" s="280"/>
      <c r="AB21" s="279"/>
      <c r="AC21" s="287"/>
      <c r="AE21" s="292"/>
      <c r="AF21" s="308" t="s">
        <v>65</v>
      </c>
      <c r="AH21" s="215"/>
      <c r="AI21" s="215"/>
    </row>
    <row r="22" spans="1:35">
      <c r="A22" s="112"/>
      <c r="B22" s="112"/>
      <c r="C22" s="154"/>
      <c r="D22" s="52"/>
      <c r="E22" s="155"/>
      <c r="F22" s="106"/>
      <c r="H22" s="2" t="str">
        <f t="shared" si="1"/>
        <v/>
      </c>
      <c r="W22" s="279"/>
      <c r="X22" s="287"/>
      <c r="Y22" s="280"/>
      <c r="AB22" s="279"/>
      <c r="AC22" s="287"/>
      <c r="AE22" s="292"/>
      <c r="AH22" s="215"/>
      <c r="AI22" s="215"/>
    </row>
    <row r="23" spans="1:35">
      <c r="A23" s="112"/>
      <c r="B23" s="112"/>
      <c r="C23" s="154"/>
      <c r="D23" s="52"/>
      <c r="E23" s="155"/>
      <c r="F23" s="106"/>
      <c r="H23" s="2" t="str">
        <f t="shared" si="1"/>
        <v/>
      </c>
      <c r="W23" s="279"/>
      <c r="X23" s="287"/>
      <c r="Y23" s="280"/>
      <c r="AB23" s="279"/>
      <c r="AC23" s="287"/>
      <c r="AE23" s="292"/>
    </row>
    <row r="24" spans="1:35">
      <c r="A24" s="112"/>
      <c r="B24" s="112"/>
      <c r="C24" s="154"/>
      <c r="D24" s="52"/>
      <c r="E24" s="155"/>
      <c r="F24" s="106"/>
      <c r="H24" s="2" t="str">
        <f t="shared" si="1"/>
        <v/>
      </c>
      <c r="W24" s="279"/>
      <c r="X24" s="287"/>
      <c r="Y24" s="280"/>
      <c r="AB24" s="279"/>
      <c r="AC24" s="287"/>
      <c r="AE24" s="292"/>
    </row>
    <row r="25" spans="1:35">
      <c r="A25" s="112"/>
      <c r="B25" s="112"/>
      <c r="C25" s="154"/>
      <c r="D25" s="52"/>
      <c r="E25" s="155"/>
      <c r="F25" s="106"/>
      <c r="H25" s="2" t="str">
        <f t="shared" si="1"/>
        <v/>
      </c>
      <c r="W25" s="279"/>
      <c r="X25" s="287"/>
      <c r="Y25" s="280"/>
      <c r="AB25" s="279" t="s">
        <v>66</v>
      </c>
      <c r="AC25" s="287" t="str" cm="1">
        <f t="array" ref="AC25">IF(Appliances!$B$76="", "", _xlfn._xlws.FILTER(Appliances!B76:B80, Appliances!B76:B80&lt;&gt;""))</f>
        <v/>
      </c>
      <c r="AD25" t="str" cm="1">
        <f t="array" ref="AD25">IF(Appliances!$B$82="","",_xlfn._xlws.FILTER(Appliances!B82:B86, Appliances!B82:B86&lt;&gt;""))</f>
        <v/>
      </c>
      <c r="AE25" s="292" t="str" cm="1">
        <f t="array" ref="AE25">IF(Appliances!$B$88="", "", "Appliances: " &amp; _xlfn.TEXTJOIN(", ", TRUE, _xlfn._xlws.FILTER(Appliances!B88:B92, Appliances!B88:B92&lt;&gt;"")))</f>
        <v/>
      </c>
    </row>
    <row r="26" spans="1:35">
      <c r="A26" s="112"/>
      <c r="B26" s="112"/>
      <c r="C26" s="154"/>
      <c r="D26" s="52"/>
      <c r="E26" s="155"/>
      <c r="F26" s="106"/>
      <c r="H26" s="2" t="str">
        <f t="shared" si="1"/>
        <v/>
      </c>
      <c r="W26" s="279"/>
      <c r="X26" s="287"/>
      <c r="Y26" s="280"/>
      <c r="AB26" s="279"/>
      <c r="AC26" s="287"/>
      <c r="AE26" s="292"/>
    </row>
    <row r="27" spans="1:35">
      <c r="A27" s="112"/>
      <c r="B27" s="112"/>
      <c r="C27" s="154"/>
      <c r="D27" s="52"/>
      <c r="E27" s="155"/>
      <c r="F27" s="106"/>
      <c r="H27" s="2" t="str">
        <f t="shared" si="1"/>
        <v/>
      </c>
      <c r="W27" s="279"/>
      <c r="X27" s="287"/>
      <c r="Y27" s="280"/>
      <c r="AB27" s="279"/>
      <c r="AC27" s="287"/>
      <c r="AE27" s="292"/>
    </row>
    <row r="28" spans="1:35">
      <c r="A28" s="112"/>
      <c r="B28" s="112"/>
      <c r="C28" s="154"/>
      <c r="D28" s="52"/>
      <c r="E28" s="155"/>
      <c r="F28" s="106"/>
      <c r="H28" s="2" t="str">
        <f t="shared" si="1"/>
        <v/>
      </c>
      <c r="W28" s="279"/>
      <c r="X28" s="287"/>
      <c r="Y28" s="280"/>
      <c r="AB28" s="279"/>
      <c r="AC28" s="287"/>
      <c r="AE28" s="292"/>
    </row>
    <row r="29" spans="1:35">
      <c r="A29" s="112"/>
      <c r="B29" s="112"/>
      <c r="C29" s="154"/>
      <c r="D29" s="52"/>
      <c r="E29" s="155"/>
      <c r="F29" s="106"/>
      <c r="H29" s="2" t="str">
        <f t="shared" si="1"/>
        <v/>
      </c>
      <c r="W29" s="279"/>
      <c r="X29" s="287"/>
      <c r="Y29" s="280"/>
      <c r="AB29" s="279"/>
      <c r="AC29" s="287"/>
      <c r="AE29" s="292"/>
    </row>
    <row r="30" spans="1:35">
      <c r="A30" s="112"/>
      <c r="B30" s="112"/>
      <c r="C30" s="154"/>
      <c r="D30" s="52"/>
      <c r="E30" s="155"/>
      <c r="F30" s="106"/>
      <c r="H30" s="2" t="str">
        <f t="shared" si="1"/>
        <v/>
      </c>
      <c r="W30" s="279"/>
      <c r="X30" s="287"/>
      <c r="Y30" s="280"/>
      <c r="AB30" s="279" t="s">
        <v>67</v>
      </c>
      <c r="AC30" s="287" t="str" cm="1">
        <f t="array" ref="AC30">IF(Lockers!$B$76="", "", _xlfn._xlws.FILTER(Lockers!B76:B80, Lockers!B76:B80&lt;&gt;""))</f>
        <v/>
      </c>
      <c r="AD30" t="str" cm="1">
        <f t="array" ref="AD30">IF(Lockers!$B$82="","",_xlfn._xlws.FILTER(Lockers!B82:B86, Lockers!B82:B86&lt;&gt;""))</f>
        <v/>
      </c>
      <c r="AE30" s="292" t="str" cm="1">
        <f t="array" ref="AE30">IF(Lockers!$B$88="", "", "Lockers: " &amp; _xlfn.TEXTJOIN(", ", TRUE, _xlfn._xlws.FILTER(Lockers!B88:B92, Lockers!B88:B92&lt;&gt;"")))</f>
        <v/>
      </c>
    </row>
    <row r="31" spans="1:35" ht="14.4" customHeight="1">
      <c r="A31" s="112"/>
      <c r="B31" s="112"/>
      <c r="C31" s="154"/>
      <c r="D31" s="52"/>
      <c r="E31" s="155"/>
      <c r="F31" s="106"/>
      <c r="H31" s="2" t="str">
        <f t="shared" si="1"/>
        <v/>
      </c>
      <c r="W31" s="279"/>
      <c r="X31" s="287"/>
      <c r="Y31" s="280"/>
      <c r="AB31" s="279"/>
      <c r="AC31" s="287"/>
      <c r="AE31" s="292"/>
    </row>
    <row r="32" spans="1:35">
      <c r="A32" s="112"/>
      <c r="B32" s="112"/>
      <c r="C32" s="154"/>
      <c r="D32" s="52"/>
      <c r="E32" s="155"/>
      <c r="F32" s="106"/>
      <c r="H32" s="2" t="str">
        <f t="shared" si="1"/>
        <v/>
      </c>
      <c r="W32" s="279"/>
      <c r="X32" s="287"/>
      <c r="Y32" s="280"/>
      <c r="AB32" s="279"/>
      <c r="AC32" s="287"/>
      <c r="AE32" s="292"/>
    </row>
    <row r="33" spans="1:31">
      <c r="A33" s="112"/>
      <c r="B33" s="112"/>
      <c r="C33" s="154"/>
      <c r="D33" s="52"/>
      <c r="E33" s="155"/>
      <c r="F33" s="106"/>
      <c r="H33" s="2" t="str">
        <f t="shared" si="1"/>
        <v/>
      </c>
      <c r="W33" s="279"/>
      <c r="X33" s="287"/>
      <c r="Y33" s="280"/>
      <c r="AB33" s="279"/>
      <c r="AC33" s="287"/>
      <c r="AE33" s="292"/>
    </row>
    <row r="34" spans="1:31">
      <c r="A34" s="112"/>
      <c r="B34" s="112"/>
      <c r="C34" s="131"/>
      <c r="D34" s="52"/>
      <c r="E34" s="52"/>
      <c r="F34" s="112"/>
      <c r="H34" s="2" t="str">
        <f t="shared" si="1"/>
        <v/>
      </c>
      <c r="W34" s="279"/>
      <c r="X34" s="287"/>
      <c r="Y34" s="280"/>
      <c r="AB34" s="279"/>
      <c r="AC34" s="287"/>
      <c r="AE34" s="292"/>
    </row>
    <row r="35" spans="1:31">
      <c r="A35" s="112"/>
      <c r="B35" s="112"/>
      <c r="C35" s="131"/>
      <c r="D35" s="52"/>
      <c r="E35" s="52"/>
      <c r="F35" s="112"/>
      <c r="H35" s="2" t="str">
        <f t="shared" si="1"/>
        <v/>
      </c>
      <c r="W35" s="279"/>
      <c r="X35" s="287"/>
      <c r="Y35" s="280"/>
      <c r="AB35" s="279" t="s">
        <v>68</v>
      </c>
      <c r="AC35" s="287" t="str" cm="1">
        <f t="array" ref="AC35">IF('Visual Displays'!$B$76="", "", _xlfn._xlws.FILTER('Visual Displays'!B76:B80, 'Visual Displays'!B76:B80&lt;&gt;""))</f>
        <v/>
      </c>
      <c r="AD35" t="str" cm="1">
        <f t="array" ref="AD35">IF('Visual Displays'!$B$82="","",_xlfn._xlws.FILTER('Visual Displays'!B82:B86, 'Visual Displays'!B82:B86&lt;&gt;""))</f>
        <v/>
      </c>
      <c r="AE35" s="292" t="str" cm="1">
        <f t="array" ref="AE35">IF('Visual Displays'!$B$88="", "", "Visual Displays: " &amp; _xlfn.TEXTJOIN(", ", TRUE, _xlfn._xlws.FILTER('Visual Displays'!B88:B92, 'Visual Displays'!B88:B92&lt;&gt;"")))</f>
        <v/>
      </c>
    </row>
    <row r="36" spans="1:31">
      <c r="A36" s="112"/>
      <c r="B36" s="112"/>
      <c r="C36" s="131"/>
      <c r="D36" s="52"/>
      <c r="E36" s="52"/>
      <c r="F36" s="112"/>
      <c r="H36" s="2" t="str">
        <f t="shared" si="1"/>
        <v/>
      </c>
      <c r="W36" s="279"/>
      <c r="X36" s="287"/>
      <c r="Y36" s="280"/>
      <c r="AB36" s="279"/>
      <c r="AC36" s="287"/>
      <c r="AE36" s="292"/>
    </row>
    <row r="37" spans="1:31">
      <c r="A37" s="112"/>
      <c r="B37" s="112"/>
      <c r="C37" s="131"/>
      <c r="D37" s="52"/>
      <c r="E37" s="52"/>
      <c r="F37" s="112"/>
      <c r="H37" s="2" t="str">
        <f t="shared" si="1"/>
        <v/>
      </c>
      <c r="W37" s="279"/>
      <c r="X37" s="287"/>
      <c r="Y37" s="280"/>
      <c r="AB37" s="279"/>
      <c r="AC37" s="287"/>
      <c r="AE37" s="292"/>
    </row>
    <row r="38" spans="1:31">
      <c r="A38" s="112"/>
      <c r="B38" s="112"/>
      <c r="C38" s="131"/>
      <c r="D38" s="52"/>
      <c r="E38" s="52"/>
      <c r="F38" s="112"/>
      <c r="H38" s="2" t="str">
        <f t="shared" si="1"/>
        <v/>
      </c>
      <c r="W38" s="279"/>
      <c r="X38" s="287"/>
      <c r="Y38" s="280"/>
      <c r="AB38" s="279"/>
      <c r="AC38" s="287"/>
      <c r="AE38" s="292"/>
    </row>
    <row r="39" spans="1:31">
      <c r="A39" s="112"/>
      <c r="B39" s="112"/>
      <c r="C39" s="131"/>
      <c r="D39" s="52"/>
      <c r="E39" s="52"/>
      <c r="F39" s="112"/>
      <c r="H39" s="2" t="str">
        <f t="shared" si="1"/>
        <v/>
      </c>
      <c r="W39" s="279"/>
      <c r="X39" s="287"/>
      <c r="Y39" s="280"/>
      <c r="AB39" s="279"/>
      <c r="AC39" s="287"/>
      <c r="AE39" s="292"/>
    </row>
    <row r="40" spans="1:31">
      <c r="A40" s="112"/>
      <c r="B40" s="112"/>
      <c r="C40" s="131"/>
      <c r="D40" s="52"/>
      <c r="E40" s="52"/>
      <c r="F40" s="112"/>
      <c r="H40" s="2" t="str">
        <f t="shared" si="1"/>
        <v/>
      </c>
      <c r="W40" s="279"/>
      <c r="X40" s="287"/>
      <c r="Y40" s="280"/>
      <c r="AB40" s="279" t="s">
        <v>69</v>
      </c>
      <c r="AC40" s="287" t="str" cm="1">
        <f t="array" ref="AC40">IF(FEC!$B$76="", "", _xlfn._xlws.FILTER(FEC!B76:B80, FEC!B76:B80&lt;&gt;""))</f>
        <v/>
      </c>
      <c r="AD40" t="str" cm="1">
        <f t="array" ref="AD40">IF(FEC!$B$82="","",_xlfn._xlws.FILTER(FEC!B82:B86, FEC!B82:B86&lt;&gt;""))</f>
        <v/>
      </c>
      <c r="AE40" s="292" t="str" cm="1">
        <f t="array" ref="AE40">IF('Knox Box'!$B$88="","",_xlfn._xlws.FILTER('Knox Box'!B88:B92, 'Knox Box'!B88:B92&lt;&gt;""))</f>
        <v/>
      </c>
    </row>
    <row r="41" spans="1:31">
      <c r="A41" s="112"/>
      <c r="B41" s="112"/>
      <c r="C41" s="131"/>
      <c r="D41" s="52"/>
      <c r="E41" s="52"/>
      <c r="F41" s="112"/>
      <c r="H41" s="2" t="str">
        <f t="shared" si="1"/>
        <v/>
      </c>
      <c r="W41" s="279"/>
      <c r="X41" s="287"/>
      <c r="Y41" s="280"/>
      <c r="AB41" s="279"/>
      <c r="AC41" s="287"/>
      <c r="AE41" s="292"/>
    </row>
    <row r="42" spans="1:31">
      <c r="A42" s="112"/>
      <c r="B42" s="112"/>
      <c r="C42" s="131"/>
      <c r="D42" s="52"/>
      <c r="E42" s="52"/>
      <c r="F42" s="112"/>
      <c r="H42" s="2" t="str">
        <f t="shared" si="1"/>
        <v/>
      </c>
      <c r="W42" s="279"/>
      <c r="X42" s="287"/>
      <c r="Y42" s="280"/>
      <c r="AB42" s="279"/>
      <c r="AC42" s="287"/>
      <c r="AE42" s="292"/>
    </row>
    <row r="43" spans="1:31">
      <c r="A43" s="112"/>
      <c r="B43" s="112"/>
      <c r="C43" s="131"/>
      <c r="D43" s="52"/>
      <c r="E43" s="52"/>
      <c r="F43" s="112"/>
      <c r="H43" s="2" t="str">
        <f t="shared" si="1"/>
        <v/>
      </c>
      <c r="W43" s="279"/>
      <c r="X43" s="287"/>
      <c r="Y43" s="280"/>
      <c r="AB43" s="279"/>
      <c r="AC43" s="287"/>
      <c r="AE43" s="292"/>
    </row>
    <row r="44" spans="1:31">
      <c r="A44" s="112"/>
      <c r="B44" s="112"/>
      <c r="C44" s="131"/>
      <c r="D44" s="52"/>
      <c r="E44" s="52"/>
      <c r="F44" s="112"/>
      <c r="H44" s="2" t="str">
        <f t="shared" si="1"/>
        <v/>
      </c>
      <c r="W44" s="279"/>
      <c r="X44" s="287"/>
      <c r="Y44" s="280"/>
      <c r="AB44" s="279"/>
      <c r="AC44" s="287"/>
      <c r="AE44" s="292"/>
    </row>
    <row r="45" spans="1:31">
      <c r="A45" s="112"/>
      <c r="B45" s="112"/>
      <c r="C45" s="131"/>
      <c r="D45" s="52"/>
      <c r="E45" s="52"/>
      <c r="F45" s="112"/>
      <c r="H45" s="2" t="str">
        <f t="shared" si="1"/>
        <v/>
      </c>
      <c r="W45" s="279"/>
      <c r="X45" s="287"/>
      <c r="Y45" s="280"/>
      <c r="AB45" s="279" t="s">
        <v>70</v>
      </c>
      <c r="AC45" s="287" t="str" cm="1">
        <f t="array" ref="AC45">IF('Bike Racks'!$B$76="", "", _xlfn._xlws.FILTER('Bike Racks'!B76:B80, 'Bike Racks'!B76:B80&lt;&gt;""))</f>
        <v/>
      </c>
      <c r="AD45" t="str" cm="1">
        <f t="array" ref="AD45">IF('Bike Racks'!$B$82="","",_xlfn._xlws.FILTER('Bike Racks'!B82:B86, 'Bike Racks'!B82:B86&lt;&gt;""))</f>
        <v/>
      </c>
      <c r="AE45" s="292" t="str" cm="1">
        <f t="array" ref="AE45">IF('Bike Racks'!$B$88="", "", "Bike Racks: " &amp; _xlfn.TEXTJOIN(", ", TRUE, _xlfn._xlws.FILTER('Bike Racks'!B88:B92, 'Bike Racks'!B88:B92&lt;&gt;"")))</f>
        <v/>
      </c>
    </row>
    <row r="46" spans="1:31">
      <c r="A46" s="112"/>
      <c r="B46" s="112"/>
      <c r="C46" s="131"/>
      <c r="D46" s="52"/>
      <c r="E46" s="52"/>
      <c r="F46" s="112"/>
      <c r="H46" s="2" t="str">
        <f t="shared" si="1"/>
        <v/>
      </c>
      <c r="W46" s="279"/>
      <c r="X46" s="287"/>
      <c r="Y46" s="280"/>
      <c r="AB46" s="279"/>
      <c r="AC46" s="287"/>
      <c r="AE46" s="292"/>
    </row>
    <row r="47" spans="1:31">
      <c r="A47" s="112"/>
      <c r="B47" s="112"/>
      <c r="C47" s="131"/>
      <c r="D47" s="52"/>
      <c r="E47" s="52"/>
      <c r="F47" s="112"/>
      <c r="H47" s="2" t="str">
        <f t="shared" si="1"/>
        <v/>
      </c>
      <c r="W47" s="279"/>
      <c r="X47" s="287"/>
      <c r="Y47" s="280"/>
      <c r="AB47" s="279"/>
      <c r="AC47" s="287"/>
      <c r="AE47" s="292"/>
    </row>
    <row r="48" spans="1:31">
      <c r="A48" s="112"/>
      <c r="B48" s="112"/>
      <c r="C48" s="131"/>
      <c r="D48" s="52"/>
      <c r="E48" s="52"/>
      <c r="F48" s="112"/>
      <c r="H48" s="2" t="str">
        <f t="shared" si="1"/>
        <v/>
      </c>
      <c r="W48" s="279"/>
      <c r="X48" s="287"/>
      <c r="Y48" s="280"/>
      <c r="AB48" s="279"/>
      <c r="AC48" s="287"/>
      <c r="AE48" s="292"/>
    </row>
    <row r="49" spans="1:31">
      <c r="A49" s="112"/>
      <c r="B49" s="112"/>
      <c r="C49" s="131"/>
      <c r="D49" s="52"/>
      <c r="E49" s="52"/>
      <c r="F49" s="112"/>
      <c r="H49" s="2" t="str">
        <f t="shared" si="1"/>
        <v/>
      </c>
      <c r="W49" s="279"/>
      <c r="X49" s="287"/>
      <c r="Y49" s="280"/>
      <c r="AB49" s="279"/>
      <c r="AC49" s="287"/>
      <c r="AE49" s="292"/>
    </row>
    <row r="50" spans="1:31">
      <c r="A50" s="112"/>
      <c r="B50" s="112"/>
      <c r="C50" s="131"/>
      <c r="D50" s="52"/>
      <c r="E50" s="52"/>
      <c r="F50" s="112"/>
      <c r="H50" s="2" t="str">
        <f t="shared" si="1"/>
        <v/>
      </c>
      <c r="W50" s="279"/>
      <c r="X50" s="287"/>
      <c r="Y50" s="280"/>
      <c r="AB50" s="279" t="s">
        <v>71</v>
      </c>
      <c r="AC50" s="287" t="str" cm="1">
        <f t="array" ref="AC50">IF('Wire Mesh Partitions'!$B$76="", "", _xlfn._xlws.FILTER('Wire Mesh Partitions'!B76:B80, 'Wire Mesh Partitions'!B76:B80&lt;&gt;""))</f>
        <v/>
      </c>
      <c r="AD50" t="str" cm="1">
        <f t="array" ref="AD50">IF('Wire Mesh Partitions'!$B$82="","",_xlfn._xlws.FILTER('Wire Mesh Partitions'!B82:B86, 'Wire Mesh Partitions'!B82:B86&lt;&gt;""))</f>
        <v/>
      </c>
      <c r="AE50" s="292" t="str" cm="1">
        <f t="array" ref="AE50">IF('Wire Mesh Partitions'!$B$88="", "", "Wire Mesh Partitions: " &amp; _xlfn.TEXTJOIN(", ", TRUE, _xlfn._xlws.FILTER('Wire Mesh Partitions'!B88:B92, 'Wire Mesh Partitions'!B88:B92&lt;&gt;"")))</f>
        <v/>
      </c>
    </row>
    <row r="51" spans="1:31">
      <c r="A51" s="112"/>
      <c r="B51" s="112"/>
      <c r="C51" s="131"/>
      <c r="D51" s="52"/>
      <c r="E51" s="52"/>
      <c r="F51" s="112"/>
      <c r="H51" s="2" t="str">
        <f t="shared" si="1"/>
        <v/>
      </c>
      <c r="W51" s="279"/>
      <c r="X51" s="287"/>
      <c r="Y51" s="280"/>
      <c r="AB51" s="279"/>
      <c r="AC51" s="287"/>
      <c r="AE51" s="292"/>
    </row>
    <row r="52" spans="1:31">
      <c r="A52" s="112"/>
      <c r="B52" s="112"/>
      <c r="C52" s="131"/>
      <c r="D52" s="52"/>
      <c r="E52" s="52"/>
      <c r="F52" s="112"/>
      <c r="H52" s="2" t="str">
        <f t="shared" si="1"/>
        <v/>
      </c>
      <c r="W52" s="279"/>
      <c r="X52" s="287"/>
      <c r="Y52" s="280"/>
      <c r="AB52" s="279"/>
      <c r="AC52" s="287"/>
      <c r="AE52" s="292"/>
    </row>
    <row r="53" spans="1:31">
      <c r="A53" s="112"/>
      <c r="B53" s="112"/>
      <c r="C53" s="131"/>
      <c r="D53" s="52"/>
      <c r="E53" s="52"/>
      <c r="F53" s="112"/>
      <c r="H53" s="2" t="str">
        <f t="shared" si="1"/>
        <v/>
      </c>
      <c r="W53" s="279"/>
      <c r="X53" s="287"/>
      <c r="Y53" s="280"/>
      <c r="AB53" s="279"/>
      <c r="AC53" s="287"/>
      <c r="AE53" s="292"/>
    </row>
    <row r="54" spans="1:31">
      <c r="A54" s="112"/>
      <c r="B54" s="112"/>
      <c r="C54" s="131"/>
      <c r="D54" s="52"/>
      <c r="E54" s="52"/>
      <c r="F54" s="112"/>
      <c r="H54" s="2" t="str">
        <f t="shared" si="1"/>
        <v/>
      </c>
      <c r="W54" s="279"/>
      <c r="X54" s="287"/>
      <c r="Y54" s="280"/>
      <c r="AB54" s="279"/>
      <c r="AC54" s="287"/>
      <c r="AE54" s="292"/>
    </row>
    <row r="55" spans="1:31">
      <c r="A55" s="112"/>
      <c r="B55" s="112"/>
      <c r="C55" s="131"/>
      <c r="D55" s="52"/>
      <c r="E55" s="52"/>
      <c r="F55" s="112"/>
      <c r="H55" s="2" t="str">
        <f t="shared" si="1"/>
        <v/>
      </c>
      <c r="W55" s="279"/>
      <c r="X55" s="287"/>
      <c r="Y55" s="280"/>
      <c r="AB55" s="279" t="s">
        <v>72</v>
      </c>
      <c r="AC55" s="287" t="str" cm="1">
        <f t="array" ref="AC55">IF('Cubicle Curtains'!$B$76="", "", _xlfn._xlws.FILTER('Cubicle Curtains'!B76:B80, 'Cubicle Curtains'!B76:B80&lt;&gt;""))</f>
        <v/>
      </c>
      <c r="AD55" t="str" cm="1">
        <f t="array" ref="AD55">IF('Cubicle Curtains'!$B$82="","",_xlfn._xlws.FILTER('Cubicle Curtains'!B82:B86, 'Cubicle Curtains'!B82:B86&lt;&gt;""))</f>
        <v/>
      </c>
      <c r="AE55" s="292" t="str" cm="1">
        <f t="array" ref="AE55">IF('Cubicle Curtains'!$B$88="", "", "Cubicle Curtains: " &amp; _xlfn.TEXTJOIN(", ", TRUE, _xlfn._xlws.FILTER('Cubicle Curtains'!B88:B92, 'Cubicle Curtains'!B88:B92&lt;&gt;"")))</f>
        <v/>
      </c>
    </row>
    <row r="56" spans="1:31">
      <c r="A56" s="112"/>
      <c r="B56" s="112"/>
      <c r="C56" s="131"/>
      <c r="D56" s="52"/>
      <c r="E56" s="52"/>
      <c r="F56" s="112"/>
      <c r="H56" s="2" t="str">
        <f t="shared" si="1"/>
        <v/>
      </c>
      <c r="W56" s="279"/>
      <c r="X56" s="287"/>
      <c r="Y56" s="280"/>
      <c r="AB56" s="279"/>
      <c r="AC56" s="287"/>
      <c r="AE56" s="292"/>
    </row>
    <row r="57" spans="1:31">
      <c r="A57" s="112"/>
      <c r="B57" s="112"/>
      <c r="C57" s="131"/>
      <c r="D57" s="52"/>
      <c r="E57" s="52"/>
      <c r="F57" s="112"/>
      <c r="H57" s="2" t="str">
        <f t="shared" si="1"/>
        <v/>
      </c>
      <c r="W57" s="279"/>
      <c r="X57" s="287"/>
      <c r="Y57" s="280"/>
      <c r="AB57" s="279"/>
      <c r="AC57" s="287"/>
      <c r="AE57" s="292"/>
    </row>
    <row r="58" spans="1:31">
      <c r="A58" s="112"/>
      <c r="B58" s="112"/>
      <c r="C58" s="131"/>
      <c r="D58" s="52"/>
      <c r="E58" s="52"/>
      <c r="F58" s="112"/>
      <c r="H58" s="2" t="str">
        <f t="shared" si="1"/>
        <v/>
      </c>
      <c r="W58" s="279"/>
      <c r="X58" s="287"/>
      <c r="Y58" s="280"/>
      <c r="AB58" s="279"/>
      <c r="AC58" s="287"/>
      <c r="AE58" s="292"/>
    </row>
    <row r="59" spans="1:31">
      <c r="A59" s="112"/>
      <c r="B59" s="112"/>
      <c r="C59" s="131"/>
      <c r="D59" s="52"/>
      <c r="E59" s="52"/>
      <c r="F59" s="112"/>
      <c r="H59" s="2" t="str">
        <f t="shared" si="1"/>
        <v/>
      </c>
      <c r="W59" s="279"/>
      <c r="X59" s="287"/>
      <c r="Y59" s="280"/>
      <c r="AB59" s="279"/>
      <c r="AC59" s="287"/>
      <c r="AE59" s="292"/>
    </row>
    <row r="60" spans="1:31">
      <c r="A60" s="112"/>
      <c r="B60" s="112"/>
      <c r="C60" s="131"/>
      <c r="D60" s="52"/>
      <c r="E60" s="52"/>
      <c r="F60" s="112"/>
      <c r="H60" s="2" t="str">
        <f t="shared" si="1"/>
        <v/>
      </c>
      <c r="W60" s="279"/>
      <c r="X60" s="287"/>
      <c r="Y60" s="280"/>
      <c r="AB60" s="279" t="s">
        <v>73</v>
      </c>
      <c r="AC60" s="287" t="str" cm="1">
        <f t="array" ref="AC60">IF('Med Equipment'!$B$76="", "", _xlfn._xlws.FILTER('Med Equipment'!B76:B80, 'Med Equipment'!B76:B80&lt;&gt;""))</f>
        <v/>
      </c>
      <c r="AD60" t="str" cm="1">
        <f t="array" ref="AD60">IF('Med Equipment'!$B$82="","",_xlfn._xlws.FILTER('Med Equipment'!B82:B86, 'Med Equipment'!B82:B86&lt;&gt;""))</f>
        <v/>
      </c>
      <c r="AE60" s="292" t="str" cm="1">
        <f t="array" ref="AE60">IF('Med Equipment'!$B$88="", "", "Med Equipment: " &amp; _xlfn.TEXTJOIN(", ", TRUE, _xlfn._xlws.FILTER('Med Equipment'!B88:B92, 'Med Equipment'!B88:B92&lt;&gt;"")))</f>
        <v/>
      </c>
    </row>
    <row r="61" spans="1:31">
      <c r="A61" s="112"/>
      <c r="B61" s="112"/>
      <c r="C61" s="131"/>
      <c r="D61" s="52"/>
      <c r="E61" s="52"/>
      <c r="F61" s="112"/>
      <c r="H61" s="2" t="str">
        <f t="shared" si="1"/>
        <v/>
      </c>
      <c r="W61" s="279"/>
      <c r="X61" s="287"/>
      <c r="Y61" s="280"/>
      <c r="AB61" s="279"/>
      <c r="AC61" s="287"/>
      <c r="AE61" s="292"/>
    </row>
    <row r="62" spans="1:31">
      <c r="A62" s="112"/>
      <c r="B62" s="112"/>
      <c r="C62" s="131"/>
      <c r="D62" s="52"/>
      <c r="E62" s="52"/>
      <c r="F62" s="112"/>
      <c r="H62" s="2" t="str">
        <f t="shared" si="1"/>
        <v/>
      </c>
      <c r="W62" s="279"/>
      <c r="X62" s="287"/>
      <c r="Y62" s="280"/>
      <c r="AB62" s="279"/>
      <c r="AC62" s="287"/>
      <c r="AE62" s="292"/>
    </row>
    <row r="63" spans="1:31">
      <c r="A63" s="112"/>
      <c r="B63" s="112"/>
      <c r="C63" s="131"/>
      <c r="D63" s="52"/>
      <c r="E63" s="52"/>
      <c r="F63" s="112"/>
      <c r="H63" s="2" t="str">
        <f t="shared" si="1"/>
        <v/>
      </c>
      <c r="W63" s="279"/>
      <c r="X63" s="287"/>
      <c r="Y63" s="280"/>
      <c r="AB63" s="279"/>
      <c r="AC63" s="287"/>
      <c r="AE63" s="292"/>
    </row>
    <row r="64" spans="1:31">
      <c r="A64" s="112"/>
      <c r="B64" s="112"/>
      <c r="C64" s="131"/>
      <c r="D64" s="52"/>
      <c r="E64" s="52"/>
      <c r="F64" s="112"/>
      <c r="H64" s="2" t="str">
        <f t="shared" si="1"/>
        <v/>
      </c>
      <c r="W64" s="279"/>
      <c r="X64" s="287"/>
      <c r="Y64" s="280"/>
      <c r="AB64" s="279"/>
      <c r="AC64" s="287"/>
      <c r="AE64" s="292"/>
    </row>
    <row r="65" spans="1:31">
      <c r="A65" s="112"/>
      <c r="B65" s="112"/>
      <c r="C65" s="131"/>
      <c r="D65" s="52"/>
      <c r="E65" s="52"/>
      <c r="F65" s="112"/>
      <c r="H65" s="2" t="str">
        <f t="shared" si="1"/>
        <v/>
      </c>
      <c r="W65" s="279"/>
      <c r="X65" s="287"/>
      <c r="Y65" s="280"/>
      <c r="AB65" s="279" t="s">
        <v>74</v>
      </c>
      <c r="AC65" s="287" t="str" cm="1">
        <f t="array" ref="AC65">IF('Expansion Joints'!$B$76="", "", _xlfn._xlws.FILTER('Expansion Joints'!B76:B80, 'Expansion Joints'!B76:B80&lt;&gt;""))</f>
        <v/>
      </c>
      <c r="AD65" t="str" cm="1">
        <f t="array" ref="AD65">IF('Expansion Joints'!$B$82="","",_xlfn._xlws.FILTER('Expansion Joints'!B82:B86, 'Expansion Joints'!B82:B86&lt;&gt;""))</f>
        <v/>
      </c>
      <c r="AE65" s="293" t="str" cm="1">
        <f t="array" ref="AE65">IF('Expansion Joints'!$B$88="", "", "Expansion Joints: " &amp; _xlfn.TEXTJOIN(", ", TRUE, _xlfn._xlws.FILTER('Expansion Joints'!B88:B92, 'Expansion Joints'!B88:B92&lt;&gt;"")))</f>
        <v/>
      </c>
    </row>
    <row r="66" spans="1:31">
      <c r="A66" s="112"/>
      <c r="B66" s="112"/>
      <c r="C66" s="131"/>
      <c r="D66" s="52"/>
      <c r="E66" s="52"/>
      <c r="F66" s="112"/>
      <c r="H66" s="2" t="str">
        <f t="shared" si="1"/>
        <v/>
      </c>
      <c r="W66" s="279"/>
      <c r="X66" s="287"/>
      <c r="Y66" s="280"/>
      <c r="AB66" s="279"/>
      <c r="AC66" s="287"/>
      <c r="AE66" s="292"/>
    </row>
    <row r="67" spans="1:31">
      <c r="A67" s="112"/>
      <c r="B67" s="112"/>
      <c r="C67" s="131"/>
      <c r="D67" s="52"/>
      <c r="E67" s="52"/>
      <c r="F67" s="112"/>
      <c r="H67" s="2" t="str">
        <f t="shared" si="1"/>
        <v/>
      </c>
      <c r="W67" s="279"/>
      <c r="X67" s="287"/>
      <c r="Y67" s="280"/>
      <c r="AB67" s="279"/>
      <c r="AC67" s="287"/>
      <c r="AE67" s="292"/>
    </row>
    <row r="68" spans="1:31">
      <c r="A68" s="112"/>
      <c r="B68" s="112"/>
      <c r="C68" s="131"/>
      <c r="D68" s="52"/>
      <c r="E68" s="52"/>
      <c r="F68" s="112"/>
      <c r="H68" s="2" t="str">
        <f t="shared" si="1"/>
        <v/>
      </c>
      <c r="W68" s="279"/>
      <c r="X68" s="287"/>
      <c r="Y68" s="280"/>
      <c r="AB68" s="279"/>
      <c r="AC68" s="287"/>
      <c r="AE68" s="292"/>
    </row>
    <row r="69" spans="1:31">
      <c r="A69" s="112"/>
      <c r="B69" s="112"/>
      <c r="C69" s="131"/>
      <c r="D69" s="52"/>
      <c r="E69" s="52"/>
      <c r="F69" s="112"/>
      <c r="H69" s="2" t="str">
        <f t="shared" si="1"/>
        <v/>
      </c>
      <c r="W69" s="279"/>
      <c r="X69" s="287"/>
      <c r="Y69" s="280"/>
      <c r="AB69" s="279"/>
      <c r="AC69" s="287"/>
      <c r="AE69" s="292"/>
    </row>
    <row r="70" spans="1:31">
      <c r="A70" s="112"/>
      <c r="B70" s="112"/>
      <c r="C70" s="131"/>
      <c r="D70" s="52"/>
      <c r="E70" s="52"/>
      <c r="F70" s="112"/>
      <c r="H70" s="2" t="str">
        <f t="shared" si="1"/>
        <v/>
      </c>
      <c r="W70" s="279"/>
      <c r="X70" s="287"/>
      <c r="Y70" s="280"/>
      <c r="AB70" s="279" t="s">
        <v>75</v>
      </c>
      <c r="AC70" s="287" t="str" cm="1">
        <f t="array" ref="AC70">IF(Shelving!$B$76="", "", _xlfn._xlws.FILTER(Shelving!B76:B80, Shelving!B76:B80&lt;&gt;""))</f>
        <v/>
      </c>
      <c r="AD70" t="str" cm="1">
        <f t="array" ref="AD70">IF(Shelving!$B$82="","",_xlfn._xlws.FILTER(Shelving!B82:B86, Shelving!B82:B86&lt;&gt;""))</f>
        <v/>
      </c>
      <c r="AE70" s="292" t="str" cm="1">
        <f t="array" ref="AE70">IF(Shelving!$B$88="", "", "Shelving: " &amp; _xlfn.TEXTJOIN(", ", TRUE, _xlfn._xlws.FILTER(Shelving!B88:B92, Shelving!B88:B92&lt;&gt;"")))</f>
        <v/>
      </c>
    </row>
    <row r="71" spans="1:31">
      <c r="A71" s="112"/>
      <c r="B71" s="112"/>
      <c r="C71" s="131"/>
      <c r="D71" s="52"/>
      <c r="E71" s="52"/>
      <c r="F71" s="112"/>
      <c r="H71" s="2" t="str">
        <f t="shared" si="1"/>
        <v/>
      </c>
      <c r="W71" s="279"/>
      <c r="X71" s="287"/>
      <c r="Y71" s="280"/>
      <c r="AB71" s="279"/>
      <c r="AC71" s="287"/>
      <c r="AE71" s="292"/>
    </row>
    <row r="72" spans="1:31">
      <c r="A72" s="112"/>
      <c r="B72" s="112"/>
      <c r="C72" s="131"/>
      <c r="D72" s="52"/>
      <c r="E72" s="52"/>
      <c r="F72" s="112"/>
      <c r="H72" s="2" t="str">
        <f t="shared" si="1"/>
        <v/>
      </c>
      <c r="W72" s="279"/>
      <c r="X72" s="287"/>
      <c r="Y72" s="280"/>
      <c r="AB72" s="279"/>
      <c r="AC72" s="287"/>
      <c r="AE72" s="292"/>
    </row>
    <row r="73" spans="1:31">
      <c r="A73" s="112"/>
      <c r="B73" s="112"/>
      <c r="C73" s="154"/>
      <c r="D73" s="52"/>
      <c r="E73" s="155"/>
      <c r="F73" s="106"/>
      <c r="H73" s="2" t="str">
        <f>IF(OR(D73="", D73=0), "", 1)</f>
        <v/>
      </c>
      <c r="W73" s="279"/>
      <c r="X73" s="287"/>
      <c r="Y73" s="280"/>
      <c r="AB73" s="279"/>
      <c r="AC73" s="287"/>
      <c r="AE73" s="292"/>
    </row>
    <row r="74" spans="1:31" ht="9.75" customHeight="1">
      <c r="A74" s="192"/>
      <c r="B74" s="193"/>
      <c r="C74" s="194"/>
      <c r="D74" s="191"/>
      <c r="H74" s="2" t="str">
        <f>IF($G$15="","",1)</f>
        <v/>
      </c>
      <c r="W74" s="279"/>
      <c r="X74" s="287"/>
      <c r="Y74" s="280"/>
      <c r="AB74" s="279"/>
      <c r="AC74" s="287"/>
      <c r="AE74" s="292"/>
    </row>
    <row r="75" spans="1:31" ht="21" customHeight="1">
      <c r="A75" s="1" t="str">
        <f>G75 &amp; " - $" &amp; TEXT(G76, "#,##0")</f>
        <v xml:space="preserve"> - $</v>
      </c>
      <c r="B75" s="1"/>
      <c r="C75" s="1"/>
      <c r="D75" s="1"/>
      <c r="E75" s="9"/>
      <c r="F75" s="108"/>
      <c r="G75" s="187" t="str">
        <f>IF('Toilet Compartments'!$N$67=0,"",TRIM(RIGHT('Toilet Compartments'!$A$3, LEN('Toilet Compartments'!$A$3) - FIND(":", 'Toilet Compartments'!$A$3))))</f>
        <v/>
      </c>
      <c r="H75" s="2" t="str">
        <f t="shared" ref="H75:H78" si="2">IF($G$75="","",1)</f>
        <v/>
      </c>
      <c r="W75" s="279"/>
      <c r="X75" s="287"/>
      <c r="Y75" s="280"/>
      <c r="AB75" s="279" t="s">
        <v>76</v>
      </c>
      <c r="AC75" s="287" t="str" cm="1">
        <f t="array" ref="AC75">IF(Equipment!$B$76="", "", _xlfn._xlws.FILTER(Equipment!B76:B80, Equipment!B76:B80&lt;&gt;""))</f>
        <v/>
      </c>
      <c r="AD75" t="str" cm="1">
        <f t="array" ref="AD75">IF(Equipment!$B$82="","",_xlfn._xlws.FILTER(Equipment!B82:B86, Equipment!B82:B86&lt;&gt;""))</f>
        <v/>
      </c>
      <c r="AE75" s="292" t="str" cm="1">
        <f t="array" ref="AE75">IF(Equipment!$B$88="", "", "Equipment: " &amp; _xlfn.TEXTJOIN(", ", TRUE, _xlfn._xlws.FILTER(Equipment!B88:B92, Equipment!B88:B92&lt;&gt;"")))</f>
        <v/>
      </c>
    </row>
    <row r="76" spans="1:31">
      <c r="A76" s="138"/>
      <c r="B76" s="138"/>
      <c r="C76" s="138"/>
      <c r="D76" s="138"/>
      <c r="E76" s="138"/>
      <c r="F76" s="138"/>
      <c r="G76" s="188" t="str">
        <f>IF('Toilet Compartments'!N71=0,"",ROUNDUP('Toilet Compartments'!N71,0))</f>
        <v/>
      </c>
      <c r="H76" s="2" t="str">
        <f t="shared" si="2"/>
        <v/>
      </c>
      <c r="W76" s="279"/>
      <c r="X76" s="287"/>
      <c r="Y76" s="280"/>
      <c r="AB76" s="279"/>
      <c r="AC76" s="287"/>
      <c r="AE76" s="292"/>
    </row>
    <row r="77" spans="1:31" ht="21.6">
      <c r="A77" s="102" t="s">
        <v>54</v>
      </c>
      <c r="B77" s="102" t="s">
        <v>55</v>
      </c>
      <c r="C77" s="102" t="s">
        <v>56</v>
      </c>
      <c r="D77" s="102" t="s">
        <v>57</v>
      </c>
      <c r="E77" s="102" t="s">
        <v>58</v>
      </c>
      <c r="F77" s="102" t="s">
        <v>59</v>
      </c>
      <c r="H77" s="2" t="str">
        <f t="shared" si="2"/>
        <v/>
      </c>
      <c r="W77" s="279"/>
      <c r="X77" s="287"/>
      <c r="Y77" s="280"/>
      <c r="AB77" s="279"/>
      <c r="AC77" s="287"/>
      <c r="AE77" s="292"/>
    </row>
    <row r="78" spans="1:31" ht="15" thickBot="1">
      <c r="A78" s="12"/>
      <c r="B78" s="12"/>
      <c r="C78" s="12"/>
      <c r="D78" s="12"/>
      <c r="E78" s="12"/>
      <c r="F78" s="12"/>
      <c r="H78" s="2" t="str">
        <f t="shared" si="2"/>
        <v/>
      </c>
      <c r="W78" s="279"/>
      <c r="X78" s="287"/>
      <c r="Y78" s="280"/>
      <c r="AB78" s="279"/>
      <c r="AC78" s="287"/>
      <c r="AE78" s="292"/>
    </row>
    <row r="79" spans="1:31" ht="15" thickTop="1">
      <c r="A79" s="112" t="str" cm="1">
        <f t="array" ref="A79">_xlfn._xlws.FILTER('Toilet Compartments'!B9:G58, ('Toilet Compartments'!F9:F58&lt;&gt;""), "")</f>
        <v/>
      </c>
      <c r="B79" s="112"/>
      <c r="C79" s="154"/>
      <c r="D79" s="52"/>
      <c r="E79" s="155"/>
      <c r="F79" s="106"/>
      <c r="H79" s="2" t="str">
        <f t="shared" ref="H79:H128" si="3">IF(OR(D79="", D79=0), "", 1)</f>
        <v/>
      </c>
      <c r="W79" s="279"/>
      <c r="X79" s="287"/>
      <c r="Y79" s="280"/>
      <c r="AB79" s="279"/>
      <c r="AC79" s="287"/>
      <c r="AE79" s="292"/>
    </row>
    <row r="80" spans="1:31">
      <c r="A80" s="112"/>
      <c r="B80" s="112"/>
      <c r="C80" s="154"/>
      <c r="D80" s="52"/>
      <c r="E80" s="155"/>
      <c r="F80" s="106"/>
      <c r="H80" s="2" t="str">
        <f t="shared" si="3"/>
        <v/>
      </c>
      <c r="W80" s="279"/>
      <c r="X80" s="287"/>
      <c r="Y80" s="280"/>
      <c r="AB80" s="279" t="s">
        <v>77</v>
      </c>
      <c r="AC80" s="287" t="str" cm="1">
        <f t="array" ref="AC80">IF('Window Shades'!$B$76="", "", _xlfn._xlws.FILTER('Window Shades'!B76:B80, 'Window Shades'!B76:B80&lt;&gt;""))</f>
        <v/>
      </c>
      <c r="AD80" t="str" cm="1">
        <f t="array" ref="AD80">IF('Window Shades'!$B$82="","",_xlfn._xlws.FILTER('Window Shades'!B82:B86, 'Window Shades'!B82:B86&lt;&gt;""))</f>
        <v/>
      </c>
      <c r="AE80" s="292" t="str" cm="1">
        <f t="array" ref="AE80">IF('Window Shades'!$B$88="", "", "Window Shades: " &amp; _xlfn.TEXTJOIN(", ", TRUE, _xlfn._xlws.FILTER('Window Shades'!B88:B92, 'Window Shades'!B88:B92&lt;&gt;"")))</f>
        <v/>
      </c>
    </row>
    <row r="81" spans="1:31">
      <c r="A81" s="112"/>
      <c r="B81" s="112"/>
      <c r="C81" s="154"/>
      <c r="D81" s="52"/>
      <c r="E81" s="155"/>
      <c r="F81" s="106"/>
      <c r="H81" s="2" t="str">
        <f t="shared" si="3"/>
        <v/>
      </c>
      <c r="W81" s="279"/>
      <c r="X81" s="287"/>
      <c r="Y81" s="280"/>
      <c r="AB81" s="279"/>
      <c r="AC81" s="287"/>
      <c r="AE81" s="292"/>
    </row>
    <row r="82" spans="1:31">
      <c r="A82" s="112"/>
      <c r="B82" s="112"/>
      <c r="C82" s="154"/>
      <c r="D82" s="52"/>
      <c r="E82" s="155"/>
      <c r="F82" s="106"/>
      <c r="H82" s="2" t="str">
        <f>IF(OR(D82="", D82=0), "", 1)</f>
        <v/>
      </c>
      <c r="W82" s="279"/>
      <c r="X82" s="287"/>
      <c r="Y82" s="280"/>
      <c r="AB82" s="279"/>
      <c r="AC82" s="287"/>
      <c r="AE82" s="292"/>
    </row>
    <row r="83" spans="1:31">
      <c r="A83" s="112"/>
      <c r="B83" s="112"/>
      <c r="C83" s="154"/>
      <c r="D83" s="52"/>
      <c r="E83" s="155"/>
      <c r="F83" s="106"/>
      <c r="H83" s="2" t="str">
        <f t="shared" si="3"/>
        <v/>
      </c>
      <c r="W83" s="279"/>
      <c r="X83" s="287"/>
      <c r="Y83" s="280"/>
      <c r="AB83" s="279"/>
      <c r="AC83" s="287"/>
      <c r="AE83" s="292"/>
    </row>
    <row r="84" spans="1:31">
      <c r="A84" s="112"/>
      <c r="B84" s="112"/>
      <c r="C84" s="154"/>
      <c r="D84" s="52"/>
      <c r="E84" s="155"/>
      <c r="F84" s="106"/>
      <c r="H84" s="2" t="str">
        <f t="shared" si="3"/>
        <v/>
      </c>
      <c r="W84" s="279"/>
      <c r="X84" s="287"/>
      <c r="Y84" s="280"/>
      <c r="AB84" s="279"/>
      <c r="AC84" s="287"/>
      <c r="AE84" s="292"/>
    </row>
    <row r="85" spans="1:31">
      <c r="A85" s="112"/>
      <c r="B85" s="112"/>
      <c r="C85" s="154"/>
      <c r="D85" s="52"/>
      <c r="E85" s="155"/>
      <c r="F85" s="106"/>
      <c r="H85" s="2" t="str">
        <f t="shared" si="3"/>
        <v/>
      </c>
      <c r="W85" s="279"/>
      <c r="X85" s="287"/>
      <c r="Y85" s="280"/>
      <c r="AB85" s="279" t="s">
        <v>78</v>
      </c>
      <c r="AC85" s="287" t="str" cm="1">
        <f t="array" ref="AC85">IF('Entrance Mats'!$B$76="", "", _xlfn._xlws.FILTER('Entrance Mats'!B76:B80, 'Entrance Mats'!B76:B80&lt;&gt;""))</f>
        <v/>
      </c>
      <c r="AD85" t="str" cm="1">
        <f t="array" ref="AD85">IF('Entrance Mats'!$B$82="","",_xlfn._xlws.FILTER('Entrance Mats'!B82:B86, 'Entrance Mats'!B82:B86&lt;&gt;""))</f>
        <v/>
      </c>
      <c r="AE85" s="292" t="str" cm="1">
        <f t="array" ref="AE85">IF('Entrance Mats'!$B$88="", "", "Entrance Mats: " &amp; _xlfn.TEXTJOIN(", ", TRUE, _xlfn._xlws.FILTER('Entrance Mats'!B88:B92, 'Entrance Mats'!B88:B92&lt;&gt;"")))</f>
        <v/>
      </c>
    </row>
    <row r="86" spans="1:31">
      <c r="A86" s="112"/>
      <c r="B86" s="112"/>
      <c r="C86" s="154"/>
      <c r="D86" s="52"/>
      <c r="E86" s="155"/>
      <c r="F86" s="106"/>
      <c r="H86" s="2" t="str">
        <f t="shared" si="3"/>
        <v/>
      </c>
      <c r="W86" s="279"/>
      <c r="X86" s="287"/>
      <c r="Y86" s="280"/>
      <c r="AB86" s="279"/>
      <c r="AC86" s="287"/>
      <c r="AE86" s="292"/>
    </row>
    <row r="87" spans="1:31">
      <c r="A87" s="112"/>
      <c r="B87" s="112"/>
      <c r="C87" s="154"/>
      <c r="D87" s="52"/>
      <c r="E87" s="155"/>
      <c r="F87" s="106"/>
      <c r="H87" s="2" t="str">
        <f t="shared" si="3"/>
        <v/>
      </c>
      <c r="W87" s="279"/>
      <c r="X87" s="287"/>
      <c r="Y87" s="280"/>
      <c r="AB87" s="279"/>
      <c r="AC87" s="287"/>
      <c r="AE87" s="292"/>
    </row>
    <row r="88" spans="1:31">
      <c r="A88" s="112"/>
      <c r="B88" s="112"/>
      <c r="C88" s="154"/>
      <c r="D88" s="52"/>
      <c r="E88" s="155"/>
      <c r="F88" s="106"/>
      <c r="H88" s="2" t="str">
        <f t="shared" si="3"/>
        <v/>
      </c>
      <c r="W88" s="279"/>
      <c r="X88" s="287"/>
      <c r="Y88" s="280"/>
      <c r="AB88" s="279"/>
      <c r="AC88" s="287"/>
      <c r="AE88" s="292"/>
    </row>
    <row r="89" spans="1:31">
      <c r="A89" s="112"/>
      <c r="B89" s="112"/>
      <c r="C89" s="154"/>
      <c r="D89" s="52"/>
      <c r="E89" s="155"/>
      <c r="F89" s="106"/>
      <c r="H89" s="2" t="str">
        <f t="shared" si="3"/>
        <v/>
      </c>
      <c r="W89" s="279"/>
      <c r="X89" s="287"/>
      <c r="Y89" s="280"/>
      <c r="AB89" s="279"/>
      <c r="AC89" s="287"/>
      <c r="AE89" s="292"/>
    </row>
    <row r="90" spans="1:31">
      <c r="A90" s="112"/>
      <c r="B90" s="112"/>
      <c r="C90" s="154"/>
      <c r="D90" s="52"/>
      <c r="E90" s="155"/>
      <c r="F90" s="106"/>
      <c r="H90" s="2" t="str">
        <f t="shared" si="3"/>
        <v/>
      </c>
      <c r="W90" s="279"/>
      <c r="X90" s="287"/>
      <c r="Y90" s="280"/>
      <c r="AB90" s="279" t="s">
        <v>79</v>
      </c>
      <c r="AC90" s="287" t="str" cm="1">
        <f t="array" ref="AC90">IF(Mailbox!$B$76="", "", _xlfn._xlws.FILTER(Mailbox!B76:B80, Mailbox!B76:B80&lt;&gt;""))</f>
        <v/>
      </c>
      <c r="AD90" t="str" cm="1">
        <f t="array" ref="AD90">IF(Mailbox!$B$82="","",_xlfn._xlws.FILTER(Mailbox!B82:B86, Mailbox!B82:B86&lt;&gt;""))</f>
        <v/>
      </c>
      <c r="AE90" s="292" t="str" cm="1">
        <f t="array" ref="AE90">IF(Mailbox!$B$88="", "", "Mailbox: " &amp; _xlfn.TEXTJOIN(", ", TRUE, _xlfn._xlws.FILTER(Mailbox!B88:B92, Mailbox!B88:B92&lt;&gt;"")))</f>
        <v/>
      </c>
    </row>
    <row r="91" spans="1:31">
      <c r="A91" s="112"/>
      <c r="B91" s="112"/>
      <c r="C91" s="154"/>
      <c r="D91" s="52"/>
      <c r="E91" s="155"/>
      <c r="F91" s="106"/>
      <c r="H91" s="2" t="str">
        <f t="shared" si="3"/>
        <v/>
      </c>
      <c r="W91" s="279"/>
      <c r="X91" s="287"/>
      <c r="Y91" s="280"/>
      <c r="AB91" s="279"/>
      <c r="AC91" s="287"/>
      <c r="AE91" s="292"/>
    </row>
    <row r="92" spans="1:31">
      <c r="A92" s="112"/>
      <c r="B92" s="112"/>
      <c r="C92" s="154"/>
      <c r="D92" s="52"/>
      <c r="E92" s="155"/>
      <c r="F92" s="106"/>
      <c r="H92" s="2" t="str">
        <f t="shared" si="3"/>
        <v/>
      </c>
      <c r="W92" s="279"/>
      <c r="X92" s="287"/>
      <c r="Y92" s="280"/>
      <c r="AB92" s="279"/>
      <c r="AC92" s="287"/>
      <c r="AE92" s="292"/>
    </row>
    <row r="93" spans="1:31">
      <c r="A93" s="112"/>
      <c r="B93" s="112"/>
      <c r="C93" s="154"/>
      <c r="D93" s="52"/>
      <c r="E93" s="155"/>
      <c r="F93" s="106"/>
      <c r="H93" s="2" t="str">
        <f t="shared" si="3"/>
        <v/>
      </c>
      <c r="W93" s="279"/>
      <c r="X93" s="287"/>
      <c r="Y93" s="280"/>
      <c r="AB93" s="279"/>
      <c r="AC93" s="287"/>
      <c r="AE93" s="292"/>
    </row>
    <row r="94" spans="1:31">
      <c r="A94" s="112"/>
      <c r="B94" s="112"/>
      <c r="C94" s="131"/>
      <c r="D94" s="52"/>
      <c r="E94" s="52"/>
      <c r="F94" s="112"/>
      <c r="H94" s="2" t="str">
        <f t="shared" si="3"/>
        <v/>
      </c>
      <c r="W94" s="279"/>
      <c r="X94" s="287"/>
      <c r="Y94" s="280"/>
      <c r="AB94" s="279"/>
      <c r="AC94" s="287"/>
      <c r="AE94" s="292"/>
    </row>
    <row r="95" spans="1:31">
      <c r="A95" s="112"/>
      <c r="B95" s="112"/>
      <c r="C95" s="131"/>
      <c r="D95" s="52"/>
      <c r="E95" s="52"/>
      <c r="F95" s="112"/>
      <c r="H95" s="2" t="str">
        <f t="shared" si="3"/>
        <v/>
      </c>
      <c r="W95" s="279"/>
      <c r="X95" s="287"/>
      <c r="Y95" s="280"/>
      <c r="AB95" s="279" t="s">
        <v>80</v>
      </c>
      <c r="AC95" s="287" t="str" cm="1">
        <f t="array" ref="AC95">IF(Flagpole!$B$76="", "", _xlfn._xlws.FILTER(Flagpole!B76:B80, Flagpole!B76:B80&lt;&gt;""))</f>
        <v/>
      </c>
      <c r="AD95" t="str" cm="1">
        <f t="array" ref="AD95">IF(Flagpole!$B$82="","",_xlfn._xlws.FILTER(Flagpole!B82:B86, Flagpole!B82:B86&lt;&gt;""))</f>
        <v/>
      </c>
      <c r="AE95" s="292" t="str" cm="1">
        <f t="array" ref="AE95">IF(Flagpole!$B$88="", "", "Flagpole: " &amp; _xlfn.TEXTJOIN(", ", TRUE, _xlfn._xlws.FILTER(Flagpole!B88:B92, Flagpole!B88:B92&lt;&gt;"")))</f>
        <v/>
      </c>
    </row>
    <row r="96" spans="1:31">
      <c r="A96" s="112"/>
      <c r="B96" s="112"/>
      <c r="C96" s="131"/>
      <c r="D96" s="52"/>
      <c r="E96" s="52"/>
      <c r="F96" s="112"/>
      <c r="H96" s="2" t="str">
        <f t="shared" si="3"/>
        <v/>
      </c>
      <c r="W96" s="279"/>
      <c r="X96" s="287"/>
      <c r="Y96" s="280"/>
      <c r="AB96" s="279"/>
      <c r="AC96" s="287"/>
      <c r="AE96" s="292"/>
    </row>
    <row r="97" spans="1:31">
      <c r="A97" s="112"/>
      <c r="B97" s="112"/>
      <c r="C97" s="131"/>
      <c r="D97" s="52"/>
      <c r="E97" s="52"/>
      <c r="F97" s="112"/>
      <c r="H97" s="2" t="str">
        <f t="shared" si="3"/>
        <v/>
      </c>
      <c r="W97" s="279"/>
      <c r="X97" s="287"/>
      <c r="Y97" s="280"/>
      <c r="AB97" s="279"/>
      <c r="AC97" s="287"/>
      <c r="AE97" s="292"/>
    </row>
    <row r="98" spans="1:31">
      <c r="A98" s="112"/>
      <c r="B98" s="112"/>
      <c r="C98" s="131"/>
      <c r="D98" s="52"/>
      <c r="E98" s="52"/>
      <c r="F98" s="112"/>
      <c r="H98" s="2" t="str">
        <f t="shared" si="3"/>
        <v/>
      </c>
      <c r="W98" s="279"/>
      <c r="X98" s="287"/>
      <c r="Y98" s="280"/>
      <c r="AB98" s="279"/>
      <c r="AC98" s="287"/>
      <c r="AE98" s="292"/>
    </row>
    <row r="99" spans="1:31">
      <c r="A99" s="112"/>
      <c r="B99" s="112"/>
      <c r="C99" s="131"/>
      <c r="D99" s="52"/>
      <c r="E99" s="52"/>
      <c r="F99" s="112"/>
      <c r="H99" s="2" t="str">
        <f t="shared" si="3"/>
        <v/>
      </c>
      <c r="W99" s="279"/>
      <c r="X99" s="287"/>
      <c r="Y99" s="280"/>
      <c r="AB99" s="279"/>
      <c r="AC99" s="287"/>
      <c r="AE99" s="292"/>
    </row>
    <row r="100" spans="1:31">
      <c r="A100" s="112"/>
      <c r="B100" s="112"/>
      <c r="C100" s="131"/>
      <c r="D100" s="52"/>
      <c r="E100" s="52"/>
      <c r="F100" s="112"/>
      <c r="H100" s="2" t="str">
        <f t="shared" si="3"/>
        <v/>
      </c>
      <c r="W100" s="279"/>
      <c r="X100" s="287"/>
      <c r="Y100" s="280"/>
      <c r="AB100" s="279" t="s">
        <v>81</v>
      </c>
      <c r="AC100" s="287" t="str" cm="1">
        <f t="array" ref="AC100">IF('Knox Box'!$B$76="", "", _xlfn._xlws.FILTER('Knox Box'!B76:B80, 'Knox Box'!B76:B80&lt;&gt;""))</f>
        <v/>
      </c>
      <c r="AD100" t="str" cm="1">
        <f t="array" ref="AD100">IF('Knox Box'!$B$82="","",_xlfn._xlws.FILTER('Knox Box'!B82:B86, 'Knox Box'!B82:B86&lt;&gt;""))</f>
        <v/>
      </c>
      <c r="AE100" s="292" t="str" cm="1">
        <f t="array" ref="AE100">IF('Knox Box'!$B$88="", "", "Knox Box: " &amp; _xlfn.TEXTJOIN(", ", TRUE, _xlfn._xlws.FILTER('Knox Box'!B88:B92, 'Knox Box'!B88:B92&lt;&gt;"")))</f>
        <v/>
      </c>
    </row>
    <row r="101" spans="1:31">
      <c r="A101" s="112"/>
      <c r="B101" s="112"/>
      <c r="C101" s="131"/>
      <c r="D101" s="52"/>
      <c r="E101" s="52"/>
      <c r="F101" s="112"/>
      <c r="H101" s="2" t="str">
        <f t="shared" si="3"/>
        <v/>
      </c>
      <c r="W101" s="279"/>
      <c r="X101" s="287"/>
      <c r="Y101" s="280"/>
      <c r="AB101" s="279"/>
      <c r="AC101" s="287"/>
      <c r="AE101" s="292"/>
    </row>
    <row r="102" spans="1:31">
      <c r="A102" s="112"/>
      <c r="B102" s="112"/>
      <c r="C102" s="131"/>
      <c r="D102" s="52"/>
      <c r="E102" s="52"/>
      <c r="F102" s="112"/>
      <c r="H102" s="2" t="str">
        <f t="shared" si="3"/>
        <v/>
      </c>
      <c r="W102" s="279"/>
      <c r="X102" s="287"/>
      <c r="Y102" s="280"/>
      <c r="AB102" s="279"/>
      <c r="AC102" s="287"/>
      <c r="AE102" s="292"/>
    </row>
    <row r="103" spans="1:31">
      <c r="A103" s="112"/>
      <c r="B103" s="112"/>
      <c r="C103" s="131"/>
      <c r="D103" s="52"/>
      <c r="E103" s="52"/>
      <c r="F103" s="112"/>
      <c r="H103" s="2" t="str">
        <f t="shared" si="3"/>
        <v/>
      </c>
      <c r="W103" s="279"/>
      <c r="X103" s="287"/>
      <c r="Y103" s="280"/>
      <c r="AB103" s="279"/>
      <c r="AC103" s="287"/>
      <c r="AE103" s="292"/>
    </row>
    <row r="104" spans="1:31">
      <c r="A104" s="112"/>
      <c r="B104" s="112"/>
      <c r="C104" s="131"/>
      <c r="D104" s="52"/>
      <c r="E104" s="52"/>
      <c r="F104" s="112"/>
      <c r="H104" s="2" t="str">
        <f t="shared" si="3"/>
        <v/>
      </c>
      <c r="W104" s="279"/>
      <c r="X104" s="287"/>
      <c r="Y104" s="280"/>
      <c r="AB104" s="279"/>
      <c r="AC104" s="287"/>
      <c r="AE104" s="292"/>
    </row>
    <row r="105" spans="1:31">
      <c r="A105" s="112"/>
      <c r="B105" s="112"/>
      <c r="C105" s="131"/>
      <c r="D105" s="52"/>
      <c r="E105" s="52"/>
      <c r="F105" s="112"/>
      <c r="H105" s="2" t="str">
        <f t="shared" si="3"/>
        <v/>
      </c>
      <c r="W105" s="279"/>
      <c r="X105" s="287"/>
      <c r="Y105" s="280"/>
      <c r="AB105" s="279"/>
      <c r="AC105" s="287"/>
      <c r="AE105" s="292"/>
    </row>
    <row r="106" spans="1:31">
      <c r="A106" s="112"/>
      <c r="B106" s="112"/>
      <c r="C106" s="131"/>
      <c r="D106" s="52"/>
      <c r="E106" s="52"/>
      <c r="F106" s="112"/>
      <c r="H106" s="2" t="str">
        <f t="shared" si="3"/>
        <v/>
      </c>
      <c r="W106" s="279"/>
      <c r="X106" s="287"/>
      <c r="Y106" s="280"/>
      <c r="AB106" s="279"/>
      <c r="AC106" s="287"/>
      <c r="AE106" s="292"/>
    </row>
    <row r="107" spans="1:31">
      <c r="A107" s="112"/>
      <c r="B107" s="112"/>
      <c r="C107" s="131"/>
      <c r="D107" s="52"/>
      <c r="E107" s="52"/>
      <c r="F107" s="112"/>
      <c r="H107" s="2" t="str">
        <f t="shared" si="3"/>
        <v/>
      </c>
      <c r="W107" s="279"/>
      <c r="X107" s="287"/>
      <c r="Y107" s="280"/>
      <c r="AB107" s="279"/>
      <c r="AC107" s="287"/>
      <c r="AE107" s="292"/>
    </row>
    <row r="108" spans="1:31">
      <c r="A108" s="112"/>
      <c r="B108" s="112"/>
      <c r="C108" s="131"/>
      <c r="D108" s="52"/>
      <c r="E108" s="52"/>
      <c r="F108" s="112"/>
      <c r="H108" s="2" t="str">
        <f t="shared" si="3"/>
        <v/>
      </c>
      <c r="W108" s="279"/>
      <c r="X108" s="287"/>
      <c r="Y108" s="280"/>
      <c r="AB108" s="279"/>
      <c r="AC108" s="287"/>
      <c r="AE108" s="292"/>
    </row>
    <row r="109" spans="1:31">
      <c r="A109" s="112"/>
      <c r="B109" s="112"/>
      <c r="C109" s="131"/>
      <c r="D109" s="52"/>
      <c r="E109" s="52"/>
      <c r="F109" s="112"/>
      <c r="H109" s="2" t="str">
        <f t="shared" si="3"/>
        <v/>
      </c>
      <c r="W109" s="279"/>
      <c r="X109" s="287"/>
      <c r="Y109" s="280"/>
      <c r="AB109" s="279"/>
      <c r="AC109" s="287"/>
      <c r="AE109" s="292"/>
    </row>
    <row r="110" spans="1:31">
      <c r="A110" s="112"/>
      <c r="B110" s="112"/>
      <c r="C110" s="131"/>
      <c r="D110" s="52"/>
      <c r="E110" s="52"/>
      <c r="F110" s="112"/>
      <c r="H110" s="2" t="str">
        <f t="shared" si="3"/>
        <v/>
      </c>
      <c r="W110" s="279"/>
      <c r="X110" s="287"/>
      <c r="Y110" s="280"/>
      <c r="AB110" s="279"/>
      <c r="AC110" s="287"/>
      <c r="AE110" s="292"/>
    </row>
    <row r="111" spans="1:31">
      <c r="A111" s="112"/>
      <c r="B111" s="112"/>
      <c r="C111" s="131"/>
      <c r="D111" s="52"/>
      <c r="E111" s="52"/>
      <c r="F111" s="112"/>
      <c r="H111" s="2" t="str">
        <f t="shared" si="3"/>
        <v/>
      </c>
      <c r="W111" s="279"/>
      <c r="X111" s="287"/>
      <c r="Y111" s="280"/>
      <c r="AB111" s="279"/>
      <c r="AC111" s="287"/>
      <c r="AE111" s="292"/>
    </row>
    <row r="112" spans="1:31">
      <c r="A112" s="112"/>
      <c r="B112" s="112"/>
      <c r="C112" s="131"/>
      <c r="D112" s="52"/>
      <c r="E112" s="52"/>
      <c r="F112" s="112"/>
      <c r="H112" s="2" t="str">
        <f t="shared" si="3"/>
        <v/>
      </c>
      <c r="W112" s="279"/>
      <c r="X112" s="287"/>
      <c r="Y112" s="280"/>
      <c r="AB112" s="279"/>
      <c r="AC112" s="287"/>
      <c r="AE112" s="292"/>
    </row>
    <row r="113" spans="1:31">
      <c r="A113" s="112"/>
      <c r="B113" s="112"/>
      <c r="C113" s="131"/>
      <c r="D113" s="52"/>
      <c r="E113" s="52"/>
      <c r="F113" s="112"/>
      <c r="H113" s="2" t="str">
        <f t="shared" si="3"/>
        <v/>
      </c>
      <c r="W113" s="279"/>
      <c r="X113" s="287"/>
      <c r="Y113" s="280"/>
      <c r="AB113" s="279"/>
      <c r="AC113" s="287"/>
      <c r="AE113" s="292"/>
    </row>
    <row r="114" spans="1:31">
      <c r="A114" s="112"/>
      <c r="B114" s="112"/>
      <c r="C114" s="131"/>
      <c r="D114" s="52"/>
      <c r="E114" s="52"/>
      <c r="F114" s="112"/>
      <c r="H114" s="2" t="str">
        <f t="shared" si="3"/>
        <v/>
      </c>
      <c r="W114" s="279"/>
      <c r="X114" s="287"/>
      <c r="Y114" s="280"/>
      <c r="AB114" s="279"/>
      <c r="AC114" s="287"/>
      <c r="AE114" s="292"/>
    </row>
    <row r="115" spans="1:31">
      <c r="A115" s="112"/>
      <c r="B115" s="112"/>
      <c r="C115" s="131"/>
      <c r="D115" s="52"/>
      <c r="E115" s="52"/>
      <c r="F115" s="112"/>
      <c r="H115" s="2" t="str">
        <f t="shared" si="3"/>
        <v/>
      </c>
      <c r="W115" s="279"/>
      <c r="X115" s="287"/>
      <c r="Y115" s="280"/>
      <c r="AB115" s="279"/>
      <c r="AC115" s="287"/>
      <c r="AE115" s="292"/>
    </row>
    <row r="116" spans="1:31" ht="15" thickBot="1">
      <c r="A116" s="112"/>
      <c r="B116" s="112"/>
      <c r="C116" s="131"/>
      <c r="D116" s="52"/>
      <c r="E116" s="52"/>
      <c r="F116" s="112"/>
      <c r="H116" s="2" t="str">
        <f t="shared" si="3"/>
        <v/>
      </c>
      <c r="W116" s="282"/>
      <c r="X116" s="294"/>
      <c r="Y116" s="284"/>
      <c r="AB116" s="279"/>
      <c r="AC116" s="287"/>
      <c r="AE116" s="292"/>
    </row>
    <row r="117" spans="1:31">
      <c r="A117" s="112"/>
      <c r="B117" s="112"/>
      <c r="C117" s="131"/>
      <c r="D117" s="52"/>
      <c r="E117" s="52"/>
      <c r="F117" s="112"/>
      <c r="H117" s="2" t="str">
        <f t="shared" si="3"/>
        <v/>
      </c>
      <c r="AB117" s="279"/>
      <c r="AC117" s="287"/>
      <c r="AE117" s="292"/>
    </row>
    <row r="118" spans="1:31">
      <c r="A118" s="112"/>
      <c r="B118" s="112"/>
      <c r="C118" s="131"/>
      <c r="D118" s="52"/>
      <c r="E118" s="52"/>
      <c r="F118" s="112"/>
      <c r="H118" s="2" t="str">
        <f t="shared" si="3"/>
        <v/>
      </c>
      <c r="AB118" s="279"/>
      <c r="AC118" s="287"/>
      <c r="AE118" s="292"/>
    </row>
    <row r="119" spans="1:31">
      <c r="A119" s="112"/>
      <c r="B119" s="112"/>
      <c r="C119" s="131"/>
      <c r="D119" s="52"/>
      <c r="E119" s="52"/>
      <c r="F119" s="112"/>
      <c r="H119" s="2" t="str">
        <f t="shared" si="3"/>
        <v/>
      </c>
      <c r="AB119" s="279"/>
      <c r="AC119" s="287"/>
      <c r="AE119" s="292"/>
    </row>
    <row r="120" spans="1:31">
      <c r="A120" s="112"/>
      <c r="B120" s="112"/>
      <c r="C120" s="131"/>
      <c r="D120" s="52"/>
      <c r="E120" s="52"/>
      <c r="F120" s="112"/>
      <c r="H120" s="2" t="str">
        <f t="shared" si="3"/>
        <v/>
      </c>
      <c r="AB120" s="279"/>
      <c r="AC120" s="287"/>
      <c r="AE120" s="292"/>
    </row>
    <row r="121" spans="1:31">
      <c r="A121" s="112"/>
      <c r="B121" s="112"/>
      <c r="C121" s="131"/>
      <c r="D121" s="52"/>
      <c r="E121" s="52"/>
      <c r="F121" s="112"/>
      <c r="H121" s="2" t="str">
        <f t="shared" si="3"/>
        <v/>
      </c>
      <c r="AB121" s="279"/>
      <c r="AC121" s="287"/>
      <c r="AE121" s="292"/>
    </row>
    <row r="122" spans="1:31">
      <c r="A122" s="112"/>
      <c r="B122" s="112"/>
      <c r="C122" s="131"/>
      <c r="D122" s="52"/>
      <c r="E122" s="52"/>
      <c r="F122" s="112"/>
      <c r="H122" s="2" t="str">
        <f t="shared" si="3"/>
        <v/>
      </c>
      <c r="AB122" s="279"/>
      <c r="AC122" s="287"/>
      <c r="AE122" s="292"/>
    </row>
    <row r="123" spans="1:31" ht="15" thickBot="1">
      <c r="A123" s="112"/>
      <c r="B123" s="112"/>
      <c r="C123" s="131"/>
      <c r="D123" s="52"/>
      <c r="E123" s="52"/>
      <c r="F123" s="112"/>
      <c r="H123" s="2" t="str">
        <f t="shared" si="3"/>
        <v/>
      </c>
      <c r="AB123" s="282"/>
      <c r="AC123" s="294"/>
      <c r="AD123" s="283"/>
      <c r="AE123" s="295"/>
    </row>
    <row r="124" spans="1:31">
      <c r="A124" s="112"/>
      <c r="B124" s="112"/>
      <c r="C124" s="131"/>
      <c r="D124" s="52"/>
      <c r="E124" s="52"/>
      <c r="F124" s="112"/>
      <c r="H124" s="2" t="str">
        <f t="shared" si="3"/>
        <v/>
      </c>
    </row>
    <row r="125" spans="1:31">
      <c r="A125" s="112"/>
      <c r="B125" s="112"/>
      <c r="C125" s="131"/>
      <c r="D125" s="52"/>
      <c r="E125" s="52"/>
      <c r="F125" s="112"/>
      <c r="H125" s="2" t="str">
        <f t="shared" si="3"/>
        <v/>
      </c>
    </row>
    <row r="126" spans="1:31">
      <c r="A126" s="112"/>
      <c r="B126" s="112"/>
      <c r="C126" s="131"/>
      <c r="D126" s="52"/>
      <c r="E126" s="52"/>
      <c r="F126" s="112"/>
      <c r="H126" s="2" t="str">
        <f t="shared" si="3"/>
        <v/>
      </c>
    </row>
    <row r="127" spans="1:31">
      <c r="A127" s="112"/>
      <c r="B127" s="112"/>
      <c r="C127" s="131"/>
      <c r="D127" s="52"/>
      <c r="E127" s="52"/>
      <c r="F127" s="112"/>
      <c r="H127" s="2" t="str">
        <f t="shared" si="3"/>
        <v/>
      </c>
    </row>
    <row r="128" spans="1:31">
      <c r="A128" s="112"/>
      <c r="B128" s="112"/>
      <c r="C128" s="131"/>
      <c r="D128" s="52"/>
      <c r="E128" s="52"/>
      <c r="F128" s="112"/>
      <c r="H128" s="2" t="str">
        <f t="shared" si="3"/>
        <v/>
      </c>
    </row>
    <row r="129" spans="1:8" ht="9.75" customHeight="1">
      <c r="A129" s="192"/>
      <c r="B129" s="193"/>
      <c r="C129" s="194"/>
      <c r="D129" s="191"/>
      <c r="H129" s="2" t="str">
        <f>IF($G$75="","",1)</f>
        <v/>
      </c>
    </row>
    <row r="130" spans="1:8">
      <c r="A130" s="1" t="str">
        <f>G130 &amp; " - $" &amp; TEXT(G131, "#,##0")</f>
        <v xml:space="preserve"> - $</v>
      </c>
      <c r="B130" s="1"/>
      <c r="C130" s="1"/>
      <c r="D130" s="1"/>
      <c r="E130" s="9"/>
      <c r="F130" s="108"/>
      <c r="G130" s="187" t="str">
        <f>IF(FEC!$N$67=0,"",TRIM(RIGHT(FEC!$A$3, LEN(FEC!$A$3) - FIND(":", FEC!$A$3))))</f>
        <v/>
      </c>
      <c r="H130" s="2" t="str">
        <f>IF($G130="","",1)</f>
        <v/>
      </c>
    </row>
    <row r="131" spans="1:8">
      <c r="A131" s="138"/>
      <c r="B131" s="138"/>
      <c r="C131" s="138"/>
      <c r="D131" s="138"/>
      <c r="E131" s="138"/>
      <c r="F131" s="138"/>
      <c r="G131" s="188" t="str">
        <f>IF(FEC!$N$67=0,"",ROUNDUP(FEC!$N$67,0))</f>
        <v/>
      </c>
      <c r="H131" s="2" t="str">
        <f>IF($G130="","",1)</f>
        <v/>
      </c>
    </row>
    <row r="132" spans="1:8" ht="21.6">
      <c r="A132" s="102" t="s">
        <v>54</v>
      </c>
      <c r="B132" s="102" t="s">
        <v>55</v>
      </c>
      <c r="C132" s="102" t="s">
        <v>56</v>
      </c>
      <c r="D132" s="102" t="s">
        <v>57</v>
      </c>
      <c r="E132" s="102" t="s">
        <v>58</v>
      </c>
      <c r="F132" s="102" t="s">
        <v>59</v>
      </c>
      <c r="H132" s="2" t="str">
        <f>IF($G130="","",1)</f>
        <v/>
      </c>
    </row>
    <row r="133" spans="1:8" ht="15" thickBot="1">
      <c r="A133" s="12"/>
      <c r="B133" s="12"/>
      <c r="C133" s="12"/>
      <c r="D133" s="12"/>
      <c r="E133" s="12"/>
      <c r="F133" s="12"/>
      <c r="H133" s="2" t="str">
        <f>IF($G130="","",1)</f>
        <v/>
      </c>
    </row>
    <row r="134" spans="1:8" ht="15" thickTop="1">
      <c r="A134" s="112" t="e" cm="1" vm="1">
        <f t="array" ref="A134">_xlfn._xlws.FILTER(FEC!$B$9:$G$58,(FEC!$F$9:$F$58&lt;&gt;""))</f>
        <v>#VALUE!</v>
      </c>
      <c r="B134" s="112"/>
      <c r="C134" s="154"/>
      <c r="D134" s="52"/>
      <c r="E134" s="155"/>
      <c r="F134" s="106"/>
      <c r="H134" s="2" t="str">
        <f t="shared" ref="H134:H183" si="4">IF(OR(D134="", D134=0), "", 1)</f>
        <v/>
      </c>
    </row>
    <row r="135" spans="1:8">
      <c r="A135" s="112"/>
      <c r="B135" s="112"/>
      <c r="C135" s="154"/>
      <c r="D135" s="52"/>
      <c r="E135" s="155"/>
      <c r="F135" s="106"/>
      <c r="H135" s="2" t="str">
        <f t="shared" si="4"/>
        <v/>
      </c>
    </row>
    <row r="136" spans="1:8">
      <c r="A136" s="112"/>
      <c r="B136" s="112"/>
      <c r="C136" s="154"/>
      <c r="D136" s="52"/>
      <c r="E136" s="155"/>
      <c r="F136" s="106"/>
      <c r="H136" s="2" t="str">
        <f t="shared" si="4"/>
        <v/>
      </c>
    </row>
    <row r="137" spans="1:8">
      <c r="A137" s="112"/>
      <c r="B137" s="112"/>
      <c r="C137" s="154"/>
      <c r="D137" s="52"/>
      <c r="E137" s="155"/>
      <c r="F137" s="106"/>
      <c r="H137" s="2" t="str">
        <f t="shared" si="4"/>
        <v/>
      </c>
    </row>
    <row r="138" spans="1:8">
      <c r="A138" s="112"/>
      <c r="B138" s="112"/>
      <c r="C138" s="154"/>
      <c r="D138" s="52"/>
      <c r="E138" s="155"/>
      <c r="F138" s="106"/>
      <c r="H138" s="2" t="str">
        <f t="shared" si="4"/>
        <v/>
      </c>
    </row>
    <row r="139" spans="1:8">
      <c r="A139" s="112"/>
      <c r="B139" s="112"/>
      <c r="C139" s="154"/>
      <c r="D139" s="52"/>
      <c r="E139" s="155"/>
      <c r="F139" s="106"/>
      <c r="H139" s="2" t="str">
        <f t="shared" si="4"/>
        <v/>
      </c>
    </row>
    <row r="140" spans="1:8">
      <c r="A140" s="112"/>
      <c r="B140" s="112"/>
      <c r="C140" s="154"/>
      <c r="D140" s="52"/>
      <c r="E140" s="155"/>
      <c r="F140" s="106"/>
      <c r="H140" s="2" t="str">
        <f t="shared" si="4"/>
        <v/>
      </c>
    </row>
    <row r="141" spans="1:8">
      <c r="A141" s="112"/>
      <c r="B141" s="112"/>
      <c r="C141" s="154"/>
      <c r="D141" s="52"/>
      <c r="E141" s="155"/>
      <c r="F141" s="106"/>
      <c r="H141" s="2" t="str">
        <f t="shared" si="4"/>
        <v/>
      </c>
    </row>
    <row r="142" spans="1:8">
      <c r="A142" s="112"/>
      <c r="B142" s="112"/>
      <c r="C142" s="154"/>
      <c r="D142" s="52"/>
      <c r="E142" s="155"/>
      <c r="F142" s="106"/>
      <c r="H142" s="2" t="str">
        <f t="shared" si="4"/>
        <v/>
      </c>
    </row>
    <row r="143" spans="1:8">
      <c r="A143" s="112"/>
      <c r="B143" s="112"/>
      <c r="C143" s="154"/>
      <c r="D143" s="52"/>
      <c r="E143" s="155"/>
      <c r="F143" s="106"/>
      <c r="H143" s="2" t="str">
        <f t="shared" si="4"/>
        <v/>
      </c>
    </row>
    <row r="144" spans="1:8">
      <c r="A144" s="112"/>
      <c r="B144" s="112"/>
      <c r="C144" s="154"/>
      <c r="D144" s="52"/>
      <c r="E144" s="155"/>
      <c r="F144" s="106"/>
      <c r="H144" s="2" t="str">
        <f t="shared" si="4"/>
        <v/>
      </c>
    </row>
    <row r="145" spans="1:8">
      <c r="A145" s="112"/>
      <c r="B145" s="112"/>
      <c r="C145" s="154"/>
      <c r="D145" s="52"/>
      <c r="E145" s="155"/>
      <c r="F145" s="106"/>
      <c r="H145" s="2" t="str">
        <f t="shared" si="4"/>
        <v/>
      </c>
    </row>
    <row r="146" spans="1:8">
      <c r="A146" s="112"/>
      <c r="B146" s="112"/>
      <c r="C146" s="154"/>
      <c r="D146" s="52"/>
      <c r="E146" s="155"/>
      <c r="F146" s="106"/>
      <c r="H146" s="2" t="str">
        <f t="shared" si="4"/>
        <v/>
      </c>
    </row>
    <row r="147" spans="1:8">
      <c r="A147" s="112"/>
      <c r="B147" s="112"/>
      <c r="C147" s="154"/>
      <c r="D147" s="52"/>
      <c r="E147" s="155"/>
      <c r="F147" s="106"/>
      <c r="H147" s="2" t="str">
        <f t="shared" si="4"/>
        <v/>
      </c>
    </row>
    <row r="148" spans="1:8">
      <c r="A148" s="112"/>
      <c r="B148" s="112"/>
      <c r="C148" s="154"/>
      <c r="D148" s="52"/>
      <c r="E148" s="155"/>
      <c r="F148" s="106"/>
      <c r="H148" s="2" t="str">
        <f t="shared" si="4"/>
        <v/>
      </c>
    </row>
    <row r="149" spans="1:8">
      <c r="A149" s="112"/>
      <c r="B149" s="112"/>
      <c r="C149" s="131"/>
      <c r="D149" s="52"/>
      <c r="E149" s="52"/>
      <c r="F149" s="112"/>
      <c r="H149" s="2" t="str">
        <f t="shared" si="4"/>
        <v/>
      </c>
    </row>
    <row r="150" spans="1:8">
      <c r="A150" s="112"/>
      <c r="B150" s="112"/>
      <c r="C150" s="131"/>
      <c r="D150" s="52"/>
      <c r="E150" s="52"/>
      <c r="F150" s="112"/>
      <c r="H150" s="2" t="str">
        <f t="shared" si="4"/>
        <v/>
      </c>
    </row>
    <row r="151" spans="1:8">
      <c r="A151" s="112"/>
      <c r="B151" s="112"/>
      <c r="C151" s="131"/>
      <c r="D151" s="52"/>
      <c r="E151" s="52"/>
      <c r="F151" s="112"/>
      <c r="H151" s="2" t="str">
        <f t="shared" si="4"/>
        <v/>
      </c>
    </row>
    <row r="152" spans="1:8">
      <c r="A152" s="112"/>
      <c r="B152" s="112"/>
      <c r="C152" s="131"/>
      <c r="D152" s="52"/>
      <c r="E152" s="52"/>
      <c r="F152" s="112"/>
      <c r="H152" s="2" t="str">
        <f t="shared" si="4"/>
        <v/>
      </c>
    </row>
    <row r="153" spans="1:8">
      <c r="A153" s="112"/>
      <c r="B153" s="112"/>
      <c r="C153" s="131"/>
      <c r="D153" s="52"/>
      <c r="E153" s="52"/>
      <c r="F153" s="112"/>
      <c r="H153" s="2" t="str">
        <f t="shared" si="4"/>
        <v/>
      </c>
    </row>
    <row r="154" spans="1:8">
      <c r="A154" s="112"/>
      <c r="B154" s="112"/>
      <c r="C154" s="131"/>
      <c r="D154" s="52"/>
      <c r="E154" s="52"/>
      <c r="F154" s="112"/>
      <c r="H154" s="2" t="str">
        <f t="shared" si="4"/>
        <v/>
      </c>
    </row>
    <row r="155" spans="1:8">
      <c r="A155" s="112"/>
      <c r="B155" s="112"/>
      <c r="C155" s="131"/>
      <c r="D155" s="52"/>
      <c r="E155" s="52"/>
      <c r="F155" s="112"/>
      <c r="H155" s="2" t="str">
        <f t="shared" si="4"/>
        <v/>
      </c>
    </row>
    <row r="156" spans="1:8">
      <c r="A156" s="112"/>
      <c r="B156" s="112"/>
      <c r="C156" s="131"/>
      <c r="D156" s="52"/>
      <c r="E156" s="52"/>
      <c r="F156" s="112"/>
      <c r="H156" s="2" t="str">
        <f t="shared" si="4"/>
        <v/>
      </c>
    </row>
    <row r="157" spans="1:8">
      <c r="A157" s="112"/>
      <c r="B157" s="112"/>
      <c r="C157" s="131"/>
      <c r="D157" s="52"/>
      <c r="E157" s="52"/>
      <c r="F157" s="112"/>
      <c r="H157" s="2" t="str">
        <f t="shared" si="4"/>
        <v/>
      </c>
    </row>
    <row r="158" spans="1:8">
      <c r="A158" s="112"/>
      <c r="B158" s="112"/>
      <c r="C158" s="131"/>
      <c r="D158" s="52"/>
      <c r="E158" s="52"/>
      <c r="F158" s="112"/>
      <c r="H158" s="2" t="str">
        <f t="shared" si="4"/>
        <v/>
      </c>
    </row>
    <row r="159" spans="1:8">
      <c r="A159" s="112"/>
      <c r="B159" s="112"/>
      <c r="C159" s="131"/>
      <c r="D159" s="52"/>
      <c r="E159" s="52"/>
      <c r="F159" s="112"/>
      <c r="H159" s="2" t="str">
        <f t="shared" si="4"/>
        <v/>
      </c>
    </row>
    <row r="160" spans="1:8">
      <c r="A160" s="112"/>
      <c r="B160" s="112"/>
      <c r="C160" s="131"/>
      <c r="D160" s="52"/>
      <c r="E160" s="52"/>
      <c r="F160" s="112"/>
      <c r="H160" s="2" t="str">
        <f t="shared" si="4"/>
        <v/>
      </c>
    </row>
    <row r="161" spans="1:8">
      <c r="A161" s="112"/>
      <c r="B161" s="112"/>
      <c r="C161" s="131"/>
      <c r="D161" s="52"/>
      <c r="E161" s="52"/>
      <c r="F161" s="112"/>
      <c r="H161" s="2" t="str">
        <f t="shared" si="4"/>
        <v/>
      </c>
    </row>
    <row r="162" spans="1:8">
      <c r="A162" s="112"/>
      <c r="B162" s="112"/>
      <c r="C162" s="131"/>
      <c r="D162" s="52"/>
      <c r="E162" s="52"/>
      <c r="F162" s="112"/>
      <c r="H162" s="2" t="str">
        <f t="shared" si="4"/>
        <v/>
      </c>
    </row>
    <row r="163" spans="1:8">
      <c r="A163" s="112"/>
      <c r="B163" s="112"/>
      <c r="C163" s="131"/>
      <c r="D163" s="52"/>
      <c r="E163" s="52"/>
      <c r="F163" s="112"/>
      <c r="H163" s="2" t="str">
        <f t="shared" si="4"/>
        <v/>
      </c>
    </row>
    <row r="164" spans="1:8">
      <c r="A164" s="112"/>
      <c r="B164" s="112"/>
      <c r="C164" s="131"/>
      <c r="D164" s="52"/>
      <c r="E164" s="52"/>
      <c r="F164" s="112"/>
      <c r="H164" s="2" t="str">
        <f t="shared" si="4"/>
        <v/>
      </c>
    </row>
    <row r="165" spans="1:8">
      <c r="A165" s="112"/>
      <c r="B165" s="112"/>
      <c r="C165" s="131"/>
      <c r="D165" s="52"/>
      <c r="E165" s="52"/>
      <c r="F165" s="112"/>
      <c r="H165" s="2" t="str">
        <f t="shared" si="4"/>
        <v/>
      </c>
    </row>
    <row r="166" spans="1:8">
      <c r="A166" s="112"/>
      <c r="B166" s="112"/>
      <c r="C166" s="131"/>
      <c r="D166" s="52"/>
      <c r="E166" s="52"/>
      <c r="F166" s="112"/>
      <c r="H166" s="2" t="str">
        <f t="shared" si="4"/>
        <v/>
      </c>
    </row>
    <row r="167" spans="1:8">
      <c r="A167" s="112"/>
      <c r="B167" s="112"/>
      <c r="C167" s="131"/>
      <c r="D167" s="52"/>
      <c r="E167" s="52"/>
      <c r="F167" s="112"/>
      <c r="H167" s="2" t="str">
        <f t="shared" si="4"/>
        <v/>
      </c>
    </row>
    <row r="168" spans="1:8">
      <c r="A168" s="112"/>
      <c r="B168" s="112"/>
      <c r="C168" s="131"/>
      <c r="D168" s="52"/>
      <c r="E168" s="52"/>
      <c r="F168" s="112"/>
      <c r="H168" s="2" t="str">
        <f t="shared" si="4"/>
        <v/>
      </c>
    </row>
    <row r="169" spans="1:8">
      <c r="A169" s="112"/>
      <c r="B169" s="112"/>
      <c r="C169" s="131"/>
      <c r="D169" s="52"/>
      <c r="E169" s="52"/>
      <c r="F169" s="112"/>
      <c r="H169" s="2" t="str">
        <f t="shared" si="4"/>
        <v/>
      </c>
    </row>
    <row r="170" spans="1:8">
      <c r="A170" s="112"/>
      <c r="B170" s="112"/>
      <c r="C170" s="131"/>
      <c r="D170" s="52"/>
      <c r="E170" s="52"/>
      <c r="F170" s="112"/>
      <c r="H170" s="2" t="str">
        <f t="shared" si="4"/>
        <v/>
      </c>
    </row>
    <row r="171" spans="1:8">
      <c r="A171" s="112"/>
      <c r="B171" s="112"/>
      <c r="C171" s="131"/>
      <c r="D171" s="52"/>
      <c r="E171" s="52"/>
      <c r="F171" s="112"/>
      <c r="H171" s="2" t="str">
        <f t="shared" si="4"/>
        <v/>
      </c>
    </row>
    <row r="172" spans="1:8">
      <c r="A172" s="112"/>
      <c r="B172" s="112"/>
      <c r="C172" s="131"/>
      <c r="D172" s="52"/>
      <c r="E172" s="52"/>
      <c r="F172" s="112"/>
      <c r="H172" s="2" t="str">
        <f t="shared" si="4"/>
        <v/>
      </c>
    </row>
    <row r="173" spans="1:8">
      <c r="A173" s="112"/>
      <c r="B173" s="112"/>
      <c r="C173" s="131"/>
      <c r="D173" s="52"/>
      <c r="E173" s="52"/>
      <c r="F173" s="112"/>
      <c r="H173" s="2" t="str">
        <f t="shared" si="4"/>
        <v/>
      </c>
    </row>
    <row r="174" spans="1:8">
      <c r="A174" s="112"/>
      <c r="B174" s="112"/>
      <c r="C174" s="131"/>
      <c r="D174" s="52"/>
      <c r="E174" s="52"/>
      <c r="F174" s="112"/>
      <c r="H174" s="2" t="str">
        <f t="shared" si="4"/>
        <v/>
      </c>
    </row>
    <row r="175" spans="1:8">
      <c r="A175" s="112"/>
      <c r="B175" s="112"/>
      <c r="C175" s="131"/>
      <c r="D175" s="52"/>
      <c r="E175" s="52"/>
      <c r="F175" s="112"/>
      <c r="H175" s="2" t="str">
        <f t="shared" si="4"/>
        <v/>
      </c>
    </row>
    <row r="176" spans="1:8">
      <c r="A176" s="112"/>
      <c r="B176" s="112"/>
      <c r="C176" s="131"/>
      <c r="D176" s="52"/>
      <c r="E176" s="52"/>
      <c r="F176" s="112"/>
      <c r="H176" s="2" t="str">
        <f t="shared" si="4"/>
        <v/>
      </c>
    </row>
    <row r="177" spans="1:8">
      <c r="A177" s="112"/>
      <c r="B177" s="112"/>
      <c r="C177" s="131"/>
      <c r="D177" s="52"/>
      <c r="E177" s="52"/>
      <c r="F177" s="112"/>
      <c r="H177" s="2" t="str">
        <f t="shared" si="4"/>
        <v/>
      </c>
    </row>
    <row r="178" spans="1:8">
      <c r="A178" s="112"/>
      <c r="B178" s="112"/>
      <c r="C178" s="131"/>
      <c r="D178" s="52"/>
      <c r="E178" s="52"/>
      <c r="F178" s="112"/>
      <c r="H178" s="2" t="str">
        <f t="shared" si="4"/>
        <v/>
      </c>
    </row>
    <row r="179" spans="1:8">
      <c r="A179" s="112"/>
      <c r="B179" s="112"/>
      <c r="C179" s="131"/>
      <c r="D179" s="52"/>
      <c r="E179" s="52"/>
      <c r="F179" s="112"/>
      <c r="H179" s="2" t="str">
        <f t="shared" si="4"/>
        <v/>
      </c>
    </row>
    <row r="180" spans="1:8">
      <c r="A180" s="112"/>
      <c r="B180" s="112"/>
      <c r="C180" s="131"/>
      <c r="D180" s="52"/>
      <c r="E180" s="52"/>
      <c r="F180" s="112"/>
      <c r="H180" s="2" t="str">
        <f t="shared" si="4"/>
        <v/>
      </c>
    </row>
    <row r="181" spans="1:8">
      <c r="A181" s="112"/>
      <c r="B181" s="112"/>
      <c r="C181" s="131"/>
      <c r="D181" s="52"/>
      <c r="E181" s="52"/>
      <c r="F181" s="112"/>
      <c r="H181" s="2" t="str">
        <f t="shared" si="4"/>
        <v/>
      </c>
    </row>
    <row r="182" spans="1:8">
      <c r="A182" s="112"/>
      <c r="B182" s="112"/>
      <c r="C182" s="131"/>
      <c r="D182" s="52"/>
      <c r="E182" s="52"/>
      <c r="F182" s="112"/>
      <c r="H182" s="2" t="str">
        <f t="shared" si="4"/>
        <v/>
      </c>
    </row>
    <row r="183" spans="1:8">
      <c r="A183" s="112"/>
      <c r="B183" s="112"/>
      <c r="C183" s="131"/>
      <c r="D183" s="52"/>
      <c r="E183" s="52"/>
      <c r="F183" s="112"/>
      <c r="H183" s="2" t="str">
        <f t="shared" si="4"/>
        <v/>
      </c>
    </row>
    <row r="184" spans="1:8">
      <c r="A184" s="192"/>
      <c r="B184" s="193"/>
      <c r="C184" s="194"/>
      <c r="D184" s="191"/>
      <c r="H184" s="2" t="str">
        <f>IF($G$130="","",1)</f>
        <v/>
      </c>
    </row>
    <row r="185" spans="1:8">
      <c r="A185" s="1" t="str">
        <f>G185 &amp; " - $" &amp; TEXT(G186, "#,##0")</f>
        <v xml:space="preserve"> - $</v>
      </c>
      <c r="B185" s="1"/>
      <c r="C185" s="1"/>
      <c r="D185" s="1"/>
      <c r="E185" s="9"/>
      <c r="F185" s="108"/>
      <c r="G185" s="187" t="str">
        <f>IF('Wall Protection'!$N$67=0,"",TRIM(RIGHT('Wall Protection'!$A$3, LEN('Wall Protection'!$A$3) - FIND(":", 'Wall Protection'!$A$3))))</f>
        <v/>
      </c>
      <c r="H185" s="2" t="str">
        <f t="shared" ref="H185:H188" si="5">IF($G$185="","",1)</f>
        <v/>
      </c>
    </row>
    <row r="186" spans="1:8">
      <c r="A186" s="138"/>
      <c r="B186" s="138"/>
      <c r="C186" s="138"/>
      <c r="D186" s="138"/>
      <c r="E186" s="138"/>
      <c r="F186" s="138"/>
      <c r="G186" s="188" t="str">
        <f>IF('Wall Protection'!N71=0,"",ROUNDUP('Wall Protection'!N71,0))</f>
        <v/>
      </c>
      <c r="H186" s="2" t="str">
        <f t="shared" si="5"/>
        <v/>
      </c>
    </row>
    <row r="187" spans="1:8" ht="21.6">
      <c r="A187" s="102" t="s">
        <v>54</v>
      </c>
      <c r="B187" s="102" t="s">
        <v>55</v>
      </c>
      <c r="C187" s="102" t="s">
        <v>56</v>
      </c>
      <c r="D187" s="102" t="s">
        <v>57</v>
      </c>
      <c r="E187" s="102" t="s">
        <v>58</v>
      </c>
      <c r="F187" s="102" t="s">
        <v>59</v>
      </c>
      <c r="H187" s="2" t="str">
        <f t="shared" si="5"/>
        <v/>
      </c>
    </row>
    <row r="188" spans="1:8" ht="15" thickBot="1">
      <c r="A188" s="12"/>
      <c r="B188" s="12"/>
      <c r="C188" s="12"/>
      <c r="D188" s="12"/>
      <c r="E188" s="12"/>
      <c r="F188" s="12"/>
      <c r="H188" s="2" t="str">
        <f t="shared" si="5"/>
        <v/>
      </c>
    </row>
    <row r="189" spans="1:8" ht="15" thickTop="1">
      <c r="A189" s="112" t="str" cm="1">
        <f t="array" ref="A189">_xlfn._xlws.FILTER('Wall Protection'!$B$9:$G$58, ('Wall Protection'!$F$9:$F$58&lt;&gt;""), "")</f>
        <v/>
      </c>
      <c r="B189" s="112"/>
      <c r="C189" s="154"/>
      <c r="D189" s="52"/>
      <c r="E189" s="155"/>
      <c r="F189" s="106"/>
      <c r="H189" s="2" t="str">
        <f>IF(OR(D189="", D189=0), "", 1)</f>
        <v/>
      </c>
    </row>
    <row r="190" spans="1:8">
      <c r="A190" s="112"/>
      <c r="B190" s="112"/>
      <c r="C190" s="154"/>
      <c r="D190" s="52"/>
      <c r="E190" s="155"/>
      <c r="F190" s="106"/>
      <c r="H190" s="2" t="str">
        <f t="shared" ref="H190:H238" si="6">IF(OR(D190="", D190=0), "", 1)</f>
        <v/>
      </c>
    </row>
    <row r="191" spans="1:8">
      <c r="A191" s="112"/>
      <c r="B191" s="112"/>
      <c r="C191" s="154"/>
      <c r="D191" s="52"/>
      <c r="E191" s="155"/>
      <c r="F191" s="106"/>
      <c r="H191" s="2" t="str">
        <f t="shared" si="6"/>
        <v/>
      </c>
    </row>
    <row r="192" spans="1:8">
      <c r="A192" s="112"/>
      <c r="B192" s="112"/>
      <c r="C192" s="154"/>
      <c r="D192" s="52"/>
      <c r="E192" s="155"/>
      <c r="F192" s="106"/>
      <c r="H192" s="2" t="str">
        <f t="shared" si="6"/>
        <v/>
      </c>
    </row>
    <row r="193" spans="1:8">
      <c r="A193" s="112"/>
      <c r="B193" s="112"/>
      <c r="C193" s="154"/>
      <c r="D193" s="52"/>
      <c r="E193" s="155"/>
      <c r="F193" s="106"/>
      <c r="H193" s="2" t="str">
        <f t="shared" si="6"/>
        <v/>
      </c>
    </row>
    <row r="194" spans="1:8">
      <c r="A194" s="112"/>
      <c r="B194" s="112"/>
      <c r="C194" s="154"/>
      <c r="D194" s="52"/>
      <c r="E194" s="155"/>
      <c r="F194" s="106"/>
      <c r="H194" s="2" t="str">
        <f t="shared" si="6"/>
        <v/>
      </c>
    </row>
    <row r="195" spans="1:8">
      <c r="A195" s="112"/>
      <c r="B195" s="112"/>
      <c r="C195" s="154"/>
      <c r="D195" s="52"/>
      <c r="E195" s="155"/>
      <c r="F195" s="106"/>
      <c r="H195" s="2" t="str">
        <f t="shared" si="6"/>
        <v/>
      </c>
    </row>
    <row r="196" spans="1:8">
      <c r="A196" s="112"/>
      <c r="B196" s="112"/>
      <c r="C196" s="154"/>
      <c r="D196" s="52"/>
      <c r="E196" s="155"/>
      <c r="F196" s="106"/>
      <c r="H196" s="2" t="str">
        <f t="shared" si="6"/>
        <v/>
      </c>
    </row>
    <row r="197" spans="1:8">
      <c r="A197" s="112"/>
      <c r="B197" s="112"/>
      <c r="C197" s="154"/>
      <c r="D197" s="52"/>
      <c r="E197" s="155"/>
      <c r="F197" s="106"/>
      <c r="H197" s="2" t="str">
        <f t="shared" si="6"/>
        <v/>
      </c>
    </row>
    <row r="198" spans="1:8">
      <c r="A198" s="112"/>
      <c r="B198" s="112"/>
      <c r="C198" s="154"/>
      <c r="D198" s="52"/>
      <c r="E198" s="155"/>
      <c r="F198" s="106"/>
      <c r="H198" s="2" t="str">
        <f t="shared" si="6"/>
        <v/>
      </c>
    </row>
    <row r="199" spans="1:8">
      <c r="A199" s="112"/>
      <c r="B199" s="112"/>
      <c r="C199" s="154"/>
      <c r="D199" s="52"/>
      <c r="E199" s="155"/>
      <c r="F199" s="106"/>
      <c r="H199" s="2" t="str">
        <f t="shared" si="6"/>
        <v/>
      </c>
    </row>
    <row r="200" spans="1:8">
      <c r="A200" s="112"/>
      <c r="B200" s="112"/>
      <c r="C200" s="154"/>
      <c r="D200" s="52"/>
      <c r="E200" s="155"/>
      <c r="F200" s="106"/>
      <c r="H200" s="2" t="str">
        <f t="shared" si="6"/>
        <v/>
      </c>
    </row>
    <row r="201" spans="1:8">
      <c r="A201" s="112"/>
      <c r="B201" s="112"/>
      <c r="C201" s="154"/>
      <c r="D201" s="52"/>
      <c r="E201" s="155"/>
      <c r="F201" s="106"/>
      <c r="H201" s="2" t="str">
        <f t="shared" si="6"/>
        <v/>
      </c>
    </row>
    <row r="202" spans="1:8">
      <c r="A202" s="112"/>
      <c r="B202" s="112"/>
      <c r="C202" s="154"/>
      <c r="D202" s="52"/>
      <c r="E202" s="155"/>
      <c r="F202" s="106"/>
      <c r="H202" s="2" t="str">
        <f t="shared" si="6"/>
        <v/>
      </c>
    </row>
    <row r="203" spans="1:8">
      <c r="A203" s="112"/>
      <c r="B203" s="112"/>
      <c r="C203" s="154"/>
      <c r="D203" s="52"/>
      <c r="E203" s="155"/>
      <c r="F203" s="106"/>
      <c r="H203" s="2" t="str">
        <f t="shared" si="6"/>
        <v/>
      </c>
    </row>
    <row r="204" spans="1:8">
      <c r="A204" s="112"/>
      <c r="B204" s="112"/>
      <c r="C204" s="131"/>
      <c r="D204" s="52"/>
      <c r="E204" s="52"/>
      <c r="F204" s="112"/>
      <c r="H204" s="2" t="str">
        <f t="shared" si="6"/>
        <v/>
      </c>
    </row>
    <row r="205" spans="1:8">
      <c r="A205" s="112"/>
      <c r="B205" s="112"/>
      <c r="C205" s="131"/>
      <c r="D205" s="52"/>
      <c r="E205" s="52"/>
      <c r="F205" s="112"/>
      <c r="H205" s="2" t="str">
        <f t="shared" si="6"/>
        <v/>
      </c>
    </row>
    <row r="206" spans="1:8">
      <c r="A206" s="112"/>
      <c r="B206" s="112"/>
      <c r="C206" s="131"/>
      <c r="D206" s="52"/>
      <c r="E206" s="52"/>
      <c r="F206" s="112"/>
      <c r="H206" s="2" t="str">
        <f t="shared" si="6"/>
        <v/>
      </c>
    </row>
    <row r="207" spans="1:8">
      <c r="A207" s="112"/>
      <c r="B207" s="112"/>
      <c r="C207" s="131"/>
      <c r="D207" s="52"/>
      <c r="E207" s="52"/>
      <c r="F207" s="112"/>
      <c r="H207" s="2" t="str">
        <f t="shared" si="6"/>
        <v/>
      </c>
    </row>
    <row r="208" spans="1:8">
      <c r="A208" s="112"/>
      <c r="B208" s="112"/>
      <c r="C208" s="131"/>
      <c r="D208" s="52"/>
      <c r="E208" s="52"/>
      <c r="F208" s="112"/>
      <c r="H208" s="2" t="str">
        <f t="shared" si="6"/>
        <v/>
      </c>
    </row>
    <row r="209" spans="1:8">
      <c r="A209" s="112"/>
      <c r="B209" s="112"/>
      <c r="C209" s="131"/>
      <c r="D209" s="52"/>
      <c r="E209" s="52"/>
      <c r="F209" s="112"/>
      <c r="H209" s="2" t="str">
        <f t="shared" si="6"/>
        <v/>
      </c>
    </row>
    <row r="210" spans="1:8">
      <c r="A210" s="112"/>
      <c r="B210" s="112"/>
      <c r="C210" s="131"/>
      <c r="D210" s="52"/>
      <c r="E210" s="52"/>
      <c r="F210" s="112"/>
      <c r="H210" s="2" t="str">
        <f t="shared" si="6"/>
        <v/>
      </c>
    </row>
    <row r="211" spans="1:8">
      <c r="A211" s="112"/>
      <c r="B211" s="112"/>
      <c r="C211" s="131"/>
      <c r="D211" s="52"/>
      <c r="E211" s="52"/>
      <c r="F211" s="112"/>
      <c r="H211" s="2" t="str">
        <f t="shared" si="6"/>
        <v/>
      </c>
    </row>
    <row r="212" spans="1:8">
      <c r="A212" s="112"/>
      <c r="B212" s="112"/>
      <c r="C212" s="131"/>
      <c r="D212" s="52"/>
      <c r="E212" s="52"/>
      <c r="F212" s="112"/>
      <c r="H212" s="2" t="str">
        <f t="shared" si="6"/>
        <v/>
      </c>
    </row>
    <row r="213" spans="1:8">
      <c r="A213" s="112"/>
      <c r="B213" s="112"/>
      <c r="C213" s="131"/>
      <c r="D213" s="52"/>
      <c r="E213" s="52"/>
      <c r="F213" s="112"/>
      <c r="H213" s="2" t="str">
        <f t="shared" si="6"/>
        <v/>
      </c>
    </row>
    <row r="214" spans="1:8">
      <c r="A214" s="112"/>
      <c r="B214" s="112"/>
      <c r="C214" s="131"/>
      <c r="D214" s="52"/>
      <c r="E214" s="52"/>
      <c r="F214" s="112"/>
      <c r="H214" s="2" t="str">
        <f t="shared" si="6"/>
        <v/>
      </c>
    </row>
    <row r="215" spans="1:8">
      <c r="A215" s="112"/>
      <c r="B215" s="112"/>
      <c r="C215" s="131"/>
      <c r="D215" s="52"/>
      <c r="E215" s="52"/>
      <c r="F215" s="112"/>
      <c r="H215" s="2" t="str">
        <f t="shared" si="6"/>
        <v/>
      </c>
    </row>
    <row r="216" spans="1:8">
      <c r="A216" s="112"/>
      <c r="B216" s="112"/>
      <c r="C216" s="131"/>
      <c r="D216" s="52"/>
      <c r="E216" s="52"/>
      <c r="F216" s="112"/>
      <c r="H216" s="2" t="str">
        <f t="shared" si="6"/>
        <v/>
      </c>
    </row>
    <row r="217" spans="1:8">
      <c r="A217" s="112"/>
      <c r="B217" s="112"/>
      <c r="C217" s="131"/>
      <c r="D217" s="52"/>
      <c r="E217" s="52"/>
      <c r="F217" s="112"/>
      <c r="H217" s="2" t="str">
        <f t="shared" si="6"/>
        <v/>
      </c>
    </row>
    <row r="218" spans="1:8">
      <c r="A218" s="112"/>
      <c r="B218" s="112"/>
      <c r="C218" s="131"/>
      <c r="D218" s="52"/>
      <c r="E218" s="52"/>
      <c r="F218" s="112"/>
      <c r="H218" s="2" t="str">
        <f t="shared" si="6"/>
        <v/>
      </c>
    </row>
    <row r="219" spans="1:8">
      <c r="A219" s="112"/>
      <c r="B219" s="112"/>
      <c r="C219" s="131"/>
      <c r="D219" s="52"/>
      <c r="E219" s="52"/>
      <c r="F219" s="112"/>
      <c r="H219" s="2" t="str">
        <f t="shared" si="6"/>
        <v/>
      </c>
    </row>
    <row r="220" spans="1:8">
      <c r="A220" s="112"/>
      <c r="B220" s="112"/>
      <c r="C220" s="131"/>
      <c r="D220" s="52"/>
      <c r="E220" s="52"/>
      <c r="F220" s="112"/>
      <c r="H220" s="2" t="str">
        <f t="shared" si="6"/>
        <v/>
      </c>
    </row>
    <row r="221" spans="1:8">
      <c r="A221" s="112"/>
      <c r="B221" s="112"/>
      <c r="C221" s="131"/>
      <c r="D221" s="52"/>
      <c r="E221" s="52"/>
      <c r="F221" s="112"/>
      <c r="H221" s="2" t="str">
        <f t="shared" si="6"/>
        <v/>
      </c>
    </row>
    <row r="222" spans="1:8">
      <c r="A222" s="112"/>
      <c r="B222" s="112"/>
      <c r="C222" s="131"/>
      <c r="D222" s="52"/>
      <c r="E222" s="52"/>
      <c r="F222" s="112"/>
      <c r="H222" s="2" t="str">
        <f t="shared" si="6"/>
        <v/>
      </c>
    </row>
    <row r="223" spans="1:8">
      <c r="A223" s="112"/>
      <c r="B223" s="112"/>
      <c r="C223" s="131"/>
      <c r="D223" s="52"/>
      <c r="E223" s="52"/>
      <c r="F223" s="112"/>
      <c r="H223" s="2" t="str">
        <f t="shared" si="6"/>
        <v/>
      </c>
    </row>
    <row r="224" spans="1:8">
      <c r="A224" s="112"/>
      <c r="B224" s="112"/>
      <c r="C224" s="131"/>
      <c r="D224" s="52"/>
      <c r="E224" s="52"/>
      <c r="F224" s="112"/>
      <c r="H224" s="2" t="str">
        <f t="shared" si="6"/>
        <v/>
      </c>
    </row>
    <row r="225" spans="1:8">
      <c r="A225" s="112"/>
      <c r="B225" s="112"/>
      <c r="C225" s="131"/>
      <c r="D225" s="52"/>
      <c r="E225" s="52"/>
      <c r="F225" s="112"/>
      <c r="H225" s="2" t="str">
        <f t="shared" si="6"/>
        <v/>
      </c>
    </row>
    <row r="226" spans="1:8">
      <c r="A226" s="112"/>
      <c r="B226" s="112"/>
      <c r="C226" s="131"/>
      <c r="D226" s="52"/>
      <c r="E226" s="52"/>
      <c r="F226" s="112"/>
      <c r="H226" s="2" t="str">
        <f t="shared" si="6"/>
        <v/>
      </c>
    </row>
    <row r="227" spans="1:8">
      <c r="A227" s="112"/>
      <c r="B227" s="112"/>
      <c r="C227" s="131"/>
      <c r="D227" s="52"/>
      <c r="E227" s="52"/>
      <c r="F227" s="112"/>
      <c r="H227" s="2" t="str">
        <f t="shared" si="6"/>
        <v/>
      </c>
    </row>
    <row r="228" spans="1:8">
      <c r="A228" s="112"/>
      <c r="B228" s="112"/>
      <c r="C228" s="131"/>
      <c r="D228" s="52"/>
      <c r="E228" s="52"/>
      <c r="F228" s="112"/>
      <c r="H228" s="2" t="str">
        <f t="shared" si="6"/>
        <v/>
      </c>
    </row>
    <row r="229" spans="1:8">
      <c r="A229" s="112"/>
      <c r="B229" s="112"/>
      <c r="C229" s="131"/>
      <c r="D229" s="52"/>
      <c r="E229" s="52"/>
      <c r="F229" s="112"/>
      <c r="H229" s="2" t="str">
        <f t="shared" si="6"/>
        <v/>
      </c>
    </row>
    <row r="230" spans="1:8">
      <c r="A230" s="112"/>
      <c r="B230" s="112"/>
      <c r="C230" s="131"/>
      <c r="D230" s="52"/>
      <c r="E230" s="52"/>
      <c r="F230" s="112"/>
      <c r="H230" s="2" t="str">
        <f t="shared" si="6"/>
        <v/>
      </c>
    </row>
    <row r="231" spans="1:8">
      <c r="A231" s="112"/>
      <c r="B231" s="112"/>
      <c r="C231" s="131"/>
      <c r="D231" s="52"/>
      <c r="E231" s="52"/>
      <c r="F231" s="112"/>
      <c r="H231" s="2" t="str">
        <f t="shared" si="6"/>
        <v/>
      </c>
    </row>
    <row r="232" spans="1:8">
      <c r="A232" s="112"/>
      <c r="B232" s="112"/>
      <c r="C232" s="131"/>
      <c r="D232" s="52"/>
      <c r="E232" s="52"/>
      <c r="F232" s="112"/>
      <c r="H232" s="2" t="str">
        <f t="shared" si="6"/>
        <v/>
      </c>
    </row>
    <row r="233" spans="1:8">
      <c r="A233" s="112"/>
      <c r="B233" s="112"/>
      <c r="C233" s="131"/>
      <c r="D233" s="52"/>
      <c r="E233" s="52"/>
      <c r="F233" s="112"/>
      <c r="H233" s="2" t="str">
        <f t="shared" si="6"/>
        <v/>
      </c>
    </row>
    <row r="234" spans="1:8">
      <c r="A234" s="112"/>
      <c r="B234" s="112"/>
      <c r="C234" s="131"/>
      <c r="D234" s="52"/>
      <c r="E234" s="52"/>
      <c r="F234" s="112"/>
      <c r="H234" s="2" t="str">
        <f t="shared" si="6"/>
        <v/>
      </c>
    </row>
    <row r="235" spans="1:8">
      <c r="A235" s="112"/>
      <c r="B235" s="112"/>
      <c r="C235" s="131"/>
      <c r="D235" s="52"/>
      <c r="E235" s="52"/>
      <c r="F235" s="112"/>
      <c r="H235" s="2" t="str">
        <f t="shared" si="6"/>
        <v/>
      </c>
    </row>
    <row r="236" spans="1:8">
      <c r="A236" s="112"/>
      <c r="B236" s="112"/>
      <c r="C236" s="131"/>
      <c r="D236" s="52"/>
      <c r="E236" s="52"/>
      <c r="F236" s="112"/>
      <c r="H236" s="2" t="str">
        <f t="shared" si="6"/>
        <v/>
      </c>
    </row>
    <row r="237" spans="1:8">
      <c r="A237" s="112"/>
      <c r="B237" s="112"/>
      <c r="C237" s="131"/>
      <c r="D237" s="52"/>
      <c r="E237" s="52"/>
      <c r="F237" s="112"/>
      <c r="H237" s="2" t="str">
        <f t="shared" si="6"/>
        <v/>
      </c>
    </row>
    <row r="238" spans="1:8">
      <c r="A238" s="112"/>
      <c r="B238" s="112"/>
      <c r="C238" s="131"/>
      <c r="D238" s="52"/>
      <c r="E238" s="52"/>
      <c r="F238" s="112"/>
      <c r="H238" s="2" t="str">
        <f t="shared" si="6"/>
        <v/>
      </c>
    </row>
    <row r="239" spans="1:8" ht="9.75" customHeight="1">
      <c r="A239" s="192"/>
      <c r="B239" s="193"/>
      <c r="C239" s="194"/>
      <c r="D239" s="191"/>
      <c r="H239" s="2" t="str">
        <f t="shared" ref="H239" si="7">IF($G$185="","",1)</f>
        <v/>
      </c>
    </row>
    <row r="240" spans="1:8">
      <c r="A240" s="1" t="str">
        <f>G240 &amp; " - $" &amp; TEXT(G241, "#,##0")</f>
        <v xml:space="preserve"> - $</v>
      </c>
      <c r="B240" s="1"/>
      <c r="C240" s="1"/>
      <c r="D240" s="1"/>
      <c r="E240" s="9"/>
      <c r="F240" s="108"/>
      <c r="G240" s="187" t="str">
        <f>IF(Appliances!$N$67=0,"",TRIM(RIGHT(Appliances!$A$3, LEN(Appliances!$A$3) - FIND(":", Appliances!$A$3))))</f>
        <v/>
      </c>
      <c r="H240" s="2" t="str">
        <f>IF($G$240="","",1)</f>
        <v/>
      </c>
    </row>
    <row r="241" spans="1:8">
      <c r="A241" s="138"/>
      <c r="B241" s="138"/>
      <c r="C241" s="138"/>
      <c r="D241" s="138"/>
      <c r="E241" s="138"/>
      <c r="F241" s="138"/>
      <c r="G241" s="188" t="str">
        <f>IF(Appliances!$N$67=0,"",ROUNDUP(Appliances!$N$67,0))</f>
        <v/>
      </c>
      <c r="H241" s="2" t="str">
        <f t="shared" ref="H241:H243" si="8">IF($G$240="","",1)</f>
        <v/>
      </c>
    </row>
    <row r="242" spans="1:8" ht="21.6">
      <c r="A242" s="102" t="s">
        <v>54</v>
      </c>
      <c r="B242" s="102" t="s">
        <v>55</v>
      </c>
      <c r="C242" s="102" t="s">
        <v>56</v>
      </c>
      <c r="D242" s="102" t="s">
        <v>57</v>
      </c>
      <c r="E242" s="102" t="s">
        <v>58</v>
      </c>
      <c r="F242" s="102" t="s">
        <v>59</v>
      </c>
      <c r="H242" s="2" t="str">
        <f t="shared" si="8"/>
        <v/>
      </c>
    </row>
    <row r="243" spans="1:8" ht="15" thickBot="1">
      <c r="A243" s="12"/>
      <c r="B243" s="12"/>
      <c r="C243" s="12"/>
      <c r="D243" s="12"/>
      <c r="E243" s="12"/>
      <c r="F243" s="12"/>
      <c r="H243" s="2" t="str">
        <f t="shared" si="8"/>
        <v/>
      </c>
    </row>
    <row r="244" spans="1:8" ht="15" thickTop="1">
      <c r="A244" s="112" t="str" cm="1">
        <f t="array" ref="A244">_xlfn._xlws.FILTER(Appliances!$B$9:$G$58, (Appliances!$F$9:$F$58&lt;&gt;""), "")</f>
        <v/>
      </c>
      <c r="B244" s="112"/>
      <c r="C244" s="154"/>
      <c r="D244" s="52"/>
      <c r="E244" s="155"/>
      <c r="F244" s="106"/>
      <c r="H244" s="2" t="str">
        <f t="shared" ref="H244:H293" si="9">IF(OR(D244="", D244=0), "", 1)</f>
        <v/>
      </c>
    </row>
    <row r="245" spans="1:8">
      <c r="A245" s="112"/>
      <c r="B245" s="112"/>
      <c r="C245" s="154"/>
      <c r="D245" s="52"/>
      <c r="E245" s="155"/>
      <c r="F245" s="106"/>
      <c r="H245" s="2" t="str">
        <f t="shared" si="9"/>
        <v/>
      </c>
    </row>
    <row r="246" spans="1:8">
      <c r="A246" s="112"/>
      <c r="B246" s="112"/>
      <c r="C246" s="154"/>
      <c r="D246" s="52"/>
      <c r="E246" s="155"/>
      <c r="F246" s="106"/>
      <c r="H246" s="2" t="str">
        <f t="shared" si="9"/>
        <v/>
      </c>
    </row>
    <row r="247" spans="1:8">
      <c r="A247" s="112"/>
      <c r="B247" s="112"/>
      <c r="C247" s="154"/>
      <c r="D247" s="52"/>
      <c r="E247" s="155"/>
      <c r="F247" s="106"/>
      <c r="H247" s="2" t="str">
        <f t="shared" si="9"/>
        <v/>
      </c>
    </row>
    <row r="248" spans="1:8">
      <c r="A248" s="112"/>
      <c r="B248" s="112"/>
      <c r="C248" s="154"/>
      <c r="D248" s="52"/>
      <c r="E248" s="155"/>
      <c r="F248" s="106"/>
      <c r="H248" s="2" t="str">
        <f t="shared" si="9"/>
        <v/>
      </c>
    </row>
    <row r="249" spans="1:8">
      <c r="A249" s="112"/>
      <c r="B249" s="112"/>
      <c r="C249" s="154"/>
      <c r="D249" s="52"/>
      <c r="E249" s="155"/>
      <c r="F249" s="106"/>
      <c r="H249" s="2" t="str">
        <f t="shared" si="9"/>
        <v/>
      </c>
    </row>
    <row r="250" spans="1:8">
      <c r="A250" s="112"/>
      <c r="B250" s="112"/>
      <c r="C250" s="154"/>
      <c r="D250" s="52"/>
      <c r="E250" s="155"/>
      <c r="F250" s="106"/>
      <c r="H250" s="2" t="str">
        <f t="shared" si="9"/>
        <v/>
      </c>
    </row>
    <row r="251" spans="1:8">
      <c r="A251" s="112"/>
      <c r="B251" s="112"/>
      <c r="C251" s="154"/>
      <c r="D251" s="52"/>
      <c r="E251" s="155"/>
      <c r="F251" s="106"/>
      <c r="H251" s="2" t="str">
        <f t="shared" si="9"/>
        <v/>
      </c>
    </row>
    <row r="252" spans="1:8">
      <c r="A252" s="112"/>
      <c r="B252" s="112"/>
      <c r="C252" s="154"/>
      <c r="D252" s="52"/>
      <c r="E252" s="155"/>
      <c r="F252" s="106"/>
      <c r="H252" s="2" t="str">
        <f t="shared" si="9"/>
        <v/>
      </c>
    </row>
    <row r="253" spans="1:8">
      <c r="A253" s="112"/>
      <c r="B253" s="112"/>
      <c r="C253" s="154"/>
      <c r="D253" s="52"/>
      <c r="E253" s="155"/>
      <c r="F253" s="106"/>
      <c r="H253" s="2" t="str">
        <f t="shared" si="9"/>
        <v/>
      </c>
    </row>
    <row r="254" spans="1:8">
      <c r="A254" s="112"/>
      <c r="B254" s="112"/>
      <c r="C254" s="154"/>
      <c r="D254" s="52"/>
      <c r="E254" s="155"/>
      <c r="F254" s="106"/>
      <c r="H254" s="2" t="str">
        <f t="shared" si="9"/>
        <v/>
      </c>
    </row>
    <row r="255" spans="1:8">
      <c r="A255" s="112"/>
      <c r="B255" s="112"/>
      <c r="C255" s="154"/>
      <c r="D255" s="52"/>
      <c r="E255" s="155"/>
      <c r="F255" s="106"/>
      <c r="H255" s="2" t="str">
        <f t="shared" si="9"/>
        <v/>
      </c>
    </row>
    <row r="256" spans="1:8">
      <c r="A256" s="112"/>
      <c r="B256" s="112"/>
      <c r="C256" s="154"/>
      <c r="D256" s="52"/>
      <c r="E256" s="155"/>
      <c r="F256" s="106"/>
      <c r="H256" s="2" t="str">
        <f t="shared" si="9"/>
        <v/>
      </c>
    </row>
    <row r="257" spans="1:8">
      <c r="A257" s="112"/>
      <c r="B257" s="112"/>
      <c r="C257" s="154"/>
      <c r="D257" s="52"/>
      <c r="E257" s="155"/>
      <c r="F257" s="106"/>
      <c r="H257" s="2" t="str">
        <f t="shared" si="9"/>
        <v/>
      </c>
    </row>
    <row r="258" spans="1:8">
      <c r="A258" s="112"/>
      <c r="B258" s="112"/>
      <c r="C258" s="154"/>
      <c r="D258" s="52"/>
      <c r="E258" s="155"/>
      <c r="F258" s="106"/>
      <c r="H258" s="2" t="str">
        <f t="shared" si="9"/>
        <v/>
      </c>
    </row>
    <row r="259" spans="1:8">
      <c r="A259" s="112"/>
      <c r="B259" s="112"/>
      <c r="C259" s="131"/>
      <c r="D259" s="52"/>
      <c r="E259" s="52"/>
      <c r="F259" s="112"/>
      <c r="H259" s="2" t="str">
        <f t="shared" si="9"/>
        <v/>
      </c>
    </row>
    <row r="260" spans="1:8">
      <c r="A260" s="112"/>
      <c r="B260" s="112"/>
      <c r="C260" s="131"/>
      <c r="D260" s="52"/>
      <c r="E260" s="52"/>
      <c r="F260" s="112"/>
      <c r="H260" s="2" t="str">
        <f t="shared" si="9"/>
        <v/>
      </c>
    </row>
    <row r="261" spans="1:8">
      <c r="A261" s="112"/>
      <c r="B261" s="112"/>
      <c r="C261" s="131"/>
      <c r="D261" s="52"/>
      <c r="E261" s="52"/>
      <c r="F261" s="112"/>
      <c r="H261" s="2" t="str">
        <f t="shared" si="9"/>
        <v/>
      </c>
    </row>
    <row r="262" spans="1:8">
      <c r="A262" s="112"/>
      <c r="B262" s="112"/>
      <c r="C262" s="131"/>
      <c r="D262" s="52"/>
      <c r="E262" s="52"/>
      <c r="F262" s="112"/>
      <c r="H262" s="2" t="str">
        <f t="shared" si="9"/>
        <v/>
      </c>
    </row>
    <row r="263" spans="1:8">
      <c r="A263" s="112"/>
      <c r="B263" s="112"/>
      <c r="C263" s="131"/>
      <c r="D263" s="52"/>
      <c r="E263" s="52"/>
      <c r="F263" s="112"/>
      <c r="H263" s="2" t="str">
        <f t="shared" si="9"/>
        <v/>
      </c>
    </row>
    <row r="264" spans="1:8">
      <c r="A264" s="112"/>
      <c r="B264" s="112"/>
      <c r="C264" s="131"/>
      <c r="D264" s="52"/>
      <c r="E264" s="52"/>
      <c r="F264" s="112"/>
      <c r="H264" s="2" t="str">
        <f t="shared" si="9"/>
        <v/>
      </c>
    </row>
    <row r="265" spans="1:8">
      <c r="A265" s="112"/>
      <c r="B265" s="112"/>
      <c r="C265" s="131"/>
      <c r="D265" s="52"/>
      <c r="E265" s="52"/>
      <c r="F265" s="112"/>
      <c r="H265" s="2" t="str">
        <f t="shared" si="9"/>
        <v/>
      </c>
    </row>
    <row r="266" spans="1:8">
      <c r="A266" s="112"/>
      <c r="B266" s="112"/>
      <c r="C266" s="131"/>
      <c r="D266" s="52"/>
      <c r="E266" s="52"/>
      <c r="F266" s="112"/>
      <c r="H266" s="2" t="str">
        <f t="shared" si="9"/>
        <v/>
      </c>
    </row>
    <row r="267" spans="1:8">
      <c r="A267" s="112"/>
      <c r="B267" s="112"/>
      <c r="C267" s="131"/>
      <c r="D267" s="52"/>
      <c r="E267" s="52"/>
      <c r="F267" s="112"/>
      <c r="H267" s="2" t="str">
        <f t="shared" si="9"/>
        <v/>
      </c>
    </row>
    <row r="268" spans="1:8">
      <c r="A268" s="112"/>
      <c r="B268" s="112"/>
      <c r="C268" s="131"/>
      <c r="D268" s="52"/>
      <c r="E268" s="52"/>
      <c r="F268" s="112"/>
      <c r="H268" s="2" t="str">
        <f t="shared" si="9"/>
        <v/>
      </c>
    </row>
    <row r="269" spans="1:8">
      <c r="A269" s="112"/>
      <c r="B269" s="112"/>
      <c r="C269" s="131"/>
      <c r="D269" s="52"/>
      <c r="E269" s="52"/>
      <c r="F269" s="112"/>
      <c r="H269" s="2" t="str">
        <f t="shared" si="9"/>
        <v/>
      </c>
    </row>
    <row r="270" spans="1:8">
      <c r="A270" s="112"/>
      <c r="B270" s="112"/>
      <c r="C270" s="131"/>
      <c r="D270" s="52"/>
      <c r="E270" s="52"/>
      <c r="F270" s="112"/>
      <c r="H270" s="2" t="str">
        <f t="shared" si="9"/>
        <v/>
      </c>
    </row>
    <row r="271" spans="1:8">
      <c r="A271" s="112"/>
      <c r="B271" s="112"/>
      <c r="C271" s="131"/>
      <c r="D271" s="52"/>
      <c r="E271" s="52"/>
      <c r="F271" s="112"/>
      <c r="H271" s="2" t="str">
        <f t="shared" si="9"/>
        <v/>
      </c>
    </row>
    <row r="272" spans="1:8">
      <c r="A272" s="112"/>
      <c r="B272" s="112"/>
      <c r="C272" s="131"/>
      <c r="D272" s="52"/>
      <c r="E272" s="52"/>
      <c r="F272" s="112"/>
      <c r="H272" s="2" t="str">
        <f t="shared" si="9"/>
        <v/>
      </c>
    </row>
    <row r="273" spans="1:8">
      <c r="A273" s="112"/>
      <c r="B273" s="112"/>
      <c r="C273" s="131"/>
      <c r="D273" s="52"/>
      <c r="E273" s="52"/>
      <c r="F273" s="112"/>
      <c r="H273" s="2" t="str">
        <f t="shared" si="9"/>
        <v/>
      </c>
    </row>
    <row r="274" spans="1:8">
      <c r="A274" s="112"/>
      <c r="B274" s="112"/>
      <c r="C274" s="131"/>
      <c r="D274" s="52"/>
      <c r="E274" s="52"/>
      <c r="F274" s="112"/>
      <c r="H274" s="2" t="str">
        <f t="shared" si="9"/>
        <v/>
      </c>
    </row>
    <row r="275" spans="1:8">
      <c r="A275" s="112"/>
      <c r="B275" s="112"/>
      <c r="C275" s="131"/>
      <c r="D275" s="52"/>
      <c r="E275" s="52"/>
      <c r="F275" s="112"/>
      <c r="H275" s="2" t="str">
        <f t="shared" si="9"/>
        <v/>
      </c>
    </row>
    <row r="276" spans="1:8">
      <c r="A276" s="112"/>
      <c r="B276" s="112"/>
      <c r="C276" s="131"/>
      <c r="D276" s="52"/>
      <c r="E276" s="52"/>
      <c r="F276" s="112"/>
      <c r="H276" s="2" t="str">
        <f t="shared" si="9"/>
        <v/>
      </c>
    </row>
    <row r="277" spans="1:8">
      <c r="A277" s="112"/>
      <c r="B277" s="112"/>
      <c r="C277" s="131"/>
      <c r="D277" s="52"/>
      <c r="E277" s="52"/>
      <c r="F277" s="112"/>
      <c r="H277" s="2" t="str">
        <f t="shared" si="9"/>
        <v/>
      </c>
    </row>
    <row r="278" spans="1:8">
      <c r="A278" s="112"/>
      <c r="B278" s="112"/>
      <c r="C278" s="131"/>
      <c r="D278" s="52"/>
      <c r="E278" s="52"/>
      <c r="F278" s="112"/>
      <c r="H278" s="2" t="str">
        <f t="shared" si="9"/>
        <v/>
      </c>
    </row>
    <row r="279" spans="1:8">
      <c r="A279" s="112"/>
      <c r="B279" s="112"/>
      <c r="C279" s="131"/>
      <c r="D279" s="52"/>
      <c r="E279" s="52"/>
      <c r="F279" s="112"/>
      <c r="H279" s="2" t="str">
        <f t="shared" si="9"/>
        <v/>
      </c>
    </row>
    <row r="280" spans="1:8">
      <c r="A280" s="112"/>
      <c r="B280" s="112"/>
      <c r="C280" s="131"/>
      <c r="D280" s="52"/>
      <c r="E280" s="52"/>
      <c r="F280" s="112"/>
      <c r="H280" s="2" t="str">
        <f t="shared" si="9"/>
        <v/>
      </c>
    </row>
    <row r="281" spans="1:8">
      <c r="A281" s="112"/>
      <c r="B281" s="112"/>
      <c r="C281" s="131"/>
      <c r="D281" s="52"/>
      <c r="E281" s="52"/>
      <c r="F281" s="112"/>
      <c r="H281" s="2" t="str">
        <f t="shared" si="9"/>
        <v/>
      </c>
    </row>
    <row r="282" spans="1:8">
      <c r="A282" s="112"/>
      <c r="B282" s="112"/>
      <c r="C282" s="131"/>
      <c r="D282" s="52"/>
      <c r="E282" s="52"/>
      <c r="F282" s="112"/>
      <c r="H282" s="2" t="str">
        <f t="shared" si="9"/>
        <v/>
      </c>
    </row>
    <row r="283" spans="1:8">
      <c r="A283" s="112"/>
      <c r="B283" s="112"/>
      <c r="C283" s="131"/>
      <c r="D283" s="52"/>
      <c r="E283" s="52"/>
      <c r="F283" s="112"/>
      <c r="H283" s="2" t="str">
        <f t="shared" si="9"/>
        <v/>
      </c>
    </row>
    <row r="284" spans="1:8">
      <c r="A284" s="112"/>
      <c r="B284" s="112"/>
      <c r="C284" s="131"/>
      <c r="D284" s="52"/>
      <c r="E284" s="52"/>
      <c r="F284" s="112"/>
      <c r="H284" s="2" t="str">
        <f t="shared" si="9"/>
        <v/>
      </c>
    </row>
    <row r="285" spans="1:8">
      <c r="A285" s="112"/>
      <c r="B285" s="112"/>
      <c r="C285" s="131"/>
      <c r="D285" s="52"/>
      <c r="E285" s="52"/>
      <c r="F285" s="112"/>
      <c r="H285" s="2" t="str">
        <f t="shared" si="9"/>
        <v/>
      </c>
    </row>
    <row r="286" spans="1:8">
      <c r="A286" s="112"/>
      <c r="B286" s="112"/>
      <c r="C286" s="131"/>
      <c r="D286" s="52"/>
      <c r="E286" s="52"/>
      <c r="F286" s="112"/>
      <c r="H286" s="2" t="str">
        <f t="shared" si="9"/>
        <v/>
      </c>
    </row>
    <row r="287" spans="1:8">
      <c r="A287" s="112"/>
      <c r="B287" s="112"/>
      <c r="C287" s="131"/>
      <c r="D287" s="52"/>
      <c r="E287" s="52"/>
      <c r="F287" s="112"/>
      <c r="H287" s="2" t="str">
        <f t="shared" si="9"/>
        <v/>
      </c>
    </row>
    <row r="288" spans="1:8">
      <c r="A288" s="112"/>
      <c r="B288" s="112"/>
      <c r="C288" s="131"/>
      <c r="D288" s="52"/>
      <c r="E288" s="52"/>
      <c r="F288" s="112"/>
      <c r="H288" s="2" t="str">
        <f t="shared" si="9"/>
        <v/>
      </c>
    </row>
    <row r="289" spans="1:8">
      <c r="A289" s="112"/>
      <c r="B289" s="112"/>
      <c r="C289" s="131"/>
      <c r="D289" s="52"/>
      <c r="E289" s="52"/>
      <c r="F289" s="112"/>
      <c r="H289" s="2" t="str">
        <f t="shared" si="9"/>
        <v/>
      </c>
    </row>
    <row r="290" spans="1:8">
      <c r="A290" s="112"/>
      <c r="B290" s="112"/>
      <c r="C290" s="131"/>
      <c r="D290" s="52"/>
      <c r="E290" s="52"/>
      <c r="F290" s="112"/>
      <c r="H290" s="2" t="str">
        <f t="shared" si="9"/>
        <v/>
      </c>
    </row>
    <row r="291" spans="1:8">
      <c r="A291" s="112"/>
      <c r="B291" s="112"/>
      <c r="C291" s="131"/>
      <c r="D291" s="52"/>
      <c r="E291" s="52"/>
      <c r="F291" s="112"/>
      <c r="H291" s="2" t="str">
        <f t="shared" si="9"/>
        <v/>
      </c>
    </row>
    <row r="292" spans="1:8">
      <c r="A292" s="112"/>
      <c r="B292" s="112"/>
      <c r="C292" s="131"/>
      <c r="D292" s="52"/>
      <c r="E292" s="52"/>
      <c r="F292" s="112"/>
      <c r="H292" s="2" t="str">
        <f t="shared" si="9"/>
        <v/>
      </c>
    </row>
    <row r="293" spans="1:8">
      <c r="A293" s="112"/>
      <c r="B293" s="112"/>
      <c r="C293" s="131"/>
      <c r="D293" s="52"/>
      <c r="E293" s="52"/>
      <c r="F293" s="112"/>
      <c r="H293" s="2" t="str">
        <f t="shared" si="9"/>
        <v/>
      </c>
    </row>
    <row r="294" spans="1:8" ht="9.75" customHeight="1">
      <c r="A294" s="192"/>
      <c r="B294" s="193"/>
      <c r="C294" s="194"/>
      <c r="D294" s="191"/>
      <c r="H294" s="2" t="str">
        <f>IF($G240="","",1)</f>
        <v/>
      </c>
    </row>
    <row r="295" spans="1:8">
      <c r="A295" s="1" t="str">
        <f>G295 &amp; " - $" &amp; TEXT(G296, "#,##0")</f>
        <v xml:space="preserve"> - $</v>
      </c>
      <c r="B295" s="1"/>
      <c r="C295" s="1"/>
      <c r="D295" s="1"/>
      <c r="E295" s="9"/>
      <c r="F295" s="108"/>
      <c r="G295" s="187" t="str">
        <f>IF(Lockers!$N$67=0,"",TRIM(RIGHT(Lockers!$A$3, LEN(Lockers!$A$3) - FIND(":", Lockers!$A$3))))</f>
        <v/>
      </c>
      <c r="H295" s="2" t="str">
        <f>IF($G295="","",1)</f>
        <v/>
      </c>
    </row>
    <row r="296" spans="1:8">
      <c r="A296" s="138"/>
      <c r="B296" s="138"/>
      <c r="C296" s="138"/>
      <c r="D296" s="138"/>
      <c r="E296" s="138"/>
      <c r="F296" s="138"/>
      <c r="G296" s="188" t="str">
        <f>IF(Lockers!$N$67=0,"",ROUNDUP(Lockers!$N$67,0))</f>
        <v/>
      </c>
      <c r="H296" s="2" t="str">
        <f>IF($G295="","",1)</f>
        <v/>
      </c>
    </row>
    <row r="297" spans="1:8" ht="21.6">
      <c r="A297" s="102" t="s">
        <v>54</v>
      </c>
      <c r="B297" s="102" t="s">
        <v>55</v>
      </c>
      <c r="C297" s="102" t="s">
        <v>56</v>
      </c>
      <c r="D297" s="102" t="s">
        <v>57</v>
      </c>
      <c r="E297" s="102" t="s">
        <v>58</v>
      </c>
      <c r="F297" s="102" t="s">
        <v>59</v>
      </c>
      <c r="H297" s="2" t="str">
        <f>IF($G295="","",1)</f>
        <v/>
      </c>
    </row>
    <row r="298" spans="1:8" ht="15" thickBot="1">
      <c r="A298" s="12"/>
      <c r="B298" s="12"/>
      <c r="C298" s="12"/>
      <c r="D298" s="12"/>
      <c r="E298" s="12"/>
      <c r="F298" s="12"/>
      <c r="H298" s="2" t="str">
        <f>IF($G295="","",1)</f>
        <v/>
      </c>
    </row>
    <row r="299" spans="1:8" ht="15" thickTop="1">
      <c r="A299" s="112" t="str" cm="1">
        <f t="array" ref="A299">_xlfn._xlws.FILTER(Lockers!$B$9:$G$58, (Lockers!$F$9:$F$58&lt;&gt;""), "")</f>
        <v/>
      </c>
      <c r="B299" s="112"/>
      <c r="C299" s="154"/>
      <c r="D299" s="52"/>
      <c r="E299" s="155"/>
      <c r="F299" s="106"/>
      <c r="H299" s="2" t="str">
        <f t="shared" ref="H299:H348" si="10">IF(OR(D299="", D299=0), "", 1)</f>
        <v/>
      </c>
    </row>
    <row r="300" spans="1:8">
      <c r="A300" s="112"/>
      <c r="B300" s="112"/>
      <c r="C300" s="154"/>
      <c r="D300" s="52"/>
      <c r="E300" s="155"/>
      <c r="F300" s="106"/>
      <c r="H300" s="2" t="str">
        <f t="shared" si="10"/>
        <v/>
      </c>
    </row>
    <row r="301" spans="1:8">
      <c r="A301" s="112"/>
      <c r="B301" s="112"/>
      <c r="C301" s="154"/>
      <c r="D301" s="52"/>
      <c r="E301" s="155"/>
      <c r="F301" s="106"/>
      <c r="H301" s="2" t="str">
        <f t="shared" si="10"/>
        <v/>
      </c>
    </row>
    <row r="302" spans="1:8">
      <c r="A302" s="112"/>
      <c r="B302" s="112"/>
      <c r="C302" s="154"/>
      <c r="D302" s="52"/>
      <c r="E302" s="155"/>
      <c r="F302" s="106"/>
      <c r="H302" s="2" t="str">
        <f t="shared" si="10"/>
        <v/>
      </c>
    </row>
    <row r="303" spans="1:8">
      <c r="A303" s="112"/>
      <c r="B303" s="112"/>
      <c r="C303" s="154"/>
      <c r="D303" s="52"/>
      <c r="E303" s="155"/>
      <c r="F303" s="106"/>
      <c r="H303" s="2" t="str">
        <f t="shared" si="10"/>
        <v/>
      </c>
    </row>
    <row r="304" spans="1:8">
      <c r="A304" s="112"/>
      <c r="B304" s="112"/>
      <c r="C304" s="154"/>
      <c r="D304" s="52"/>
      <c r="E304" s="155"/>
      <c r="F304" s="106"/>
      <c r="H304" s="2" t="str">
        <f t="shared" si="10"/>
        <v/>
      </c>
    </row>
    <row r="305" spans="1:8">
      <c r="A305" s="112"/>
      <c r="B305" s="112"/>
      <c r="C305" s="154"/>
      <c r="D305" s="52"/>
      <c r="E305" s="155"/>
      <c r="F305" s="106"/>
      <c r="H305" s="2" t="str">
        <f t="shared" si="10"/>
        <v/>
      </c>
    </row>
    <row r="306" spans="1:8">
      <c r="A306" s="112"/>
      <c r="B306" s="112"/>
      <c r="C306" s="154"/>
      <c r="D306" s="52"/>
      <c r="E306" s="155"/>
      <c r="F306" s="106"/>
      <c r="H306" s="2" t="str">
        <f t="shared" si="10"/>
        <v/>
      </c>
    </row>
    <row r="307" spans="1:8">
      <c r="A307" s="112"/>
      <c r="B307" s="112"/>
      <c r="C307" s="154"/>
      <c r="D307" s="52"/>
      <c r="E307" s="155"/>
      <c r="F307" s="106"/>
      <c r="H307" s="2" t="str">
        <f t="shared" si="10"/>
        <v/>
      </c>
    </row>
    <row r="308" spans="1:8">
      <c r="A308" s="112"/>
      <c r="B308" s="112"/>
      <c r="C308" s="154"/>
      <c r="D308" s="52"/>
      <c r="E308" s="155"/>
      <c r="F308" s="106"/>
      <c r="H308" s="2" t="str">
        <f t="shared" si="10"/>
        <v/>
      </c>
    </row>
    <row r="309" spans="1:8">
      <c r="A309" s="112"/>
      <c r="B309" s="112"/>
      <c r="C309" s="154"/>
      <c r="D309" s="52"/>
      <c r="E309" s="155"/>
      <c r="F309" s="106"/>
      <c r="H309" s="2" t="str">
        <f t="shared" si="10"/>
        <v/>
      </c>
    </row>
    <row r="310" spans="1:8">
      <c r="A310" s="112"/>
      <c r="B310" s="112"/>
      <c r="C310" s="154"/>
      <c r="D310" s="52"/>
      <c r="E310" s="155"/>
      <c r="F310" s="106"/>
      <c r="H310" s="2" t="str">
        <f t="shared" si="10"/>
        <v/>
      </c>
    </row>
    <row r="311" spans="1:8">
      <c r="A311" s="112"/>
      <c r="B311" s="112"/>
      <c r="C311" s="154"/>
      <c r="D311" s="52"/>
      <c r="E311" s="155"/>
      <c r="F311" s="106"/>
      <c r="H311" s="2" t="str">
        <f t="shared" si="10"/>
        <v/>
      </c>
    </row>
    <row r="312" spans="1:8">
      <c r="A312" s="112"/>
      <c r="B312" s="112"/>
      <c r="C312" s="154"/>
      <c r="D312" s="52"/>
      <c r="E312" s="155"/>
      <c r="F312" s="106"/>
      <c r="H312" s="2" t="str">
        <f t="shared" si="10"/>
        <v/>
      </c>
    </row>
    <row r="313" spans="1:8">
      <c r="A313" s="112"/>
      <c r="B313" s="112"/>
      <c r="C313" s="154"/>
      <c r="D313" s="52"/>
      <c r="E313" s="155"/>
      <c r="F313" s="106"/>
      <c r="H313" s="2" t="str">
        <f t="shared" si="10"/>
        <v/>
      </c>
    </row>
    <row r="314" spans="1:8">
      <c r="A314" s="112"/>
      <c r="B314" s="112"/>
      <c r="C314" s="131"/>
      <c r="D314" s="52"/>
      <c r="E314" s="52"/>
      <c r="F314" s="112"/>
      <c r="H314" s="2" t="str">
        <f t="shared" si="10"/>
        <v/>
      </c>
    </row>
    <row r="315" spans="1:8">
      <c r="A315" s="112"/>
      <c r="B315" s="112"/>
      <c r="C315" s="131"/>
      <c r="D315" s="52"/>
      <c r="E315" s="52"/>
      <c r="F315" s="112"/>
      <c r="H315" s="2" t="str">
        <f t="shared" si="10"/>
        <v/>
      </c>
    </row>
    <row r="316" spans="1:8">
      <c r="A316" s="112"/>
      <c r="B316" s="112"/>
      <c r="C316" s="131"/>
      <c r="D316" s="52"/>
      <c r="E316" s="52"/>
      <c r="F316" s="112"/>
      <c r="H316" s="2" t="str">
        <f t="shared" si="10"/>
        <v/>
      </c>
    </row>
    <row r="317" spans="1:8">
      <c r="A317" s="112"/>
      <c r="B317" s="112"/>
      <c r="C317" s="131"/>
      <c r="D317" s="52"/>
      <c r="E317" s="52"/>
      <c r="F317" s="112"/>
      <c r="H317" s="2" t="str">
        <f t="shared" si="10"/>
        <v/>
      </c>
    </row>
    <row r="318" spans="1:8">
      <c r="A318" s="112"/>
      <c r="B318" s="112"/>
      <c r="C318" s="131"/>
      <c r="D318" s="52"/>
      <c r="E318" s="52"/>
      <c r="F318" s="112"/>
      <c r="H318" s="2" t="str">
        <f t="shared" si="10"/>
        <v/>
      </c>
    </row>
    <row r="319" spans="1:8">
      <c r="A319" s="112"/>
      <c r="B319" s="112"/>
      <c r="C319" s="131"/>
      <c r="D319" s="52"/>
      <c r="E319" s="52"/>
      <c r="F319" s="112"/>
      <c r="H319" s="2" t="str">
        <f t="shared" si="10"/>
        <v/>
      </c>
    </row>
    <row r="320" spans="1:8">
      <c r="A320" s="112"/>
      <c r="B320" s="112"/>
      <c r="C320" s="131"/>
      <c r="D320" s="52"/>
      <c r="E320" s="52"/>
      <c r="F320" s="112"/>
      <c r="H320" s="2" t="str">
        <f t="shared" si="10"/>
        <v/>
      </c>
    </row>
    <row r="321" spans="1:8">
      <c r="A321" s="112"/>
      <c r="B321" s="112"/>
      <c r="C321" s="131"/>
      <c r="D321" s="52"/>
      <c r="E321" s="52"/>
      <c r="F321" s="112"/>
      <c r="H321" s="2" t="str">
        <f t="shared" si="10"/>
        <v/>
      </c>
    </row>
    <row r="322" spans="1:8">
      <c r="A322" s="112"/>
      <c r="B322" s="112"/>
      <c r="C322" s="131"/>
      <c r="D322" s="52"/>
      <c r="E322" s="52"/>
      <c r="F322" s="112"/>
      <c r="H322" s="2" t="str">
        <f t="shared" si="10"/>
        <v/>
      </c>
    </row>
    <row r="323" spans="1:8">
      <c r="A323" s="112"/>
      <c r="B323" s="112"/>
      <c r="C323" s="131"/>
      <c r="D323" s="52"/>
      <c r="E323" s="52"/>
      <c r="F323" s="112"/>
      <c r="H323" s="2" t="str">
        <f t="shared" si="10"/>
        <v/>
      </c>
    </row>
    <row r="324" spans="1:8">
      <c r="A324" s="112"/>
      <c r="B324" s="112"/>
      <c r="C324" s="131"/>
      <c r="D324" s="52"/>
      <c r="E324" s="52"/>
      <c r="F324" s="112"/>
      <c r="H324" s="2" t="str">
        <f t="shared" si="10"/>
        <v/>
      </c>
    </row>
    <row r="325" spans="1:8">
      <c r="A325" s="112"/>
      <c r="B325" s="112"/>
      <c r="C325" s="131"/>
      <c r="D325" s="52"/>
      <c r="E325" s="52"/>
      <c r="F325" s="112"/>
      <c r="H325" s="2" t="str">
        <f t="shared" si="10"/>
        <v/>
      </c>
    </row>
    <row r="326" spans="1:8">
      <c r="A326" s="112"/>
      <c r="B326" s="112"/>
      <c r="C326" s="131"/>
      <c r="D326" s="52"/>
      <c r="E326" s="52"/>
      <c r="F326" s="112"/>
      <c r="H326" s="2" t="str">
        <f t="shared" si="10"/>
        <v/>
      </c>
    </row>
    <row r="327" spans="1:8">
      <c r="A327" s="112"/>
      <c r="B327" s="112"/>
      <c r="C327" s="131"/>
      <c r="D327" s="52"/>
      <c r="E327" s="52"/>
      <c r="F327" s="112"/>
      <c r="H327" s="2" t="str">
        <f t="shared" si="10"/>
        <v/>
      </c>
    </row>
    <row r="328" spans="1:8">
      <c r="A328" s="112"/>
      <c r="B328" s="112"/>
      <c r="C328" s="131"/>
      <c r="D328" s="52"/>
      <c r="E328" s="52"/>
      <c r="F328" s="112"/>
      <c r="H328" s="2" t="str">
        <f t="shared" si="10"/>
        <v/>
      </c>
    </row>
    <row r="329" spans="1:8">
      <c r="A329" s="112"/>
      <c r="B329" s="112"/>
      <c r="C329" s="131"/>
      <c r="D329" s="52"/>
      <c r="E329" s="52"/>
      <c r="F329" s="112"/>
      <c r="H329" s="2" t="str">
        <f t="shared" si="10"/>
        <v/>
      </c>
    </row>
    <row r="330" spans="1:8">
      <c r="A330" s="112"/>
      <c r="B330" s="112"/>
      <c r="C330" s="131"/>
      <c r="D330" s="52"/>
      <c r="E330" s="52"/>
      <c r="F330" s="112"/>
      <c r="H330" s="2" t="str">
        <f t="shared" si="10"/>
        <v/>
      </c>
    </row>
    <row r="331" spans="1:8">
      <c r="A331" s="112"/>
      <c r="B331" s="112"/>
      <c r="C331" s="131"/>
      <c r="D331" s="52"/>
      <c r="E331" s="52"/>
      <c r="F331" s="112"/>
      <c r="H331" s="2" t="str">
        <f t="shared" si="10"/>
        <v/>
      </c>
    </row>
    <row r="332" spans="1:8">
      <c r="A332" s="112"/>
      <c r="B332" s="112"/>
      <c r="C332" s="131"/>
      <c r="D332" s="52"/>
      <c r="E332" s="52"/>
      <c r="F332" s="112"/>
      <c r="H332" s="2" t="str">
        <f t="shared" si="10"/>
        <v/>
      </c>
    </row>
    <row r="333" spans="1:8">
      <c r="A333" s="112"/>
      <c r="B333" s="112"/>
      <c r="C333" s="131"/>
      <c r="D333" s="52"/>
      <c r="E333" s="52"/>
      <c r="F333" s="112"/>
      <c r="H333" s="2" t="str">
        <f t="shared" si="10"/>
        <v/>
      </c>
    </row>
    <row r="334" spans="1:8">
      <c r="A334" s="112"/>
      <c r="B334" s="112"/>
      <c r="C334" s="131"/>
      <c r="D334" s="52"/>
      <c r="E334" s="52"/>
      <c r="F334" s="112"/>
      <c r="H334" s="2" t="str">
        <f t="shared" si="10"/>
        <v/>
      </c>
    </row>
    <row r="335" spans="1:8">
      <c r="A335" s="112"/>
      <c r="B335" s="112"/>
      <c r="C335" s="131"/>
      <c r="D335" s="52"/>
      <c r="E335" s="52"/>
      <c r="F335" s="112"/>
      <c r="H335" s="2" t="str">
        <f t="shared" si="10"/>
        <v/>
      </c>
    </row>
    <row r="336" spans="1:8">
      <c r="A336" s="112"/>
      <c r="B336" s="112"/>
      <c r="C336" s="131"/>
      <c r="D336" s="52"/>
      <c r="E336" s="52"/>
      <c r="F336" s="112"/>
      <c r="H336" s="2" t="str">
        <f t="shared" si="10"/>
        <v/>
      </c>
    </row>
    <row r="337" spans="1:8">
      <c r="A337" s="112"/>
      <c r="B337" s="112"/>
      <c r="C337" s="131"/>
      <c r="D337" s="52"/>
      <c r="E337" s="52"/>
      <c r="F337" s="112"/>
      <c r="H337" s="2" t="str">
        <f t="shared" si="10"/>
        <v/>
      </c>
    </row>
    <row r="338" spans="1:8">
      <c r="A338" s="112"/>
      <c r="B338" s="112"/>
      <c r="C338" s="131"/>
      <c r="D338" s="52"/>
      <c r="E338" s="52"/>
      <c r="F338" s="112"/>
      <c r="H338" s="2" t="str">
        <f t="shared" si="10"/>
        <v/>
      </c>
    </row>
    <row r="339" spans="1:8">
      <c r="A339" s="112"/>
      <c r="B339" s="112"/>
      <c r="C339" s="131"/>
      <c r="D339" s="52"/>
      <c r="E339" s="52"/>
      <c r="F339" s="112"/>
      <c r="H339" s="2" t="str">
        <f t="shared" si="10"/>
        <v/>
      </c>
    </row>
    <row r="340" spans="1:8">
      <c r="A340" s="112"/>
      <c r="B340" s="112"/>
      <c r="C340" s="131"/>
      <c r="D340" s="52"/>
      <c r="E340" s="52"/>
      <c r="F340" s="112"/>
      <c r="H340" s="2" t="str">
        <f t="shared" si="10"/>
        <v/>
      </c>
    </row>
    <row r="341" spans="1:8">
      <c r="A341" s="112"/>
      <c r="B341" s="112"/>
      <c r="C341" s="131"/>
      <c r="D341" s="52"/>
      <c r="E341" s="52"/>
      <c r="F341" s="112"/>
      <c r="H341" s="2" t="str">
        <f t="shared" si="10"/>
        <v/>
      </c>
    </row>
    <row r="342" spans="1:8">
      <c r="A342" s="112"/>
      <c r="B342" s="112"/>
      <c r="C342" s="131"/>
      <c r="D342" s="52"/>
      <c r="E342" s="52"/>
      <c r="F342" s="112"/>
      <c r="H342" s="2" t="str">
        <f t="shared" si="10"/>
        <v/>
      </c>
    </row>
    <row r="343" spans="1:8">
      <c r="A343" s="112"/>
      <c r="B343" s="112"/>
      <c r="C343" s="131"/>
      <c r="D343" s="52"/>
      <c r="E343" s="52"/>
      <c r="F343" s="112"/>
      <c r="H343" s="2" t="str">
        <f t="shared" si="10"/>
        <v/>
      </c>
    </row>
    <row r="344" spans="1:8">
      <c r="A344" s="112"/>
      <c r="B344" s="112"/>
      <c r="C344" s="131"/>
      <c r="D344" s="52"/>
      <c r="E344" s="52"/>
      <c r="F344" s="112"/>
      <c r="H344" s="2" t="str">
        <f t="shared" si="10"/>
        <v/>
      </c>
    </row>
    <row r="345" spans="1:8">
      <c r="A345" s="112"/>
      <c r="B345" s="112"/>
      <c r="C345" s="131"/>
      <c r="D345" s="52"/>
      <c r="E345" s="52"/>
      <c r="F345" s="112"/>
      <c r="H345" s="2" t="str">
        <f t="shared" si="10"/>
        <v/>
      </c>
    </row>
    <row r="346" spans="1:8">
      <c r="A346" s="112"/>
      <c r="B346" s="112"/>
      <c r="C346" s="131"/>
      <c r="D346" s="52"/>
      <c r="E346" s="52"/>
      <c r="F346" s="112"/>
      <c r="H346" s="2" t="str">
        <f t="shared" si="10"/>
        <v/>
      </c>
    </row>
    <row r="347" spans="1:8">
      <c r="A347" s="112"/>
      <c r="B347" s="112"/>
      <c r="C347" s="131"/>
      <c r="D347" s="52"/>
      <c r="E347" s="52"/>
      <c r="F347" s="112"/>
      <c r="H347" s="2" t="str">
        <f t="shared" si="10"/>
        <v/>
      </c>
    </row>
    <row r="348" spans="1:8">
      <c r="A348" s="112"/>
      <c r="B348" s="112"/>
      <c r="C348" s="131"/>
      <c r="D348" s="52"/>
      <c r="E348" s="52"/>
      <c r="F348" s="112"/>
      <c r="H348" s="2" t="str">
        <f t="shared" si="10"/>
        <v/>
      </c>
    </row>
    <row r="349" spans="1:8">
      <c r="A349" s="192"/>
      <c r="B349" s="193"/>
      <c r="C349" s="194"/>
      <c r="D349" s="191"/>
      <c r="H349" s="2" t="str">
        <f>IF($G295="","",1)</f>
        <v/>
      </c>
    </row>
    <row r="350" spans="1:8">
      <c r="A350" s="1" t="str">
        <f>G350 &amp; " - $" &amp; TEXT(G351, "#,##0")</f>
        <v xml:space="preserve"> - $</v>
      </c>
      <c r="B350" s="1"/>
      <c r="C350" s="1"/>
      <c r="D350" s="1"/>
      <c r="E350" s="9"/>
      <c r="F350" s="108"/>
      <c r="G350" s="187" t="str">
        <f>IF('Visual Displays'!$N$67=0,"",TRIM(RIGHT('Visual Displays'!$A$3, LEN('Visual Displays'!$A$3) - FIND(":", 'Visual Displays'!$A$3))))</f>
        <v/>
      </c>
      <c r="H350" s="2" t="str">
        <f>IF($G350="","",1)</f>
        <v/>
      </c>
    </row>
    <row r="351" spans="1:8">
      <c r="A351" s="138"/>
      <c r="B351" s="138"/>
      <c r="C351" s="138"/>
      <c r="D351" s="138"/>
      <c r="E351" s="138"/>
      <c r="F351" s="138"/>
      <c r="G351" s="188" t="str">
        <f>IF('Visual Displays'!$N$67=0,"",ROUNDUP('Visual Displays'!N71,0))</f>
        <v/>
      </c>
      <c r="H351" s="2" t="str">
        <f>IF($G350="","",1)</f>
        <v/>
      </c>
    </row>
    <row r="352" spans="1:8" ht="21.6">
      <c r="A352" s="102" t="s">
        <v>54</v>
      </c>
      <c r="B352" s="102" t="s">
        <v>55</v>
      </c>
      <c r="C352" s="102" t="s">
        <v>56</v>
      </c>
      <c r="D352" s="102" t="s">
        <v>57</v>
      </c>
      <c r="E352" s="102" t="s">
        <v>58</v>
      </c>
      <c r="F352" s="102" t="s">
        <v>59</v>
      </c>
      <c r="H352" s="2" t="str">
        <f>IF($G350="","",1)</f>
        <v/>
      </c>
    </row>
    <row r="353" spans="1:8" ht="15" thickBot="1">
      <c r="A353" s="12"/>
      <c r="B353" s="12"/>
      <c r="C353" s="12"/>
      <c r="D353" s="12"/>
      <c r="E353" s="12"/>
      <c r="F353" s="12"/>
      <c r="H353" s="2" t="str">
        <f>IF($G350="","",1)</f>
        <v/>
      </c>
    </row>
    <row r="354" spans="1:8" ht="15" thickTop="1">
      <c r="A354" s="112" t="e" cm="1" vm="1">
        <f t="array" ref="A354">_xlfn._xlws.FILTER('Visual Displays'!$B$9:$G$58,('Visual Displays'!$F$9:$F$58&lt;&gt;""))</f>
        <v>#VALUE!</v>
      </c>
      <c r="B354" s="112"/>
      <c r="C354" s="154"/>
      <c r="D354" s="52"/>
      <c r="E354" s="155"/>
      <c r="F354" s="106"/>
      <c r="H354" s="2" t="str">
        <f t="shared" ref="H354:H403" si="11">IF(OR(D354="", D354=0), "", 1)</f>
        <v/>
      </c>
    </row>
    <row r="355" spans="1:8">
      <c r="A355" s="112"/>
      <c r="B355" s="112"/>
      <c r="C355" s="154"/>
      <c r="D355" s="52"/>
      <c r="E355" s="155"/>
      <c r="F355" s="106"/>
      <c r="H355" s="2" t="str">
        <f t="shared" si="11"/>
        <v/>
      </c>
    </row>
    <row r="356" spans="1:8">
      <c r="A356" s="112"/>
      <c r="B356" s="112"/>
      <c r="C356" s="154"/>
      <c r="D356" s="52"/>
      <c r="E356" s="155"/>
      <c r="F356" s="106"/>
      <c r="H356" s="2" t="str">
        <f t="shared" si="11"/>
        <v/>
      </c>
    </row>
    <row r="357" spans="1:8">
      <c r="A357" s="112"/>
      <c r="B357" s="112"/>
      <c r="C357" s="154"/>
      <c r="D357" s="52"/>
      <c r="E357" s="155"/>
      <c r="F357" s="106"/>
      <c r="H357" s="2" t="str">
        <f t="shared" si="11"/>
        <v/>
      </c>
    </row>
    <row r="358" spans="1:8">
      <c r="A358" s="112"/>
      <c r="B358" s="112"/>
      <c r="C358" s="154"/>
      <c r="D358" s="52"/>
      <c r="E358" s="155"/>
      <c r="F358" s="106"/>
      <c r="H358" s="2" t="str">
        <f t="shared" si="11"/>
        <v/>
      </c>
    </row>
    <row r="359" spans="1:8">
      <c r="A359" s="112"/>
      <c r="B359" s="112"/>
      <c r="C359" s="154"/>
      <c r="D359" s="52"/>
      <c r="E359" s="155"/>
      <c r="F359" s="106"/>
      <c r="H359" s="2" t="str">
        <f t="shared" si="11"/>
        <v/>
      </c>
    </row>
    <row r="360" spans="1:8">
      <c r="A360" s="112"/>
      <c r="B360" s="112"/>
      <c r="C360" s="154"/>
      <c r="D360" s="52"/>
      <c r="E360" s="155"/>
      <c r="F360" s="106"/>
      <c r="H360" s="2" t="str">
        <f t="shared" si="11"/>
        <v/>
      </c>
    </row>
    <row r="361" spans="1:8">
      <c r="A361" s="112"/>
      <c r="B361" s="112"/>
      <c r="C361" s="154"/>
      <c r="D361" s="52"/>
      <c r="E361" s="155"/>
      <c r="F361" s="106"/>
      <c r="H361" s="2" t="str">
        <f t="shared" si="11"/>
        <v/>
      </c>
    </row>
    <row r="362" spans="1:8">
      <c r="A362" s="112"/>
      <c r="B362" s="112"/>
      <c r="C362" s="154"/>
      <c r="D362" s="52"/>
      <c r="E362" s="155"/>
      <c r="F362" s="106"/>
      <c r="H362" s="2" t="str">
        <f t="shared" si="11"/>
        <v/>
      </c>
    </row>
    <row r="363" spans="1:8">
      <c r="A363" s="112"/>
      <c r="B363" s="112"/>
      <c r="C363" s="154"/>
      <c r="D363" s="52"/>
      <c r="E363" s="155"/>
      <c r="F363" s="106"/>
      <c r="H363" s="2" t="str">
        <f t="shared" si="11"/>
        <v/>
      </c>
    </row>
    <row r="364" spans="1:8">
      <c r="A364" s="112"/>
      <c r="B364" s="112"/>
      <c r="C364" s="154"/>
      <c r="D364" s="52"/>
      <c r="E364" s="155"/>
      <c r="F364" s="106"/>
      <c r="H364" s="2" t="str">
        <f t="shared" si="11"/>
        <v/>
      </c>
    </row>
    <row r="365" spans="1:8">
      <c r="A365" s="112"/>
      <c r="B365" s="112"/>
      <c r="C365" s="154"/>
      <c r="D365" s="52"/>
      <c r="E365" s="155"/>
      <c r="F365" s="106"/>
      <c r="H365" s="2" t="str">
        <f t="shared" si="11"/>
        <v/>
      </c>
    </row>
    <row r="366" spans="1:8">
      <c r="A366" s="112"/>
      <c r="B366" s="112"/>
      <c r="C366" s="154"/>
      <c r="D366" s="52"/>
      <c r="E366" s="155"/>
      <c r="F366" s="106"/>
      <c r="H366" s="2" t="str">
        <f t="shared" si="11"/>
        <v/>
      </c>
    </row>
    <row r="367" spans="1:8">
      <c r="A367" s="112"/>
      <c r="B367" s="112"/>
      <c r="C367" s="154"/>
      <c r="D367" s="52"/>
      <c r="E367" s="155"/>
      <c r="F367" s="106"/>
      <c r="H367" s="2" t="str">
        <f t="shared" si="11"/>
        <v/>
      </c>
    </row>
    <row r="368" spans="1:8">
      <c r="A368" s="112"/>
      <c r="B368" s="112"/>
      <c r="C368" s="154"/>
      <c r="D368" s="52"/>
      <c r="E368" s="155"/>
      <c r="F368" s="106"/>
      <c r="H368" s="2" t="str">
        <f t="shared" si="11"/>
        <v/>
      </c>
    </row>
    <row r="369" spans="1:8">
      <c r="A369" s="112"/>
      <c r="B369" s="112"/>
      <c r="C369" s="131"/>
      <c r="D369" s="52"/>
      <c r="E369" s="52"/>
      <c r="F369" s="112"/>
      <c r="H369" s="2" t="str">
        <f t="shared" si="11"/>
        <v/>
      </c>
    </row>
    <row r="370" spans="1:8">
      <c r="A370" s="112"/>
      <c r="B370" s="112"/>
      <c r="C370" s="131"/>
      <c r="D370" s="52"/>
      <c r="E370" s="52"/>
      <c r="F370" s="112"/>
      <c r="H370" s="2" t="str">
        <f t="shared" si="11"/>
        <v/>
      </c>
    </row>
    <row r="371" spans="1:8">
      <c r="A371" s="112"/>
      <c r="B371" s="112"/>
      <c r="C371" s="131"/>
      <c r="D371" s="52"/>
      <c r="E371" s="52"/>
      <c r="F371" s="112"/>
      <c r="H371" s="2" t="str">
        <f t="shared" si="11"/>
        <v/>
      </c>
    </row>
    <row r="372" spans="1:8">
      <c r="A372" s="112"/>
      <c r="B372" s="112"/>
      <c r="C372" s="131"/>
      <c r="D372" s="52"/>
      <c r="E372" s="52"/>
      <c r="F372" s="112"/>
      <c r="H372" s="2" t="str">
        <f t="shared" si="11"/>
        <v/>
      </c>
    </row>
    <row r="373" spans="1:8">
      <c r="A373" s="112"/>
      <c r="B373" s="112"/>
      <c r="C373" s="131"/>
      <c r="D373" s="52"/>
      <c r="E373" s="52"/>
      <c r="F373" s="112"/>
      <c r="H373" s="2" t="str">
        <f t="shared" si="11"/>
        <v/>
      </c>
    </row>
    <row r="374" spans="1:8">
      <c r="A374" s="112"/>
      <c r="B374" s="112"/>
      <c r="C374" s="131"/>
      <c r="D374" s="52"/>
      <c r="E374" s="52"/>
      <c r="F374" s="112"/>
      <c r="H374" s="2" t="str">
        <f t="shared" si="11"/>
        <v/>
      </c>
    </row>
    <row r="375" spans="1:8">
      <c r="A375" s="112"/>
      <c r="B375" s="112"/>
      <c r="C375" s="131"/>
      <c r="D375" s="52"/>
      <c r="E375" s="52"/>
      <c r="F375" s="112"/>
      <c r="H375" s="2" t="str">
        <f t="shared" si="11"/>
        <v/>
      </c>
    </row>
    <row r="376" spans="1:8">
      <c r="A376" s="112"/>
      <c r="B376" s="112"/>
      <c r="C376" s="131"/>
      <c r="D376" s="52"/>
      <c r="E376" s="52"/>
      <c r="F376" s="112"/>
      <c r="H376" s="2" t="str">
        <f t="shared" si="11"/>
        <v/>
      </c>
    </row>
    <row r="377" spans="1:8">
      <c r="A377" s="112"/>
      <c r="B377" s="112"/>
      <c r="C377" s="131"/>
      <c r="D377" s="52"/>
      <c r="E377" s="52"/>
      <c r="F377" s="112"/>
      <c r="H377" s="2" t="str">
        <f t="shared" si="11"/>
        <v/>
      </c>
    </row>
    <row r="378" spans="1:8">
      <c r="A378" s="112"/>
      <c r="B378" s="112"/>
      <c r="C378" s="131"/>
      <c r="D378" s="52"/>
      <c r="E378" s="52"/>
      <c r="F378" s="112"/>
      <c r="H378" s="2" t="str">
        <f t="shared" si="11"/>
        <v/>
      </c>
    </row>
    <row r="379" spans="1:8">
      <c r="A379" s="112"/>
      <c r="B379" s="112"/>
      <c r="C379" s="131"/>
      <c r="D379" s="52"/>
      <c r="E379" s="52"/>
      <c r="F379" s="112"/>
      <c r="H379" s="2" t="str">
        <f t="shared" si="11"/>
        <v/>
      </c>
    </row>
    <row r="380" spans="1:8">
      <c r="A380" s="112"/>
      <c r="B380" s="112"/>
      <c r="C380" s="131"/>
      <c r="D380" s="52"/>
      <c r="E380" s="52"/>
      <c r="F380" s="112"/>
      <c r="H380" s="2" t="str">
        <f t="shared" si="11"/>
        <v/>
      </c>
    </row>
    <row r="381" spans="1:8">
      <c r="A381" s="112"/>
      <c r="B381" s="112"/>
      <c r="C381" s="131"/>
      <c r="D381" s="52"/>
      <c r="E381" s="52"/>
      <c r="F381" s="112"/>
      <c r="H381" s="2" t="str">
        <f t="shared" si="11"/>
        <v/>
      </c>
    </row>
    <row r="382" spans="1:8">
      <c r="A382" s="112"/>
      <c r="B382" s="112"/>
      <c r="C382" s="131"/>
      <c r="D382" s="52"/>
      <c r="E382" s="52"/>
      <c r="F382" s="112"/>
      <c r="H382" s="2" t="str">
        <f t="shared" si="11"/>
        <v/>
      </c>
    </row>
    <row r="383" spans="1:8">
      <c r="A383" s="112"/>
      <c r="B383" s="112"/>
      <c r="C383" s="131"/>
      <c r="D383" s="52"/>
      <c r="E383" s="52"/>
      <c r="F383" s="112"/>
      <c r="H383" s="2" t="str">
        <f t="shared" si="11"/>
        <v/>
      </c>
    </row>
    <row r="384" spans="1:8">
      <c r="A384" s="112"/>
      <c r="B384" s="112"/>
      <c r="C384" s="131"/>
      <c r="D384" s="52"/>
      <c r="E384" s="52"/>
      <c r="F384" s="112"/>
      <c r="H384" s="2" t="str">
        <f t="shared" si="11"/>
        <v/>
      </c>
    </row>
    <row r="385" spans="1:8">
      <c r="A385" s="112"/>
      <c r="B385" s="112"/>
      <c r="C385" s="131"/>
      <c r="D385" s="52"/>
      <c r="E385" s="52"/>
      <c r="F385" s="112"/>
      <c r="H385" s="2" t="str">
        <f t="shared" si="11"/>
        <v/>
      </c>
    </row>
    <row r="386" spans="1:8">
      <c r="A386" s="112"/>
      <c r="B386" s="112"/>
      <c r="C386" s="131"/>
      <c r="D386" s="52"/>
      <c r="E386" s="52"/>
      <c r="F386" s="112"/>
      <c r="H386" s="2" t="str">
        <f t="shared" si="11"/>
        <v/>
      </c>
    </row>
    <row r="387" spans="1:8">
      <c r="A387" s="112"/>
      <c r="B387" s="112"/>
      <c r="C387" s="131"/>
      <c r="D387" s="52"/>
      <c r="E387" s="52"/>
      <c r="F387" s="112"/>
      <c r="H387" s="2" t="str">
        <f t="shared" si="11"/>
        <v/>
      </c>
    </row>
    <row r="388" spans="1:8">
      <c r="A388" s="112"/>
      <c r="B388" s="112"/>
      <c r="C388" s="131"/>
      <c r="D388" s="52"/>
      <c r="E388" s="52"/>
      <c r="F388" s="112"/>
      <c r="H388" s="2" t="str">
        <f t="shared" si="11"/>
        <v/>
      </c>
    </row>
    <row r="389" spans="1:8">
      <c r="A389" s="112"/>
      <c r="B389" s="112"/>
      <c r="C389" s="131"/>
      <c r="D389" s="52"/>
      <c r="E389" s="52"/>
      <c r="F389" s="112"/>
      <c r="H389" s="2" t="str">
        <f t="shared" si="11"/>
        <v/>
      </c>
    </row>
    <row r="390" spans="1:8">
      <c r="A390" s="112"/>
      <c r="B390" s="112"/>
      <c r="C390" s="131"/>
      <c r="D390" s="52"/>
      <c r="E390" s="52"/>
      <c r="F390" s="112"/>
      <c r="H390" s="2" t="str">
        <f t="shared" si="11"/>
        <v/>
      </c>
    </row>
    <row r="391" spans="1:8">
      <c r="A391" s="112"/>
      <c r="B391" s="112"/>
      <c r="C391" s="131"/>
      <c r="D391" s="52"/>
      <c r="E391" s="52"/>
      <c r="F391" s="112"/>
      <c r="H391" s="2" t="str">
        <f t="shared" si="11"/>
        <v/>
      </c>
    </row>
    <row r="392" spans="1:8">
      <c r="A392" s="112"/>
      <c r="B392" s="112"/>
      <c r="C392" s="131"/>
      <c r="D392" s="52"/>
      <c r="E392" s="52"/>
      <c r="F392" s="112"/>
      <c r="H392" s="2" t="str">
        <f t="shared" si="11"/>
        <v/>
      </c>
    </row>
    <row r="393" spans="1:8">
      <c r="A393" s="112"/>
      <c r="B393" s="112"/>
      <c r="C393" s="131"/>
      <c r="D393" s="52"/>
      <c r="E393" s="52"/>
      <c r="F393" s="112"/>
      <c r="H393" s="2" t="str">
        <f t="shared" si="11"/>
        <v/>
      </c>
    </row>
    <row r="394" spans="1:8">
      <c r="A394" s="112"/>
      <c r="B394" s="112"/>
      <c r="C394" s="131"/>
      <c r="D394" s="52"/>
      <c r="E394" s="52"/>
      <c r="F394" s="112"/>
      <c r="H394" s="2" t="str">
        <f t="shared" si="11"/>
        <v/>
      </c>
    </row>
    <row r="395" spans="1:8">
      <c r="A395" s="112"/>
      <c r="B395" s="112"/>
      <c r="C395" s="131"/>
      <c r="D395" s="52"/>
      <c r="E395" s="52"/>
      <c r="F395" s="112"/>
      <c r="H395" s="2" t="str">
        <f t="shared" si="11"/>
        <v/>
      </c>
    </row>
    <row r="396" spans="1:8">
      <c r="A396" s="112"/>
      <c r="B396" s="112"/>
      <c r="C396" s="131"/>
      <c r="D396" s="52"/>
      <c r="E396" s="52"/>
      <c r="F396" s="112"/>
      <c r="H396" s="2" t="str">
        <f t="shared" si="11"/>
        <v/>
      </c>
    </row>
    <row r="397" spans="1:8">
      <c r="A397" s="112"/>
      <c r="B397" s="112"/>
      <c r="C397" s="131"/>
      <c r="D397" s="52"/>
      <c r="E397" s="52"/>
      <c r="F397" s="112"/>
      <c r="H397" s="2" t="str">
        <f t="shared" si="11"/>
        <v/>
      </c>
    </row>
    <row r="398" spans="1:8">
      <c r="A398" s="112"/>
      <c r="B398" s="112"/>
      <c r="C398" s="131"/>
      <c r="D398" s="52"/>
      <c r="E398" s="52"/>
      <c r="F398" s="112"/>
      <c r="H398" s="2" t="str">
        <f t="shared" si="11"/>
        <v/>
      </c>
    </row>
    <row r="399" spans="1:8">
      <c r="A399" s="112"/>
      <c r="B399" s="112"/>
      <c r="C399" s="131"/>
      <c r="D399" s="52"/>
      <c r="E399" s="52"/>
      <c r="F399" s="112"/>
      <c r="H399" s="2" t="str">
        <f t="shared" si="11"/>
        <v/>
      </c>
    </row>
    <row r="400" spans="1:8">
      <c r="A400" s="112"/>
      <c r="B400" s="112"/>
      <c r="C400" s="131"/>
      <c r="D400" s="52"/>
      <c r="E400" s="52"/>
      <c r="F400" s="112"/>
      <c r="H400" s="2" t="str">
        <f t="shared" si="11"/>
        <v/>
      </c>
    </row>
    <row r="401" spans="1:8">
      <c r="A401" s="112"/>
      <c r="B401" s="112"/>
      <c r="C401" s="131"/>
      <c r="D401" s="52"/>
      <c r="E401" s="52"/>
      <c r="F401" s="112"/>
      <c r="H401" s="2" t="str">
        <f t="shared" si="11"/>
        <v/>
      </c>
    </row>
    <row r="402" spans="1:8">
      <c r="A402" s="112"/>
      <c r="B402" s="112"/>
      <c r="C402" s="131"/>
      <c r="D402" s="52"/>
      <c r="E402" s="52"/>
      <c r="F402" s="112"/>
      <c r="H402" s="2" t="str">
        <f t="shared" si="11"/>
        <v/>
      </c>
    </row>
    <row r="403" spans="1:8">
      <c r="A403" s="112"/>
      <c r="B403" s="112"/>
      <c r="C403" s="131"/>
      <c r="D403" s="52"/>
      <c r="E403" s="52"/>
      <c r="F403" s="112"/>
      <c r="H403" s="2" t="str">
        <f t="shared" si="11"/>
        <v/>
      </c>
    </row>
    <row r="404" spans="1:8">
      <c r="A404" s="192"/>
      <c r="B404" s="193"/>
      <c r="C404" s="194"/>
      <c r="D404" s="191"/>
      <c r="H404" s="2" t="str">
        <f>IF($G350="","",1)</f>
        <v/>
      </c>
    </row>
    <row r="405" spans="1:8">
      <c r="A405" s="1" t="str">
        <f>G405 &amp; " - $" &amp; TEXT(G406, "#,##0")</f>
        <v xml:space="preserve"> - $</v>
      </c>
      <c r="B405" s="1"/>
      <c r="C405" s="1"/>
      <c r="D405" s="1"/>
      <c r="E405" s="9"/>
      <c r="F405" s="108"/>
      <c r="G405" s="187" t="str">
        <f>IF('Bike Racks'!$N$67=0,"",TRIM(RIGHT('Bike Racks'!$A$3, LEN('Bike Racks'!$A$3) - FIND(":",'Bike Racks'!$A$3))))</f>
        <v/>
      </c>
      <c r="H405" s="2" t="str">
        <f>IF($G$405="","",1)</f>
        <v/>
      </c>
    </row>
    <row r="406" spans="1:8">
      <c r="A406" s="138"/>
      <c r="B406" s="138"/>
      <c r="C406" s="138"/>
      <c r="D406" s="138"/>
      <c r="E406" s="138"/>
      <c r="F406" s="138"/>
      <c r="G406" s="188" t="str">
        <f>IF('Bike Racks'!$N$67=0,"",ROUNDUP('Bike Racks'!$N$67,0))</f>
        <v/>
      </c>
      <c r="H406" s="2" t="str">
        <f t="shared" ref="H406:H408" si="12">IF($G$405="","",1)</f>
        <v/>
      </c>
    </row>
    <row r="407" spans="1:8" ht="21.6">
      <c r="A407" s="102" t="s">
        <v>54</v>
      </c>
      <c r="B407" s="102" t="s">
        <v>55</v>
      </c>
      <c r="C407" s="102" t="s">
        <v>56</v>
      </c>
      <c r="D407" s="102" t="s">
        <v>57</v>
      </c>
      <c r="E407" s="102" t="s">
        <v>58</v>
      </c>
      <c r="F407" s="102" t="s">
        <v>59</v>
      </c>
      <c r="H407" s="2" t="str">
        <f t="shared" si="12"/>
        <v/>
      </c>
    </row>
    <row r="408" spans="1:8" ht="15" thickBot="1">
      <c r="A408" s="12"/>
      <c r="B408" s="12"/>
      <c r="C408" s="12"/>
      <c r="D408" s="12"/>
      <c r="E408" s="12"/>
      <c r="F408" s="12"/>
      <c r="H408" s="2" t="str">
        <f t="shared" si="12"/>
        <v/>
      </c>
    </row>
    <row r="409" spans="1:8" ht="35.25" customHeight="1" thickTop="1">
      <c r="A409" s="112" t="str" cm="1">
        <f t="array" ref="A409">_xlfn._xlws.FILTER('Bike Racks'!$B$9:$G$58, ('Bike Racks'!$F$9:$F$58&lt;&gt;""), "")</f>
        <v/>
      </c>
      <c r="B409" s="112"/>
      <c r="C409" s="154"/>
      <c r="D409" s="52"/>
      <c r="E409" s="155"/>
      <c r="F409" s="106"/>
      <c r="H409" s="2" t="str">
        <f t="shared" ref="H409:H458" si="13">IF(OR(D409="", D409=0), "", 1)</f>
        <v/>
      </c>
    </row>
    <row r="410" spans="1:8" ht="34.5" customHeight="1">
      <c r="A410" s="112"/>
      <c r="B410" s="112"/>
      <c r="C410" s="154"/>
      <c r="D410" s="52"/>
      <c r="E410" s="155"/>
      <c r="F410" s="106"/>
      <c r="H410" s="2" t="str">
        <f t="shared" si="13"/>
        <v/>
      </c>
    </row>
    <row r="411" spans="1:8" ht="23.25" customHeight="1">
      <c r="A411" s="112"/>
      <c r="B411" s="112"/>
      <c r="C411" s="154"/>
      <c r="D411" s="52"/>
      <c r="E411" s="155"/>
      <c r="F411" s="106"/>
      <c r="H411" s="2" t="str">
        <f t="shared" si="13"/>
        <v/>
      </c>
    </row>
    <row r="412" spans="1:8">
      <c r="A412" s="112"/>
      <c r="B412" s="112"/>
      <c r="C412" s="154"/>
      <c r="D412" s="52"/>
      <c r="E412" s="155"/>
      <c r="F412" s="106"/>
      <c r="H412" s="2" t="str">
        <f t="shared" si="13"/>
        <v/>
      </c>
    </row>
    <row r="413" spans="1:8">
      <c r="A413" s="112"/>
      <c r="B413" s="112"/>
      <c r="C413" s="154"/>
      <c r="D413" s="52"/>
      <c r="E413" s="155"/>
      <c r="F413" s="106"/>
      <c r="H413" s="2" t="str">
        <f t="shared" si="13"/>
        <v/>
      </c>
    </row>
    <row r="414" spans="1:8">
      <c r="A414" s="112"/>
      <c r="B414" s="112"/>
      <c r="C414" s="154"/>
      <c r="D414" s="52"/>
      <c r="E414" s="155"/>
      <c r="F414" s="106"/>
      <c r="H414" s="2" t="str">
        <f t="shared" si="13"/>
        <v/>
      </c>
    </row>
    <row r="415" spans="1:8">
      <c r="A415" s="112"/>
      <c r="B415" s="112"/>
      <c r="C415" s="154"/>
      <c r="D415" s="52"/>
      <c r="E415" s="155"/>
      <c r="F415" s="106"/>
      <c r="H415" s="2" t="str">
        <f t="shared" si="13"/>
        <v/>
      </c>
    </row>
    <row r="416" spans="1:8">
      <c r="A416" s="112"/>
      <c r="B416" s="112"/>
      <c r="C416" s="154"/>
      <c r="D416" s="52"/>
      <c r="E416" s="155"/>
      <c r="F416" s="106"/>
      <c r="H416" s="2" t="str">
        <f t="shared" si="13"/>
        <v/>
      </c>
    </row>
    <row r="417" spans="1:8">
      <c r="A417" s="112"/>
      <c r="B417" s="112"/>
      <c r="C417" s="154"/>
      <c r="D417" s="52"/>
      <c r="E417" s="155"/>
      <c r="F417" s="106"/>
      <c r="H417" s="2" t="str">
        <f t="shared" si="13"/>
        <v/>
      </c>
    </row>
    <row r="418" spans="1:8">
      <c r="A418" s="112"/>
      <c r="B418" s="112"/>
      <c r="C418" s="154"/>
      <c r="D418" s="52"/>
      <c r="E418" s="155"/>
      <c r="F418" s="106"/>
      <c r="H418" s="2" t="str">
        <f t="shared" si="13"/>
        <v/>
      </c>
    </row>
    <row r="419" spans="1:8">
      <c r="A419" s="112"/>
      <c r="B419" s="112"/>
      <c r="C419" s="154"/>
      <c r="D419" s="52"/>
      <c r="E419" s="155"/>
      <c r="F419" s="106"/>
      <c r="H419" s="2" t="str">
        <f t="shared" si="13"/>
        <v/>
      </c>
    </row>
    <row r="420" spans="1:8">
      <c r="A420" s="112"/>
      <c r="B420" s="112"/>
      <c r="C420" s="154"/>
      <c r="D420" s="52"/>
      <c r="E420" s="155"/>
      <c r="F420" s="106"/>
      <c r="H420" s="2" t="str">
        <f t="shared" si="13"/>
        <v/>
      </c>
    </row>
    <row r="421" spans="1:8">
      <c r="A421" s="112"/>
      <c r="B421" s="112"/>
      <c r="C421" s="154"/>
      <c r="D421" s="52"/>
      <c r="E421" s="155"/>
      <c r="F421" s="106"/>
      <c r="H421" s="2" t="str">
        <f t="shared" si="13"/>
        <v/>
      </c>
    </row>
    <row r="422" spans="1:8">
      <c r="A422" s="112"/>
      <c r="B422" s="112"/>
      <c r="C422" s="154"/>
      <c r="D422" s="52"/>
      <c r="E422" s="155"/>
      <c r="F422" s="106"/>
      <c r="H422" s="2" t="str">
        <f t="shared" si="13"/>
        <v/>
      </c>
    </row>
    <row r="423" spans="1:8">
      <c r="A423" s="112"/>
      <c r="B423" s="112"/>
      <c r="C423" s="154"/>
      <c r="D423" s="52"/>
      <c r="E423" s="155"/>
      <c r="F423" s="106"/>
      <c r="H423" s="2" t="str">
        <f t="shared" si="13"/>
        <v/>
      </c>
    </row>
    <row r="424" spans="1:8">
      <c r="A424" s="112"/>
      <c r="B424" s="112"/>
      <c r="C424" s="131"/>
      <c r="D424" s="52"/>
      <c r="E424" s="52"/>
      <c r="F424" s="112"/>
      <c r="H424" s="2" t="str">
        <f t="shared" si="13"/>
        <v/>
      </c>
    </row>
    <row r="425" spans="1:8">
      <c r="A425" s="112"/>
      <c r="B425" s="112"/>
      <c r="C425" s="131"/>
      <c r="D425" s="52"/>
      <c r="E425" s="52"/>
      <c r="F425" s="112"/>
      <c r="H425" s="2" t="str">
        <f t="shared" si="13"/>
        <v/>
      </c>
    </row>
    <row r="426" spans="1:8">
      <c r="A426" s="112"/>
      <c r="B426" s="112"/>
      <c r="C426" s="131"/>
      <c r="D426" s="52"/>
      <c r="E426" s="52"/>
      <c r="F426" s="112"/>
      <c r="H426" s="2" t="str">
        <f t="shared" si="13"/>
        <v/>
      </c>
    </row>
    <row r="427" spans="1:8">
      <c r="A427" s="112"/>
      <c r="B427" s="112"/>
      <c r="C427" s="131"/>
      <c r="D427" s="52"/>
      <c r="E427" s="52"/>
      <c r="F427" s="112"/>
      <c r="H427" s="2" t="str">
        <f t="shared" si="13"/>
        <v/>
      </c>
    </row>
    <row r="428" spans="1:8">
      <c r="A428" s="112"/>
      <c r="B428" s="112"/>
      <c r="C428" s="131"/>
      <c r="D428" s="52"/>
      <c r="E428" s="52"/>
      <c r="F428" s="112"/>
      <c r="H428" s="2" t="str">
        <f t="shared" si="13"/>
        <v/>
      </c>
    </row>
    <row r="429" spans="1:8">
      <c r="A429" s="112"/>
      <c r="B429" s="112"/>
      <c r="C429" s="131"/>
      <c r="D429" s="52"/>
      <c r="E429" s="52"/>
      <c r="F429" s="112"/>
      <c r="H429" s="2" t="str">
        <f t="shared" si="13"/>
        <v/>
      </c>
    </row>
    <row r="430" spans="1:8">
      <c r="A430" s="112"/>
      <c r="B430" s="112"/>
      <c r="C430" s="131"/>
      <c r="D430" s="52"/>
      <c r="E430" s="52"/>
      <c r="F430" s="112"/>
      <c r="H430" s="2" t="str">
        <f t="shared" si="13"/>
        <v/>
      </c>
    </row>
    <row r="431" spans="1:8">
      <c r="A431" s="112"/>
      <c r="B431" s="112"/>
      <c r="C431" s="131"/>
      <c r="D431" s="52"/>
      <c r="E431" s="52"/>
      <c r="F431" s="112"/>
      <c r="H431" s="2" t="str">
        <f t="shared" si="13"/>
        <v/>
      </c>
    </row>
    <row r="432" spans="1:8">
      <c r="A432" s="112"/>
      <c r="B432" s="112"/>
      <c r="C432" s="131"/>
      <c r="D432" s="52"/>
      <c r="E432" s="52"/>
      <c r="F432" s="112"/>
      <c r="H432" s="2" t="str">
        <f t="shared" si="13"/>
        <v/>
      </c>
    </row>
    <row r="433" spans="1:8">
      <c r="A433" s="112"/>
      <c r="B433" s="112"/>
      <c r="C433" s="131"/>
      <c r="D433" s="52"/>
      <c r="E433" s="52"/>
      <c r="F433" s="112"/>
      <c r="H433" s="2" t="str">
        <f t="shared" si="13"/>
        <v/>
      </c>
    </row>
    <row r="434" spans="1:8">
      <c r="A434" s="112"/>
      <c r="B434" s="112"/>
      <c r="C434" s="131"/>
      <c r="D434" s="52"/>
      <c r="E434" s="52"/>
      <c r="F434" s="112"/>
      <c r="H434" s="2" t="str">
        <f t="shared" si="13"/>
        <v/>
      </c>
    </row>
    <row r="435" spans="1:8">
      <c r="A435" s="112"/>
      <c r="B435" s="112"/>
      <c r="C435" s="131"/>
      <c r="D435" s="52"/>
      <c r="E435" s="52"/>
      <c r="F435" s="112"/>
      <c r="H435" s="2" t="str">
        <f t="shared" si="13"/>
        <v/>
      </c>
    </row>
    <row r="436" spans="1:8">
      <c r="A436" s="112"/>
      <c r="B436" s="112"/>
      <c r="C436" s="131"/>
      <c r="D436" s="52"/>
      <c r="E436" s="52"/>
      <c r="F436" s="112"/>
      <c r="H436" s="2" t="str">
        <f t="shared" si="13"/>
        <v/>
      </c>
    </row>
    <row r="437" spans="1:8">
      <c r="A437" s="112"/>
      <c r="B437" s="112"/>
      <c r="C437" s="131"/>
      <c r="D437" s="52"/>
      <c r="E437" s="52"/>
      <c r="F437" s="112"/>
      <c r="H437" s="2" t="str">
        <f t="shared" si="13"/>
        <v/>
      </c>
    </row>
    <row r="438" spans="1:8">
      <c r="A438" s="112"/>
      <c r="B438" s="112"/>
      <c r="C438" s="131"/>
      <c r="D438" s="52"/>
      <c r="E438" s="52"/>
      <c r="F438" s="112"/>
      <c r="H438" s="2" t="str">
        <f t="shared" si="13"/>
        <v/>
      </c>
    </row>
    <row r="439" spans="1:8">
      <c r="A439" s="112"/>
      <c r="B439" s="112"/>
      <c r="C439" s="131"/>
      <c r="D439" s="52"/>
      <c r="E439" s="52"/>
      <c r="F439" s="112"/>
      <c r="H439" s="2" t="str">
        <f t="shared" si="13"/>
        <v/>
      </c>
    </row>
    <row r="440" spans="1:8">
      <c r="A440" s="112"/>
      <c r="B440" s="112"/>
      <c r="C440" s="131"/>
      <c r="D440" s="52"/>
      <c r="E440" s="52"/>
      <c r="F440" s="112"/>
      <c r="H440" s="2" t="str">
        <f t="shared" si="13"/>
        <v/>
      </c>
    </row>
    <row r="441" spans="1:8">
      <c r="A441" s="112"/>
      <c r="B441" s="112"/>
      <c r="C441" s="131"/>
      <c r="D441" s="52"/>
      <c r="E441" s="52"/>
      <c r="F441" s="112"/>
      <c r="H441" s="2" t="str">
        <f t="shared" si="13"/>
        <v/>
      </c>
    </row>
    <row r="442" spans="1:8">
      <c r="A442" s="112"/>
      <c r="B442" s="112"/>
      <c r="C442" s="131"/>
      <c r="D442" s="52"/>
      <c r="E442" s="52"/>
      <c r="F442" s="112"/>
      <c r="H442" s="2" t="str">
        <f t="shared" si="13"/>
        <v/>
      </c>
    </row>
    <row r="443" spans="1:8">
      <c r="A443" s="112"/>
      <c r="B443" s="112"/>
      <c r="C443" s="131"/>
      <c r="D443" s="52"/>
      <c r="E443" s="52"/>
      <c r="F443" s="112"/>
      <c r="H443" s="2" t="str">
        <f t="shared" si="13"/>
        <v/>
      </c>
    </row>
    <row r="444" spans="1:8">
      <c r="A444" s="112"/>
      <c r="B444" s="112"/>
      <c r="C444" s="131"/>
      <c r="D444" s="52"/>
      <c r="E444" s="52"/>
      <c r="F444" s="112"/>
      <c r="H444" s="2" t="str">
        <f t="shared" si="13"/>
        <v/>
      </c>
    </row>
    <row r="445" spans="1:8">
      <c r="A445" s="112"/>
      <c r="B445" s="112"/>
      <c r="C445" s="131"/>
      <c r="D445" s="52"/>
      <c r="E445" s="52"/>
      <c r="F445" s="112"/>
      <c r="H445" s="2" t="str">
        <f t="shared" si="13"/>
        <v/>
      </c>
    </row>
    <row r="446" spans="1:8">
      <c r="A446" s="112"/>
      <c r="B446" s="112"/>
      <c r="C446" s="131"/>
      <c r="D446" s="52"/>
      <c r="E446" s="52"/>
      <c r="F446" s="112"/>
      <c r="H446" s="2" t="str">
        <f t="shared" si="13"/>
        <v/>
      </c>
    </row>
    <row r="447" spans="1:8">
      <c r="A447" s="112"/>
      <c r="B447" s="112"/>
      <c r="C447" s="131"/>
      <c r="D447" s="52"/>
      <c r="E447" s="52"/>
      <c r="F447" s="112"/>
      <c r="H447" s="2" t="str">
        <f t="shared" si="13"/>
        <v/>
      </c>
    </row>
    <row r="448" spans="1:8">
      <c r="A448" s="112"/>
      <c r="B448" s="112"/>
      <c r="C448" s="131"/>
      <c r="D448" s="52"/>
      <c r="E448" s="52"/>
      <c r="F448" s="112"/>
      <c r="H448" s="2" t="str">
        <f t="shared" si="13"/>
        <v/>
      </c>
    </row>
    <row r="449" spans="1:8">
      <c r="A449" s="112"/>
      <c r="B449" s="112"/>
      <c r="C449" s="131"/>
      <c r="D449" s="52"/>
      <c r="E449" s="52"/>
      <c r="F449" s="112"/>
      <c r="H449" s="2" t="str">
        <f t="shared" si="13"/>
        <v/>
      </c>
    </row>
    <row r="450" spans="1:8">
      <c r="A450" s="112"/>
      <c r="B450" s="112"/>
      <c r="C450" s="131"/>
      <c r="D450" s="52"/>
      <c r="E450" s="52"/>
      <c r="F450" s="112"/>
      <c r="H450" s="2" t="str">
        <f t="shared" si="13"/>
        <v/>
      </c>
    </row>
    <row r="451" spans="1:8">
      <c r="A451" s="112"/>
      <c r="B451" s="112"/>
      <c r="C451" s="131"/>
      <c r="D451" s="52"/>
      <c r="E451" s="52"/>
      <c r="F451" s="112"/>
      <c r="H451" s="2" t="str">
        <f t="shared" si="13"/>
        <v/>
      </c>
    </row>
    <row r="452" spans="1:8">
      <c r="A452" s="112"/>
      <c r="B452" s="112"/>
      <c r="C452" s="131"/>
      <c r="D452" s="52"/>
      <c r="E452" s="52"/>
      <c r="F452" s="112"/>
      <c r="H452" s="2" t="str">
        <f t="shared" si="13"/>
        <v/>
      </c>
    </row>
    <row r="453" spans="1:8">
      <c r="A453" s="112"/>
      <c r="B453" s="112"/>
      <c r="C453" s="131"/>
      <c r="D453" s="52"/>
      <c r="E453" s="52"/>
      <c r="F453" s="112"/>
      <c r="H453" s="2" t="str">
        <f t="shared" si="13"/>
        <v/>
      </c>
    </row>
    <row r="454" spans="1:8">
      <c r="A454" s="112"/>
      <c r="B454" s="112"/>
      <c r="C454" s="131"/>
      <c r="D454" s="52"/>
      <c r="E454" s="52"/>
      <c r="F454" s="112"/>
      <c r="H454" s="2" t="str">
        <f t="shared" si="13"/>
        <v/>
      </c>
    </row>
    <row r="455" spans="1:8">
      <c r="A455" s="112"/>
      <c r="B455" s="112"/>
      <c r="C455" s="131"/>
      <c r="D455" s="52"/>
      <c r="E455" s="52"/>
      <c r="F455" s="112"/>
      <c r="H455" s="2" t="str">
        <f t="shared" si="13"/>
        <v/>
      </c>
    </row>
    <row r="456" spans="1:8">
      <c r="A456" s="112"/>
      <c r="B456" s="112"/>
      <c r="C456" s="131"/>
      <c r="D456" s="52"/>
      <c r="E456" s="52"/>
      <c r="F456" s="112"/>
      <c r="H456" s="2" t="str">
        <f t="shared" si="13"/>
        <v/>
      </c>
    </row>
    <row r="457" spans="1:8">
      <c r="A457" s="112"/>
      <c r="B457" s="112"/>
      <c r="C457" s="131"/>
      <c r="D457" s="52"/>
      <c r="E457" s="52"/>
      <c r="F457" s="112"/>
      <c r="H457" s="2" t="str">
        <f t="shared" si="13"/>
        <v/>
      </c>
    </row>
    <row r="458" spans="1:8">
      <c r="A458" s="112"/>
      <c r="B458" s="112"/>
      <c r="C458" s="131"/>
      <c r="D458" s="52"/>
      <c r="E458" s="52"/>
      <c r="F458" s="112"/>
      <c r="H458" s="2" t="str">
        <f t="shared" si="13"/>
        <v/>
      </c>
    </row>
    <row r="459" spans="1:8">
      <c r="A459" s="192"/>
      <c r="B459" s="193"/>
      <c r="C459" s="194"/>
      <c r="D459" s="191"/>
      <c r="H459" s="2" t="str">
        <f>IF($G$405="","",1)</f>
        <v/>
      </c>
    </row>
    <row r="460" spans="1:8">
      <c r="A460" s="1" t="str">
        <f>G460 &amp; " - $" &amp; TEXT(G461, "#,##0")</f>
        <v xml:space="preserve"> - $</v>
      </c>
      <c r="B460" s="1"/>
      <c r="C460" s="1"/>
      <c r="D460" s="1"/>
      <c r="E460" s="9"/>
      <c r="F460" s="108"/>
      <c r="G460" s="187" t="str">
        <f>IF('Wire Mesh Partitions'!$N$67=0,"",TRIM(RIGHT('Wire Mesh Partitions'!$A$3, LEN('Wire Mesh Partitions'!$A$3) - FIND(":",'Wire Mesh Partitions'!$A$3))))</f>
        <v/>
      </c>
      <c r="H460" s="2" t="str">
        <f>IF($G$460="","",1)</f>
        <v/>
      </c>
    </row>
    <row r="461" spans="1:8">
      <c r="A461" s="138"/>
      <c r="B461" s="138"/>
      <c r="C461" s="138"/>
      <c r="D461" s="138"/>
      <c r="E461" s="138"/>
      <c r="F461" s="138"/>
      <c r="G461" s="188" t="str">
        <f>IF('Wire Mesh Partitions'!$N$67=0,"",ROUNDUP('Wire Mesh Partitions'!$N$67,0))</f>
        <v/>
      </c>
      <c r="H461" s="2" t="str">
        <f t="shared" ref="H461:H463" si="14">IF($G$460="","",1)</f>
        <v/>
      </c>
    </row>
    <row r="462" spans="1:8" ht="21.6">
      <c r="A462" s="102" t="s">
        <v>54</v>
      </c>
      <c r="B462" s="102" t="s">
        <v>55</v>
      </c>
      <c r="C462" s="102" t="s">
        <v>56</v>
      </c>
      <c r="D462" s="102" t="s">
        <v>57</v>
      </c>
      <c r="E462" s="102" t="s">
        <v>58</v>
      </c>
      <c r="F462" s="102" t="s">
        <v>59</v>
      </c>
      <c r="H462" s="2" t="str">
        <f t="shared" si="14"/>
        <v/>
      </c>
    </row>
    <row r="463" spans="1:8" ht="15" thickBot="1">
      <c r="A463" s="12"/>
      <c r="B463" s="12"/>
      <c r="C463" s="12"/>
      <c r="D463" s="12"/>
      <c r="E463" s="12"/>
      <c r="F463" s="12"/>
      <c r="H463" s="2" t="str">
        <f t="shared" si="14"/>
        <v/>
      </c>
    </row>
    <row r="464" spans="1:8" ht="15" thickTop="1">
      <c r="A464" s="112" t="str" cm="1">
        <f t="array" ref="A464">_xlfn._xlws.FILTER('Wire Mesh Partitions'!$B$9:$G$58, ('Wire Mesh Partitions'!$F$9:$F$58&lt;&gt;""), "")</f>
        <v/>
      </c>
      <c r="B464" s="112"/>
      <c r="C464" s="154"/>
      <c r="D464" s="52"/>
      <c r="E464" s="155"/>
      <c r="F464" s="106"/>
      <c r="H464" s="2" t="str">
        <f t="shared" ref="H464:H513" si="15">IF(OR(D464="", D464=0), "", 1)</f>
        <v/>
      </c>
    </row>
    <row r="465" spans="1:8">
      <c r="A465" s="112"/>
      <c r="B465" s="112"/>
      <c r="C465" s="154"/>
      <c r="D465" s="52"/>
      <c r="E465" s="155"/>
      <c r="F465" s="106"/>
      <c r="H465" s="2" t="str">
        <f t="shared" si="15"/>
        <v/>
      </c>
    </row>
    <row r="466" spans="1:8">
      <c r="A466" s="112"/>
      <c r="B466" s="112"/>
      <c r="C466" s="154"/>
      <c r="D466" s="52"/>
      <c r="E466" s="155"/>
      <c r="F466" s="106"/>
      <c r="H466" s="2" t="str">
        <f t="shared" si="15"/>
        <v/>
      </c>
    </row>
    <row r="467" spans="1:8">
      <c r="A467" s="112"/>
      <c r="B467" s="112"/>
      <c r="C467" s="154"/>
      <c r="D467" s="52"/>
      <c r="E467" s="155"/>
      <c r="F467" s="106"/>
      <c r="H467" s="2" t="str">
        <f t="shared" si="15"/>
        <v/>
      </c>
    </row>
    <row r="468" spans="1:8">
      <c r="A468" s="112"/>
      <c r="B468" s="112"/>
      <c r="C468" s="154"/>
      <c r="D468" s="52"/>
      <c r="E468" s="155"/>
      <c r="F468" s="106"/>
      <c r="H468" s="2" t="str">
        <f t="shared" si="15"/>
        <v/>
      </c>
    </row>
    <row r="469" spans="1:8">
      <c r="A469" s="112"/>
      <c r="B469" s="112"/>
      <c r="C469" s="154"/>
      <c r="D469" s="52"/>
      <c r="E469" s="155"/>
      <c r="F469" s="106"/>
      <c r="H469" s="2" t="str">
        <f t="shared" si="15"/>
        <v/>
      </c>
    </row>
    <row r="470" spans="1:8">
      <c r="A470" s="112"/>
      <c r="B470" s="112"/>
      <c r="C470" s="154"/>
      <c r="D470" s="52"/>
      <c r="E470" s="155"/>
      <c r="F470" s="106"/>
      <c r="H470" s="2" t="str">
        <f t="shared" si="15"/>
        <v/>
      </c>
    </row>
    <row r="471" spans="1:8">
      <c r="A471" s="112"/>
      <c r="B471" s="112"/>
      <c r="C471" s="154"/>
      <c r="D471" s="52"/>
      <c r="E471" s="155"/>
      <c r="F471" s="106"/>
      <c r="H471" s="2" t="str">
        <f t="shared" si="15"/>
        <v/>
      </c>
    </row>
    <row r="472" spans="1:8">
      <c r="A472" s="112"/>
      <c r="B472" s="112"/>
      <c r="C472" s="154"/>
      <c r="D472" s="52"/>
      <c r="E472" s="155"/>
      <c r="F472" s="106"/>
      <c r="H472" s="2" t="str">
        <f t="shared" si="15"/>
        <v/>
      </c>
    </row>
    <row r="473" spans="1:8">
      <c r="A473" s="112"/>
      <c r="B473" s="112"/>
      <c r="C473" s="154"/>
      <c r="D473" s="52"/>
      <c r="E473" s="155"/>
      <c r="F473" s="106"/>
      <c r="H473" s="2" t="str">
        <f t="shared" si="15"/>
        <v/>
      </c>
    </row>
    <row r="474" spans="1:8">
      <c r="A474" s="112"/>
      <c r="B474" s="112"/>
      <c r="C474" s="154"/>
      <c r="D474" s="52"/>
      <c r="E474" s="155"/>
      <c r="F474" s="106"/>
      <c r="H474" s="2" t="str">
        <f t="shared" si="15"/>
        <v/>
      </c>
    </row>
    <row r="475" spans="1:8">
      <c r="A475" s="112"/>
      <c r="B475" s="112"/>
      <c r="C475" s="154"/>
      <c r="D475" s="52"/>
      <c r="E475" s="155"/>
      <c r="F475" s="106"/>
      <c r="H475" s="2" t="str">
        <f t="shared" si="15"/>
        <v/>
      </c>
    </row>
    <row r="476" spans="1:8">
      <c r="A476" s="112"/>
      <c r="B476" s="112"/>
      <c r="C476" s="154"/>
      <c r="D476" s="52"/>
      <c r="E476" s="155"/>
      <c r="F476" s="106"/>
      <c r="H476" s="2" t="str">
        <f t="shared" si="15"/>
        <v/>
      </c>
    </row>
    <row r="477" spans="1:8">
      <c r="A477" s="112"/>
      <c r="B477" s="112"/>
      <c r="C477" s="154"/>
      <c r="D477" s="52"/>
      <c r="E477" s="155"/>
      <c r="F477" s="106"/>
      <c r="H477" s="2" t="str">
        <f t="shared" si="15"/>
        <v/>
      </c>
    </row>
    <row r="478" spans="1:8">
      <c r="A478" s="112"/>
      <c r="B478" s="112"/>
      <c r="C478" s="154"/>
      <c r="D478" s="52"/>
      <c r="E478" s="155"/>
      <c r="F478" s="106"/>
      <c r="H478" s="2" t="str">
        <f t="shared" si="15"/>
        <v/>
      </c>
    </row>
    <row r="479" spans="1:8">
      <c r="A479" s="112"/>
      <c r="B479" s="112"/>
      <c r="C479" s="131"/>
      <c r="D479" s="52"/>
      <c r="E479" s="52"/>
      <c r="F479" s="112"/>
      <c r="H479" s="2" t="str">
        <f t="shared" si="15"/>
        <v/>
      </c>
    </row>
    <row r="480" spans="1:8">
      <c r="A480" s="112"/>
      <c r="B480" s="112"/>
      <c r="C480" s="131"/>
      <c r="D480" s="52"/>
      <c r="E480" s="52"/>
      <c r="F480" s="112"/>
      <c r="H480" s="2" t="str">
        <f t="shared" si="15"/>
        <v/>
      </c>
    </row>
    <row r="481" spans="1:8">
      <c r="A481" s="112"/>
      <c r="B481" s="112"/>
      <c r="C481" s="131"/>
      <c r="D481" s="52"/>
      <c r="E481" s="52"/>
      <c r="F481" s="112"/>
      <c r="H481" s="2" t="str">
        <f t="shared" si="15"/>
        <v/>
      </c>
    </row>
    <row r="482" spans="1:8">
      <c r="A482" s="112"/>
      <c r="B482" s="112"/>
      <c r="C482" s="131"/>
      <c r="D482" s="52"/>
      <c r="E482" s="52"/>
      <c r="F482" s="112"/>
      <c r="H482" s="2" t="str">
        <f t="shared" si="15"/>
        <v/>
      </c>
    </row>
    <row r="483" spans="1:8">
      <c r="A483" s="112"/>
      <c r="B483" s="112"/>
      <c r="C483" s="131"/>
      <c r="D483" s="52"/>
      <c r="E483" s="52"/>
      <c r="F483" s="112"/>
      <c r="H483" s="2" t="str">
        <f t="shared" si="15"/>
        <v/>
      </c>
    </row>
    <row r="484" spans="1:8">
      <c r="A484" s="112"/>
      <c r="B484" s="112"/>
      <c r="C484" s="131"/>
      <c r="D484" s="52"/>
      <c r="E484" s="52"/>
      <c r="F484" s="112"/>
      <c r="H484" s="2" t="str">
        <f t="shared" si="15"/>
        <v/>
      </c>
    </row>
    <row r="485" spans="1:8">
      <c r="A485" s="112"/>
      <c r="B485" s="112"/>
      <c r="C485" s="131"/>
      <c r="D485" s="52"/>
      <c r="E485" s="52"/>
      <c r="F485" s="112"/>
      <c r="H485" s="2" t="str">
        <f t="shared" si="15"/>
        <v/>
      </c>
    </row>
    <row r="486" spans="1:8">
      <c r="A486" s="112"/>
      <c r="B486" s="112"/>
      <c r="C486" s="131"/>
      <c r="D486" s="52"/>
      <c r="E486" s="52"/>
      <c r="F486" s="112"/>
      <c r="H486" s="2" t="str">
        <f t="shared" si="15"/>
        <v/>
      </c>
    </row>
    <row r="487" spans="1:8">
      <c r="A487" s="112"/>
      <c r="B487" s="112"/>
      <c r="C487" s="131"/>
      <c r="D487" s="52"/>
      <c r="E487" s="52"/>
      <c r="F487" s="112"/>
      <c r="H487" s="2" t="str">
        <f t="shared" si="15"/>
        <v/>
      </c>
    </row>
    <row r="488" spans="1:8">
      <c r="A488" s="112"/>
      <c r="B488" s="112"/>
      <c r="C488" s="131"/>
      <c r="D488" s="52"/>
      <c r="E488" s="52"/>
      <c r="F488" s="112"/>
      <c r="H488" s="2" t="str">
        <f t="shared" si="15"/>
        <v/>
      </c>
    </row>
    <row r="489" spans="1:8">
      <c r="A489" s="112"/>
      <c r="B489" s="112"/>
      <c r="C489" s="131"/>
      <c r="D489" s="52"/>
      <c r="E489" s="52"/>
      <c r="F489" s="112"/>
      <c r="H489" s="2" t="str">
        <f t="shared" si="15"/>
        <v/>
      </c>
    </row>
    <row r="490" spans="1:8">
      <c r="A490" s="112"/>
      <c r="B490" s="112"/>
      <c r="C490" s="131"/>
      <c r="D490" s="52"/>
      <c r="E490" s="52"/>
      <c r="F490" s="112"/>
      <c r="H490" s="2" t="str">
        <f t="shared" si="15"/>
        <v/>
      </c>
    </row>
    <row r="491" spans="1:8">
      <c r="A491" s="112"/>
      <c r="B491" s="112"/>
      <c r="C491" s="131"/>
      <c r="D491" s="52"/>
      <c r="E491" s="52"/>
      <c r="F491" s="112"/>
      <c r="H491" s="2" t="str">
        <f t="shared" si="15"/>
        <v/>
      </c>
    </row>
    <row r="492" spans="1:8">
      <c r="A492" s="112"/>
      <c r="B492" s="112"/>
      <c r="C492" s="131"/>
      <c r="D492" s="52"/>
      <c r="E492" s="52"/>
      <c r="F492" s="112"/>
      <c r="H492" s="2" t="str">
        <f t="shared" si="15"/>
        <v/>
      </c>
    </row>
    <row r="493" spans="1:8">
      <c r="A493" s="112"/>
      <c r="B493" s="112"/>
      <c r="C493" s="131"/>
      <c r="D493" s="52"/>
      <c r="E493" s="52"/>
      <c r="F493" s="112"/>
      <c r="H493" s="2" t="str">
        <f t="shared" si="15"/>
        <v/>
      </c>
    </row>
    <row r="494" spans="1:8">
      <c r="A494" s="112"/>
      <c r="B494" s="112"/>
      <c r="C494" s="131"/>
      <c r="D494" s="52"/>
      <c r="E494" s="52"/>
      <c r="F494" s="112"/>
      <c r="H494" s="2" t="str">
        <f t="shared" si="15"/>
        <v/>
      </c>
    </row>
    <row r="495" spans="1:8">
      <c r="A495" s="112"/>
      <c r="B495" s="112"/>
      <c r="C495" s="131"/>
      <c r="D495" s="52"/>
      <c r="E495" s="52"/>
      <c r="F495" s="112"/>
      <c r="H495" s="2" t="str">
        <f t="shared" si="15"/>
        <v/>
      </c>
    </row>
    <row r="496" spans="1:8">
      <c r="A496" s="112"/>
      <c r="B496" s="112"/>
      <c r="C496" s="131"/>
      <c r="D496" s="52"/>
      <c r="E496" s="52"/>
      <c r="F496" s="112"/>
      <c r="H496" s="2" t="str">
        <f t="shared" si="15"/>
        <v/>
      </c>
    </row>
    <row r="497" spans="1:8">
      <c r="A497" s="112"/>
      <c r="B497" s="112"/>
      <c r="C497" s="131"/>
      <c r="D497" s="52"/>
      <c r="E497" s="52"/>
      <c r="F497" s="112"/>
      <c r="H497" s="2" t="str">
        <f t="shared" si="15"/>
        <v/>
      </c>
    </row>
    <row r="498" spans="1:8">
      <c r="A498" s="112"/>
      <c r="B498" s="112"/>
      <c r="C498" s="131"/>
      <c r="D498" s="52"/>
      <c r="E498" s="52"/>
      <c r="F498" s="112"/>
      <c r="H498" s="2" t="str">
        <f t="shared" si="15"/>
        <v/>
      </c>
    </row>
    <row r="499" spans="1:8">
      <c r="A499" s="112"/>
      <c r="B499" s="112"/>
      <c r="C499" s="131"/>
      <c r="D499" s="52"/>
      <c r="E499" s="52"/>
      <c r="F499" s="112"/>
      <c r="H499" s="2" t="str">
        <f t="shared" si="15"/>
        <v/>
      </c>
    </row>
    <row r="500" spans="1:8">
      <c r="A500" s="112"/>
      <c r="B500" s="112"/>
      <c r="C500" s="131"/>
      <c r="D500" s="52"/>
      <c r="E500" s="52"/>
      <c r="F500" s="112"/>
      <c r="H500" s="2" t="str">
        <f t="shared" si="15"/>
        <v/>
      </c>
    </row>
    <row r="501" spans="1:8">
      <c r="A501" s="112"/>
      <c r="B501" s="112"/>
      <c r="C501" s="131"/>
      <c r="D501" s="52"/>
      <c r="E501" s="52"/>
      <c r="F501" s="112"/>
      <c r="H501" s="2" t="str">
        <f t="shared" si="15"/>
        <v/>
      </c>
    </row>
    <row r="502" spans="1:8">
      <c r="A502" s="112"/>
      <c r="B502" s="112"/>
      <c r="C502" s="131"/>
      <c r="D502" s="52"/>
      <c r="E502" s="52"/>
      <c r="F502" s="112"/>
      <c r="H502" s="2" t="str">
        <f t="shared" si="15"/>
        <v/>
      </c>
    </row>
    <row r="503" spans="1:8">
      <c r="A503" s="112"/>
      <c r="B503" s="112"/>
      <c r="C503" s="131"/>
      <c r="D503" s="52"/>
      <c r="E503" s="52"/>
      <c r="F503" s="112"/>
      <c r="H503" s="2" t="str">
        <f t="shared" si="15"/>
        <v/>
      </c>
    </row>
    <row r="504" spans="1:8">
      <c r="A504" s="112"/>
      <c r="B504" s="112"/>
      <c r="C504" s="131"/>
      <c r="D504" s="52"/>
      <c r="E504" s="52"/>
      <c r="F504" s="112"/>
      <c r="H504" s="2" t="str">
        <f t="shared" si="15"/>
        <v/>
      </c>
    </row>
    <row r="505" spans="1:8">
      <c r="A505" s="112"/>
      <c r="B505" s="112"/>
      <c r="C505" s="131"/>
      <c r="D505" s="52"/>
      <c r="E505" s="52"/>
      <c r="F505" s="112"/>
      <c r="H505" s="2" t="str">
        <f t="shared" si="15"/>
        <v/>
      </c>
    </row>
    <row r="506" spans="1:8">
      <c r="A506" s="112"/>
      <c r="B506" s="112"/>
      <c r="C506" s="131"/>
      <c r="D506" s="52"/>
      <c r="E506" s="52"/>
      <c r="F506" s="112"/>
      <c r="H506" s="2" t="str">
        <f t="shared" si="15"/>
        <v/>
      </c>
    </row>
    <row r="507" spans="1:8">
      <c r="A507" s="112"/>
      <c r="B507" s="112"/>
      <c r="C507" s="131"/>
      <c r="D507" s="52"/>
      <c r="E507" s="52"/>
      <c r="F507" s="112"/>
      <c r="H507" s="2" t="str">
        <f t="shared" si="15"/>
        <v/>
      </c>
    </row>
    <row r="508" spans="1:8">
      <c r="A508" s="112"/>
      <c r="B508" s="112"/>
      <c r="C508" s="131"/>
      <c r="D508" s="52"/>
      <c r="E508" s="52"/>
      <c r="F508" s="112"/>
      <c r="H508" s="2" t="str">
        <f t="shared" si="15"/>
        <v/>
      </c>
    </row>
    <row r="509" spans="1:8">
      <c r="A509" s="112"/>
      <c r="B509" s="112"/>
      <c r="C509" s="131"/>
      <c r="D509" s="52"/>
      <c r="E509" s="52"/>
      <c r="F509" s="112"/>
      <c r="H509" s="2" t="str">
        <f t="shared" si="15"/>
        <v/>
      </c>
    </row>
    <row r="510" spans="1:8">
      <c r="A510" s="112"/>
      <c r="B510" s="112"/>
      <c r="C510" s="131"/>
      <c r="D510" s="52"/>
      <c r="E510" s="52"/>
      <c r="F510" s="112"/>
      <c r="H510" s="2" t="str">
        <f t="shared" si="15"/>
        <v/>
      </c>
    </row>
    <row r="511" spans="1:8">
      <c r="A511" s="112"/>
      <c r="B511" s="112"/>
      <c r="C511" s="131"/>
      <c r="D511" s="52"/>
      <c r="E511" s="52"/>
      <c r="F511" s="112"/>
      <c r="H511" s="2" t="str">
        <f t="shared" si="15"/>
        <v/>
      </c>
    </row>
    <row r="512" spans="1:8">
      <c r="A512" s="112"/>
      <c r="B512" s="112"/>
      <c r="C512" s="131"/>
      <c r="D512" s="52"/>
      <c r="E512" s="52"/>
      <c r="F512" s="112"/>
      <c r="H512" s="2" t="str">
        <f t="shared" si="15"/>
        <v/>
      </c>
    </row>
    <row r="513" spans="1:8">
      <c r="A513" s="112"/>
      <c r="B513" s="112"/>
      <c r="C513" s="131"/>
      <c r="D513" s="52"/>
      <c r="E513" s="52"/>
      <c r="F513" s="112"/>
      <c r="H513" s="2" t="str">
        <f t="shared" si="15"/>
        <v/>
      </c>
    </row>
    <row r="514" spans="1:8">
      <c r="A514" s="192"/>
      <c r="B514" s="193"/>
      <c r="C514" s="194"/>
      <c r="D514" s="191"/>
      <c r="H514" s="2" t="str">
        <f>IF($G$460="","",1)</f>
        <v/>
      </c>
    </row>
    <row r="515" spans="1:8">
      <c r="A515" s="1" t="str">
        <f>G515 &amp; " - $" &amp; TEXT(G516, "#,##0")</f>
        <v xml:space="preserve"> - $</v>
      </c>
      <c r="B515" s="1"/>
      <c r="C515" s="1"/>
      <c r="D515" s="1"/>
      <c r="E515" s="9"/>
      <c r="F515" s="108"/>
      <c r="G515" s="187" t="str">
        <f>IF('Cubicle Curtains'!$N$67=0,"",TRIM(RIGHT('Cubicle Curtains'!$A$3, LEN('Cubicle Curtains'!$A$3) - FIND(":",'Cubicle Curtains'!$A$3))))</f>
        <v/>
      </c>
      <c r="H515" s="2" t="str">
        <f>IF($G$515="","",1)</f>
        <v/>
      </c>
    </row>
    <row r="516" spans="1:8">
      <c r="A516" s="138"/>
      <c r="B516" s="138"/>
      <c r="C516" s="138"/>
      <c r="D516" s="138"/>
      <c r="E516" s="138"/>
      <c r="F516" s="138"/>
      <c r="G516" s="188" t="str">
        <f>IF('Cubicle Curtains'!$N$67=0,"",ROUNDUP('Cubicle Curtains'!$N$67,0))</f>
        <v/>
      </c>
      <c r="H516" s="2" t="str">
        <f t="shared" ref="H516:H518" si="16">IF($G$515="","",1)</f>
        <v/>
      </c>
    </row>
    <row r="517" spans="1:8" ht="21.6">
      <c r="A517" s="102" t="s">
        <v>54</v>
      </c>
      <c r="B517" s="102" t="s">
        <v>55</v>
      </c>
      <c r="C517" s="102" t="s">
        <v>56</v>
      </c>
      <c r="D517" s="102" t="s">
        <v>57</v>
      </c>
      <c r="E517" s="102" t="s">
        <v>58</v>
      </c>
      <c r="F517" s="102" t="s">
        <v>59</v>
      </c>
      <c r="H517" s="2" t="str">
        <f t="shared" si="16"/>
        <v/>
      </c>
    </row>
    <row r="518" spans="1:8" ht="15" thickBot="1">
      <c r="A518" s="12"/>
      <c r="B518" s="12"/>
      <c r="C518" s="12"/>
      <c r="D518" s="12"/>
      <c r="E518" s="12"/>
      <c r="F518" s="12"/>
      <c r="H518" s="2" t="str">
        <f t="shared" si="16"/>
        <v/>
      </c>
    </row>
    <row r="519" spans="1:8" ht="15" thickTop="1">
      <c r="A519" s="112" t="str" cm="1">
        <f t="array" ref="A519">_xlfn._xlws.FILTER('Cubicle Curtains'!$B$9:$G$58, ('Cubicle Curtains'!$F$9:$F$58&lt;&gt;""), "")</f>
        <v/>
      </c>
      <c r="B519" s="112"/>
      <c r="C519" s="154"/>
      <c r="D519" s="52"/>
      <c r="E519" s="155"/>
      <c r="F519" s="106"/>
      <c r="H519" s="2" t="str">
        <f t="shared" ref="H519:H568" si="17">IF(OR(D519="", D519=0), "", 1)</f>
        <v/>
      </c>
    </row>
    <row r="520" spans="1:8">
      <c r="A520" s="112"/>
      <c r="B520" s="112"/>
      <c r="C520" s="154"/>
      <c r="D520" s="52"/>
      <c r="E520" s="155"/>
      <c r="F520" s="106"/>
      <c r="H520" s="2" t="str">
        <f t="shared" si="17"/>
        <v/>
      </c>
    </row>
    <row r="521" spans="1:8">
      <c r="A521" s="112"/>
      <c r="B521" s="112"/>
      <c r="C521" s="154"/>
      <c r="D521" s="52"/>
      <c r="E521" s="155"/>
      <c r="F521" s="106"/>
      <c r="H521" s="2" t="str">
        <f t="shared" si="17"/>
        <v/>
      </c>
    </row>
    <row r="522" spans="1:8">
      <c r="A522" s="112"/>
      <c r="B522" s="112"/>
      <c r="C522" s="154"/>
      <c r="D522" s="52"/>
      <c r="E522" s="155"/>
      <c r="F522" s="106"/>
      <c r="H522" s="2" t="str">
        <f t="shared" si="17"/>
        <v/>
      </c>
    </row>
    <row r="523" spans="1:8">
      <c r="A523" s="112"/>
      <c r="B523" s="112"/>
      <c r="C523" s="154"/>
      <c r="D523" s="52"/>
      <c r="E523" s="155"/>
      <c r="F523" s="106"/>
      <c r="H523" s="2" t="str">
        <f t="shared" si="17"/>
        <v/>
      </c>
    </row>
    <row r="524" spans="1:8">
      <c r="A524" s="112"/>
      <c r="B524" s="112"/>
      <c r="C524" s="154"/>
      <c r="D524" s="52"/>
      <c r="E524" s="155"/>
      <c r="F524" s="106"/>
      <c r="H524" s="2" t="str">
        <f t="shared" si="17"/>
        <v/>
      </c>
    </row>
    <row r="525" spans="1:8">
      <c r="A525" s="112"/>
      <c r="B525" s="112"/>
      <c r="C525" s="154"/>
      <c r="D525" s="52"/>
      <c r="E525" s="155"/>
      <c r="F525" s="106"/>
      <c r="H525" s="2" t="str">
        <f t="shared" si="17"/>
        <v/>
      </c>
    </row>
    <row r="526" spans="1:8">
      <c r="A526" s="112"/>
      <c r="B526" s="112"/>
      <c r="C526" s="154"/>
      <c r="D526" s="52"/>
      <c r="E526" s="155"/>
      <c r="F526" s="106"/>
      <c r="H526" s="2" t="str">
        <f t="shared" si="17"/>
        <v/>
      </c>
    </row>
    <row r="527" spans="1:8">
      <c r="A527" s="112"/>
      <c r="B527" s="112"/>
      <c r="C527" s="154"/>
      <c r="D527" s="52"/>
      <c r="E527" s="155"/>
      <c r="F527" s="106"/>
      <c r="H527" s="2" t="str">
        <f t="shared" si="17"/>
        <v/>
      </c>
    </row>
    <row r="528" spans="1:8">
      <c r="A528" s="112"/>
      <c r="B528" s="112"/>
      <c r="C528" s="154"/>
      <c r="D528" s="52"/>
      <c r="E528" s="155"/>
      <c r="F528" s="106"/>
      <c r="H528" s="2" t="str">
        <f t="shared" si="17"/>
        <v/>
      </c>
    </row>
    <row r="529" spans="1:8">
      <c r="A529" s="112"/>
      <c r="B529" s="112"/>
      <c r="C529" s="154"/>
      <c r="D529" s="52"/>
      <c r="E529" s="155"/>
      <c r="F529" s="106"/>
      <c r="H529" s="2" t="str">
        <f t="shared" si="17"/>
        <v/>
      </c>
    </row>
    <row r="530" spans="1:8">
      <c r="A530" s="112"/>
      <c r="B530" s="112"/>
      <c r="C530" s="154"/>
      <c r="D530" s="52"/>
      <c r="E530" s="155"/>
      <c r="F530" s="106"/>
      <c r="H530" s="2" t="str">
        <f t="shared" si="17"/>
        <v/>
      </c>
    </row>
    <row r="531" spans="1:8">
      <c r="A531" s="112"/>
      <c r="B531" s="112"/>
      <c r="C531" s="154"/>
      <c r="D531" s="52"/>
      <c r="E531" s="155"/>
      <c r="F531" s="106"/>
      <c r="H531" s="2" t="str">
        <f t="shared" si="17"/>
        <v/>
      </c>
    </row>
    <row r="532" spans="1:8">
      <c r="A532" s="112"/>
      <c r="B532" s="112"/>
      <c r="C532" s="154"/>
      <c r="D532" s="52"/>
      <c r="E532" s="155"/>
      <c r="F532" s="106"/>
      <c r="H532" s="2" t="str">
        <f t="shared" si="17"/>
        <v/>
      </c>
    </row>
    <row r="533" spans="1:8">
      <c r="A533" s="112"/>
      <c r="B533" s="112"/>
      <c r="C533" s="154"/>
      <c r="D533" s="52"/>
      <c r="E533" s="155"/>
      <c r="F533" s="106"/>
      <c r="H533" s="2" t="str">
        <f t="shared" si="17"/>
        <v/>
      </c>
    </row>
    <row r="534" spans="1:8">
      <c r="A534" s="112"/>
      <c r="B534" s="112"/>
      <c r="C534" s="131"/>
      <c r="D534" s="52"/>
      <c r="E534" s="52"/>
      <c r="F534" s="112"/>
      <c r="H534" s="2" t="str">
        <f t="shared" si="17"/>
        <v/>
      </c>
    </row>
    <row r="535" spans="1:8">
      <c r="A535" s="112"/>
      <c r="B535" s="112"/>
      <c r="C535" s="131"/>
      <c r="D535" s="52"/>
      <c r="E535" s="52"/>
      <c r="F535" s="112"/>
      <c r="H535" s="2" t="str">
        <f t="shared" si="17"/>
        <v/>
      </c>
    </row>
    <row r="536" spans="1:8">
      <c r="A536" s="112"/>
      <c r="B536" s="112"/>
      <c r="C536" s="131"/>
      <c r="D536" s="52"/>
      <c r="E536" s="52"/>
      <c r="F536" s="112"/>
      <c r="H536" s="2" t="str">
        <f t="shared" si="17"/>
        <v/>
      </c>
    </row>
    <row r="537" spans="1:8">
      <c r="A537" s="112"/>
      <c r="B537" s="112"/>
      <c r="C537" s="131"/>
      <c r="D537" s="52"/>
      <c r="E537" s="52"/>
      <c r="F537" s="112"/>
      <c r="H537" s="2" t="str">
        <f t="shared" si="17"/>
        <v/>
      </c>
    </row>
    <row r="538" spans="1:8">
      <c r="A538" s="112"/>
      <c r="B538" s="112"/>
      <c r="C538" s="131"/>
      <c r="D538" s="52"/>
      <c r="E538" s="52"/>
      <c r="F538" s="112"/>
      <c r="H538" s="2" t="str">
        <f t="shared" si="17"/>
        <v/>
      </c>
    </row>
    <row r="539" spans="1:8">
      <c r="A539" s="112"/>
      <c r="B539" s="112"/>
      <c r="C539" s="131"/>
      <c r="D539" s="52"/>
      <c r="E539" s="52"/>
      <c r="F539" s="112"/>
      <c r="H539" s="2" t="str">
        <f t="shared" si="17"/>
        <v/>
      </c>
    </row>
    <row r="540" spans="1:8">
      <c r="A540" s="112"/>
      <c r="B540" s="112"/>
      <c r="C540" s="131"/>
      <c r="D540" s="52"/>
      <c r="E540" s="52"/>
      <c r="F540" s="112"/>
      <c r="H540" s="2" t="str">
        <f t="shared" si="17"/>
        <v/>
      </c>
    </row>
    <row r="541" spans="1:8">
      <c r="A541" s="112"/>
      <c r="B541" s="112"/>
      <c r="C541" s="131"/>
      <c r="D541" s="52"/>
      <c r="E541" s="52"/>
      <c r="F541" s="112"/>
      <c r="H541" s="2" t="str">
        <f t="shared" si="17"/>
        <v/>
      </c>
    </row>
    <row r="542" spans="1:8">
      <c r="A542" s="112"/>
      <c r="B542" s="112"/>
      <c r="C542" s="131"/>
      <c r="D542" s="52"/>
      <c r="E542" s="52"/>
      <c r="F542" s="112"/>
      <c r="H542" s="2" t="str">
        <f t="shared" si="17"/>
        <v/>
      </c>
    </row>
    <row r="543" spans="1:8">
      <c r="A543" s="112"/>
      <c r="B543" s="112"/>
      <c r="C543" s="131"/>
      <c r="D543" s="52"/>
      <c r="E543" s="52"/>
      <c r="F543" s="112"/>
      <c r="H543" s="2" t="str">
        <f t="shared" si="17"/>
        <v/>
      </c>
    </row>
    <row r="544" spans="1:8">
      <c r="A544" s="112"/>
      <c r="B544" s="112"/>
      <c r="C544" s="131"/>
      <c r="D544" s="52"/>
      <c r="E544" s="52"/>
      <c r="F544" s="112"/>
      <c r="H544" s="2" t="str">
        <f t="shared" si="17"/>
        <v/>
      </c>
    </row>
    <row r="545" spans="1:8">
      <c r="A545" s="112"/>
      <c r="B545" s="112"/>
      <c r="C545" s="131"/>
      <c r="D545" s="52"/>
      <c r="E545" s="52"/>
      <c r="F545" s="112"/>
      <c r="H545" s="2" t="str">
        <f t="shared" si="17"/>
        <v/>
      </c>
    </row>
    <row r="546" spans="1:8">
      <c r="A546" s="112"/>
      <c r="B546" s="112"/>
      <c r="C546" s="131"/>
      <c r="D546" s="52"/>
      <c r="E546" s="52"/>
      <c r="F546" s="112"/>
      <c r="H546" s="2" t="str">
        <f t="shared" si="17"/>
        <v/>
      </c>
    </row>
    <row r="547" spans="1:8">
      <c r="A547" s="112"/>
      <c r="B547" s="112"/>
      <c r="C547" s="131"/>
      <c r="D547" s="52"/>
      <c r="E547" s="52"/>
      <c r="F547" s="112"/>
      <c r="H547" s="2" t="str">
        <f t="shared" si="17"/>
        <v/>
      </c>
    </row>
    <row r="548" spans="1:8">
      <c r="A548" s="112"/>
      <c r="B548" s="112"/>
      <c r="C548" s="131"/>
      <c r="D548" s="52"/>
      <c r="E548" s="52"/>
      <c r="F548" s="112"/>
      <c r="H548" s="2" t="str">
        <f t="shared" si="17"/>
        <v/>
      </c>
    </row>
    <row r="549" spans="1:8">
      <c r="A549" s="112"/>
      <c r="B549" s="112"/>
      <c r="C549" s="131"/>
      <c r="D549" s="52"/>
      <c r="E549" s="52"/>
      <c r="F549" s="112"/>
      <c r="H549" s="2" t="str">
        <f t="shared" si="17"/>
        <v/>
      </c>
    </row>
    <row r="550" spans="1:8">
      <c r="A550" s="112"/>
      <c r="B550" s="112"/>
      <c r="C550" s="131"/>
      <c r="D550" s="52"/>
      <c r="E550" s="52"/>
      <c r="F550" s="112"/>
      <c r="H550" s="2" t="str">
        <f t="shared" si="17"/>
        <v/>
      </c>
    </row>
    <row r="551" spans="1:8">
      <c r="A551" s="112"/>
      <c r="B551" s="112"/>
      <c r="C551" s="131"/>
      <c r="D551" s="52"/>
      <c r="E551" s="52"/>
      <c r="F551" s="112"/>
      <c r="H551" s="2" t="str">
        <f t="shared" si="17"/>
        <v/>
      </c>
    </row>
    <row r="552" spans="1:8">
      <c r="A552" s="112"/>
      <c r="B552" s="112"/>
      <c r="C552" s="131"/>
      <c r="D552" s="52"/>
      <c r="E552" s="52"/>
      <c r="F552" s="112"/>
      <c r="H552" s="2" t="str">
        <f t="shared" si="17"/>
        <v/>
      </c>
    </row>
    <row r="553" spans="1:8">
      <c r="A553" s="112"/>
      <c r="B553" s="112"/>
      <c r="C553" s="131"/>
      <c r="D553" s="52"/>
      <c r="E553" s="52"/>
      <c r="F553" s="112"/>
      <c r="H553" s="2" t="str">
        <f t="shared" si="17"/>
        <v/>
      </c>
    </row>
    <row r="554" spans="1:8">
      <c r="A554" s="112"/>
      <c r="B554" s="112"/>
      <c r="C554" s="131"/>
      <c r="D554" s="52"/>
      <c r="E554" s="52"/>
      <c r="F554" s="112"/>
      <c r="H554" s="2" t="str">
        <f t="shared" si="17"/>
        <v/>
      </c>
    </row>
    <row r="555" spans="1:8">
      <c r="A555" s="112"/>
      <c r="B555" s="112"/>
      <c r="C555" s="131"/>
      <c r="D555" s="52"/>
      <c r="E555" s="52"/>
      <c r="F555" s="112"/>
      <c r="H555" s="2" t="str">
        <f t="shared" si="17"/>
        <v/>
      </c>
    </row>
    <row r="556" spans="1:8">
      <c r="A556" s="112"/>
      <c r="B556" s="112"/>
      <c r="C556" s="131"/>
      <c r="D556" s="52"/>
      <c r="E556" s="52"/>
      <c r="F556" s="112"/>
      <c r="H556" s="2" t="str">
        <f t="shared" si="17"/>
        <v/>
      </c>
    </row>
    <row r="557" spans="1:8">
      <c r="A557" s="112"/>
      <c r="B557" s="112"/>
      <c r="C557" s="131"/>
      <c r="D557" s="52"/>
      <c r="E557" s="52"/>
      <c r="F557" s="112"/>
      <c r="H557" s="2" t="str">
        <f t="shared" si="17"/>
        <v/>
      </c>
    </row>
    <row r="558" spans="1:8">
      <c r="A558" s="112"/>
      <c r="B558" s="112"/>
      <c r="C558" s="131"/>
      <c r="D558" s="52"/>
      <c r="E558" s="52"/>
      <c r="F558" s="112"/>
      <c r="H558" s="2" t="str">
        <f t="shared" si="17"/>
        <v/>
      </c>
    </row>
    <row r="559" spans="1:8">
      <c r="A559" s="112"/>
      <c r="B559" s="112"/>
      <c r="C559" s="131"/>
      <c r="D559" s="52"/>
      <c r="E559" s="52"/>
      <c r="F559" s="112"/>
      <c r="H559" s="2" t="str">
        <f t="shared" si="17"/>
        <v/>
      </c>
    </row>
    <row r="560" spans="1:8">
      <c r="A560" s="112"/>
      <c r="B560" s="112"/>
      <c r="C560" s="131"/>
      <c r="D560" s="52"/>
      <c r="E560" s="52"/>
      <c r="F560" s="112"/>
      <c r="H560" s="2" t="str">
        <f t="shared" si="17"/>
        <v/>
      </c>
    </row>
    <row r="561" spans="1:8">
      <c r="A561" s="112"/>
      <c r="B561" s="112"/>
      <c r="C561" s="131"/>
      <c r="D561" s="52"/>
      <c r="E561" s="52"/>
      <c r="F561" s="112"/>
      <c r="H561" s="2" t="str">
        <f t="shared" si="17"/>
        <v/>
      </c>
    </row>
    <row r="562" spans="1:8">
      <c r="A562" s="112"/>
      <c r="B562" s="112"/>
      <c r="C562" s="131"/>
      <c r="D562" s="52"/>
      <c r="E562" s="52"/>
      <c r="F562" s="112"/>
      <c r="H562" s="2" t="str">
        <f t="shared" si="17"/>
        <v/>
      </c>
    </row>
    <row r="563" spans="1:8">
      <c r="A563" s="112"/>
      <c r="B563" s="112"/>
      <c r="C563" s="131"/>
      <c r="D563" s="52"/>
      <c r="E563" s="52"/>
      <c r="F563" s="112"/>
      <c r="H563" s="2" t="str">
        <f t="shared" si="17"/>
        <v/>
      </c>
    </row>
    <row r="564" spans="1:8">
      <c r="A564" s="112"/>
      <c r="B564" s="112"/>
      <c r="C564" s="131"/>
      <c r="D564" s="52"/>
      <c r="E564" s="52"/>
      <c r="F564" s="112"/>
      <c r="H564" s="2" t="str">
        <f t="shared" si="17"/>
        <v/>
      </c>
    </row>
    <row r="565" spans="1:8">
      <c r="A565" s="112"/>
      <c r="B565" s="112"/>
      <c r="C565" s="131"/>
      <c r="D565" s="52"/>
      <c r="E565" s="52"/>
      <c r="F565" s="112"/>
      <c r="H565" s="2" t="str">
        <f t="shared" si="17"/>
        <v/>
      </c>
    </row>
    <row r="566" spans="1:8">
      <c r="A566" s="112"/>
      <c r="B566" s="112"/>
      <c r="C566" s="131"/>
      <c r="D566" s="52"/>
      <c r="E566" s="52"/>
      <c r="F566" s="112"/>
      <c r="H566" s="2" t="str">
        <f t="shared" si="17"/>
        <v/>
      </c>
    </row>
    <row r="567" spans="1:8">
      <c r="A567" s="112"/>
      <c r="B567" s="112"/>
      <c r="C567" s="131"/>
      <c r="D567" s="52"/>
      <c r="E567" s="52"/>
      <c r="F567" s="112"/>
      <c r="H567" s="2" t="str">
        <f t="shared" si="17"/>
        <v/>
      </c>
    </row>
    <row r="568" spans="1:8">
      <c r="A568" s="112"/>
      <c r="B568" s="112"/>
      <c r="C568" s="131"/>
      <c r="D568" s="52"/>
      <c r="E568" s="52"/>
      <c r="F568" s="112"/>
      <c r="H568" s="2" t="str">
        <f t="shared" si="17"/>
        <v/>
      </c>
    </row>
    <row r="569" spans="1:8">
      <c r="A569" s="192"/>
      <c r="B569" s="193"/>
      <c r="C569" s="194"/>
      <c r="D569" s="191"/>
      <c r="H569" s="2" t="str">
        <f>IF($G$515="","",1)</f>
        <v/>
      </c>
    </row>
    <row r="570" spans="1:8">
      <c r="A570" s="1" t="str">
        <f>G570 &amp; " - $" &amp; TEXT(G571, "#,##0")</f>
        <v xml:space="preserve"> - $</v>
      </c>
      <c r="B570" s="1"/>
      <c r="C570" s="1"/>
      <c r="D570" s="1"/>
      <c r="E570" s="9"/>
      <c r="F570" s="108"/>
      <c r="G570" s="187" t="str">
        <f>IF('Med Equipment'!$N$67=0,"",TRIM(RIGHT('Med Equipment'!$A$3, LEN('Med Equipment'!$A$3) - FIND(":",'Med Equipment'!$A$3))))</f>
        <v/>
      </c>
      <c r="H570" s="2" t="str">
        <f>IF($G$570="","",1)</f>
        <v/>
      </c>
    </row>
    <row r="571" spans="1:8">
      <c r="A571" s="138"/>
      <c r="B571" s="138"/>
      <c r="C571" s="138"/>
      <c r="D571" s="138"/>
      <c r="E571" s="138"/>
      <c r="F571" s="138"/>
      <c r="G571" s="188" t="str">
        <f>IF('Med Equipment'!$N$67=0,"",ROUNDUP('Med Equipment'!$N$67,0))</f>
        <v/>
      </c>
      <c r="H571" s="2" t="str">
        <f t="shared" ref="H571:H573" si="18">IF($G$570="","",1)</f>
        <v/>
      </c>
    </row>
    <row r="572" spans="1:8" ht="21.6">
      <c r="A572" s="102" t="s">
        <v>54</v>
      </c>
      <c r="B572" s="102" t="s">
        <v>55</v>
      </c>
      <c r="C572" s="102" t="s">
        <v>56</v>
      </c>
      <c r="D572" s="102" t="s">
        <v>57</v>
      </c>
      <c r="E572" s="102" t="s">
        <v>58</v>
      </c>
      <c r="F572" s="102" t="s">
        <v>59</v>
      </c>
      <c r="H572" s="2" t="str">
        <f t="shared" si="18"/>
        <v/>
      </c>
    </row>
    <row r="573" spans="1:8" ht="15" thickBot="1">
      <c r="A573" s="12"/>
      <c r="B573" s="12"/>
      <c r="C573" s="12"/>
      <c r="D573" s="12"/>
      <c r="E573" s="12"/>
      <c r="F573" s="12"/>
      <c r="H573" s="2" t="str">
        <f t="shared" si="18"/>
        <v/>
      </c>
    </row>
    <row r="574" spans="1:8" ht="15" thickTop="1">
      <c r="A574" s="112" t="str" cm="1">
        <f t="array" ref="A574">_xlfn._xlws.FILTER('Med Equipment'!$B$9:$G$58, ('Med Equipment'!$F$9:$F$58&lt;&gt;""), "")</f>
        <v/>
      </c>
      <c r="B574" s="112"/>
      <c r="C574" s="154"/>
      <c r="D574" s="52"/>
      <c r="E574" s="155"/>
      <c r="F574" s="106"/>
      <c r="H574" s="2" t="str">
        <f t="shared" ref="H574:H623" si="19">IF(OR(D574="", D574=0), "", 1)</f>
        <v/>
      </c>
    </row>
    <row r="575" spans="1:8">
      <c r="A575" s="112"/>
      <c r="B575" s="112"/>
      <c r="C575" s="154"/>
      <c r="D575" s="52"/>
      <c r="E575" s="155"/>
      <c r="F575" s="106"/>
      <c r="H575" s="2" t="str">
        <f t="shared" si="19"/>
        <v/>
      </c>
    </row>
    <row r="576" spans="1:8">
      <c r="A576" s="112"/>
      <c r="B576" s="112"/>
      <c r="C576" s="154"/>
      <c r="D576" s="52"/>
      <c r="E576" s="155"/>
      <c r="F576" s="106"/>
      <c r="H576" s="2" t="str">
        <f t="shared" si="19"/>
        <v/>
      </c>
    </row>
    <row r="577" spans="1:8">
      <c r="A577" s="112"/>
      <c r="B577" s="112"/>
      <c r="C577" s="154"/>
      <c r="D577" s="52"/>
      <c r="E577" s="155"/>
      <c r="F577" s="106"/>
      <c r="H577" s="2" t="str">
        <f t="shared" si="19"/>
        <v/>
      </c>
    </row>
    <row r="578" spans="1:8">
      <c r="A578" s="112"/>
      <c r="B578" s="112"/>
      <c r="C578" s="154"/>
      <c r="D578" s="52"/>
      <c r="E578" s="155"/>
      <c r="F578" s="106"/>
      <c r="H578" s="2" t="str">
        <f t="shared" si="19"/>
        <v/>
      </c>
    </row>
    <row r="579" spans="1:8">
      <c r="A579" s="112"/>
      <c r="B579" s="112"/>
      <c r="C579" s="154"/>
      <c r="D579" s="52"/>
      <c r="E579" s="155"/>
      <c r="F579" s="106"/>
      <c r="H579" s="2" t="str">
        <f t="shared" si="19"/>
        <v/>
      </c>
    </row>
    <row r="580" spans="1:8">
      <c r="A580" s="112"/>
      <c r="B580" s="112"/>
      <c r="C580" s="154"/>
      <c r="D580" s="52"/>
      <c r="E580" s="155"/>
      <c r="F580" s="106"/>
      <c r="H580" s="2" t="str">
        <f t="shared" si="19"/>
        <v/>
      </c>
    </row>
    <row r="581" spans="1:8">
      <c r="A581" s="112"/>
      <c r="B581" s="112"/>
      <c r="C581" s="154"/>
      <c r="D581" s="52"/>
      <c r="E581" s="155"/>
      <c r="F581" s="106"/>
      <c r="H581" s="2" t="str">
        <f t="shared" si="19"/>
        <v/>
      </c>
    </row>
    <row r="582" spans="1:8">
      <c r="A582" s="112"/>
      <c r="B582" s="112"/>
      <c r="C582" s="154"/>
      <c r="D582" s="52"/>
      <c r="E582" s="155"/>
      <c r="F582" s="106"/>
      <c r="H582" s="2" t="str">
        <f t="shared" si="19"/>
        <v/>
      </c>
    </row>
    <row r="583" spans="1:8">
      <c r="A583" s="112"/>
      <c r="B583" s="112"/>
      <c r="C583" s="154"/>
      <c r="D583" s="52"/>
      <c r="E583" s="155"/>
      <c r="F583" s="106"/>
      <c r="H583" s="2" t="str">
        <f t="shared" si="19"/>
        <v/>
      </c>
    </row>
    <row r="584" spans="1:8">
      <c r="A584" s="112"/>
      <c r="B584" s="112"/>
      <c r="C584" s="154"/>
      <c r="D584" s="52"/>
      <c r="E584" s="155"/>
      <c r="F584" s="106"/>
      <c r="H584" s="2" t="str">
        <f t="shared" si="19"/>
        <v/>
      </c>
    </row>
    <row r="585" spans="1:8">
      <c r="A585" s="112"/>
      <c r="B585" s="112"/>
      <c r="C585" s="154"/>
      <c r="D585" s="52"/>
      <c r="E585" s="155"/>
      <c r="F585" s="106"/>
      <c r="H585" s="2" t="str">
        <f t="shared" si="19"/>
        <v/>
      </c>
    </row>
    <row r="586" spans="1:8">
      <c r="A586" s="112"/>
      <c r="B586" s="112"/>
      <c r="C586" s="154"/>
      <c r="D586" s="52"/>
      <c r="E586" s="155"/>
      <c r="F586" s="106"/>
      <c r="H586" s="2" t="str">
        <f t="shared" si="19"/>
        <v/>
      </c>
    </row>
    <row r="587" spans="1:8">
      <c r="A587" s="112"/>
      <c r="B587" s="112"/>
      <c r="C587" s="154"/>
      <c r="D587" s="52"/>
      <c r="E587" s="155"/>
      <c r="F587" s="106"/>
      <c r="H587" s="2" t="str">
        <f t="shared" si="19"/>
        <v/>
      </c>
    </row>
    <row r="588" spans="1:8">
      <c r="A588" s="112"/>
      <c r="B588" s="112"/>
      <c r="C588" s="154"/>
      <c r="D588" s="52"/>
      <c r="E588" s="155"/>
      <c r="F588" s="106"/>
      <c r="H588" s="2" t="str">
        <f t="shared" si="19"/>
        <v/>
      </c>
    </row>
    <row r="589" spans="1:8">
      <c r="A589" s="112"/>
      <c r="B589" s="112"/>
      <c r="C589" s="131"/>
      <c r="D589" s="52"/>
      <c r="E589" s="52"/>
      <c r="F589" s="112"/>
      <c r="H589" s="2" t="str">
        <f t="shared" si="19"/>
        <v/>
      </c>
    </row>
    <row r="590" spans="1:8">
      <c r="A590" s="112"/>
      <c r="B590" s="112"/>
      <c r="C590" s="131"/>
      <c r="D590" s="52"/>
      <c r="E590" s="52"/>
      <c r="F590" s="112"/>
      <c r="H590" s="2" t="str">
        <f t="shared" si="19"/>
        <v/>
      </c>
    </row>
    <row r="591" spans="1:8">
      <c r="A591" s="112"/>
      <c r="B591" s="112"/>
      <c r="C591" s="131"/>
      <c r="D591" s="52"/>
      <c r="E591" s="52"/>
      <c r="F591" s="112"/>
      <c r="H591" s="2" t="str">
        <f t="shared" si="19"/>
        <v/>
      </c>
    </row>
    <row r="592" spans="1:8">
      <c r="A592" s="112"/>
      <c r="B592" s="112"/>
      <c r="C592" s="131"/>
      <c r="D592" s="52"/>
      <c r="E592" s="52"/>
      <c r="F592" s="112"/>
      <c r="H592" s="2" t="str">
        <f t="shared" si="19"/>
        <v/>
      </c>
    </row>
    <row r="593" spans="1:8">
      <c r="A593" s="112"/>
      <c r="B593" s="112"/>
      <c r="C593" s="131"/>
      <c r="D593" s="52"/>
      <c r="E593" s="52"/>
      <c r="F593" s="112"/>
      <c r="H593" s="2" t="str">
        <f t="shared" si="19"/>
        <v/>
      </c>
    </row>
    <row r="594" spans="1:8">
      <c r="A594" s="112"/>
      <c r="B594" s="112"/>
      <c r="C594" s="131"/>
      <c r="D594" s="52"/>
      <c r="E594" s="52"/>
      <c r="F594" s="112"/>
      <c r="H594" s="2" t="str">
        <f t="shared" si="19"/>
        <v/>
      </c>
    </row>
    <row r="595" spans="1:8">
      <c r="A595" s="112"/>
      <c r="B595" s="112"/>
      <c r="C595" s="131"/>
      <c r="D595" s="52"/>
      <c r="E595" s="52"/>
      <c r="F595" s="112"/>
      <c r="H595" s="2" t="str">
        <f t="shared" si="19"/>
        <v/>
      </c>
    </row>
    <row r="596" spans="1:8">
      <c r="A596" s="112"/>
      <c r="B596" s="112"/>
      <c r="C596" s="131"/>
      <c r="D596" s="52"/>
      <c r="E596" s="52"/>
      <c r="F596" s="112"/>
      <c r="H596" s="2" t="str">
        <f t="shared" si="19"/>
        <v/>
      </c>
    </row>
    <row r="597" spans="1:8">
      <c r="A597" s="112"/>
      <c r="B597" s="112"/>
      <c r="C597" s="131"/>
      <c r="D597" s="52"/>
      <c r="E597" s="52"/>
      <c r="F597" s="112"/>
      <c r="H597" s="2" t="str">
        <f t="shared" si="19"/>
        <v/>
      </c>
    </row>
    <row r="598" spans="1:8">
      <c r="A598" s="112"/>
      <c r="B598" s="112"/>
      <c r="C598" s="131"/>
      <c r="D598" s="52"/>
      <c r="E598" s="52"/>
      <c r="F598" s="112"/>
      <c r="H598" s="2" t="str">
        <f t="shared" si="19"/>
        <v/>
      </c>
    </row>
    <row r="599" spans="1:8">
      <c r="A599" s="112"/>
      <c r="B599" s="112"/>
      <c r="C599" s="131"/>
      <c r="D599" s="52"/>
      <c r="E599" s="52"/>
      <c r="F599" s="112"/>
      <c r="H599" s="2" t="str">
        <f t="shared" si="19"/>
        <v/>
      </c>
    </row>
    <row r="600" spans="1:8">
      <c r="A600" s="112"/>
      <c r="B600" s="112"/>
      <c r="C600" s="131"/>
      <c r="D600" s="52"/>
      <c r="E600" s="52"/>
      <c r="F600" s="112"/>
      <c r="H600" s="2" t="str">
        <f t="shared" si="19"/>
        <v/>
      </c>
    </row>
    <row r="601" spans="1:8">
      <c r="A601" s="112"/>
      <c r="B601" s="112"/>
      <c r="C601" s="131"/>
      <c r="D601" s="52"/>
      <c r="E601" s="52"/>
      <c r="F601" s="112"/>
      <c r="H601" s="2" t="str">
        <f t="shared" si="19"/>
        <v/>
      </c>
    </row>
    <row r="602" spans="1:8">
      <c r="A602" s="112"/>
      <c r="B602" s="112"/>
      <c r="C602" s="131"/>
      <c r="D602" s="52"/>
      <c r="E602" s="52"/>
      <c r="F602" s="112"/>
      <c r="H602" s="2" t="str">
        <f t="shared" si="19"/>
        <v/>
      </c>
    </row>
    <row r="603" spans="1:8">
      <c r="A603" s="112"/>
      <c r="B603" s="112"/>
      <c r="C603" s="131"/>
      <c r="D603" s="52"/>
      <c r="E603" s="52"/>
      <c r="F603" s="112"/>
      <c r="H603" s="2" t="str">
        <f t="shared" si="19"/>
        <v/>
      </c>
    </row>
    <row r="604" spans="1:8">
      <c r="A604" s="112"/>
      <c r="B604" s="112"/>
      <c r="C604" s="131"/>
      <c r="D604" s="52"/>
      <c r="E604" s="52"/>
      <c r="F604" s="112"/>
      <c r="H604" s="2" t="str">
        <f t="shared" si="19"/>
        <v/>
      </c>
    </row>
    <row r="605" spans="1:8">
      <c r="A605" s="112"/>
      <c r="B605" s="112"/>
      <c r="C605" s="131"/>
      <c r="D605" s="52"/>
      <c r="E605" s="52"/>
      <c r="F605" s="112"/>
      <c r="H605" s="2" t="str">
        <f t="shared" si="19"/>
        <v/>
      </c>
    </row>
    <row r="606" spans="1:8">
      <c r="A606" s="112"/>
      <c r="B606" s="112"/>
      <c r="C606" s="131"/>
      <c r="D606" s="52"/>
      <c r="E606" s="52"/>
      <c r="F606" s="112"/>
      <c r="H606" s="2" t="str">
        <f t="shared" si="19"/>
        <v/>
      </c>
    </row>
    <row r="607" spans="1:8">
      <c r="A607" s="112"/>
      <c r="B607" s="112"/>
      <c r="C607" s="131"/>
      <c r="D607" s="52"/>
      <c r="E607" s="52"/>
      <c r="F607" s="112"/>
      <c r="H607" s="2" t="str">
        <f t="shared" si="19"/>
        <v/>
      </c>
    </row>
    <row r="608" spans="1:8">
      <c r="A608" s="112"/>
      <c r="B608" s="112"/>
      <c r="C608" s="131"/>
      <c r="D608" s="52"/>
      <c r="E608" s="52"/>
      <c r="F608" s="112"/>
      <c r="H608" s="2" t="str">
        <f t="shared" si="19"/>
        <v/>
      </c>
    </row>
    <row r="609" spans="1:8">
      <c r="A609" s="112"/>
      <c r="B609" s="112"/>
      <c r="C609" s="131"/>
      <c r="D609" s="52"/>
      <c r="E609" s="52"/>
      <c r="F609" s="112"/>
      <c r="H609" s="2" t="str">
        <f t="shared" si="19"/>
        <v/>
      </c>
    </row>
    <row r="610" spans="1:8">
      <c r="A610" s="112"/>
      <c r="B610" s="112"/>
      <c r="C610" s="131"/>
      <c r="D610" s="52"/>
      <c r="E610" s="52"/>
      <c r="F610" s="112"/>
      <c r="H610" s="2" t="str">
        <f t="shared" si="19"/>
        <v/>
      </c>
    </row>
    <row r="611" spans="1:8">
      <c r="A611" s="112"/>
      <c r="B611" s="112"/>
      <c r="C611" s="131"/>
      <c r="D611" s="52"/>
      <c r="E611" s="52"/>
      <c r="F611" s="112"/>
      <c r="H611" s="2" t="str">
        <f t="shared" si="19"/>
        <v/>
      </c>
    </row>
    <row r="612" spans="1:8">
      <c r="A612" s="112"/>
      <c r="B612" s="112"/>
      <c r="C612" s="131"/>
      <c r="D612" s="52"/>
      <c r="E612" s="52"/>
      <c r="F612" s="112"/>
      <c r="H612" s="2" t="str">
        <f t="shared" si="19"/>
        <v/>
      </c>
    </row>
    <row r="613" spans="1:8">
      <c r="A613" s="112"/>
      <c r="B613" s="112"/>
      <c r="C613" s="131"/>
      <c r="D613" s="52"/>
      <c r="E613" s="52"/>
      <c r="F613" s="112"/>
      <c r="H613" s="2" t="str">
        <f t="shared" si="19"/>
        <v/>
      </c>
    </row>
    <row r="614" spans="1:8">
      <c r="A614" s="112"/>
      <c r="B614" s="112"/>
      <c r="C614" s="131"/>
      <c r="D614" s="52"/>
      <c r="E614" s="52"/>
      <c r="F614" s="112"/>
      <c r="H614" s="2" t="str">
        <f t="shared" si="19"/>
        <v/>
      </c>
    </row>
    <row r="615" spans="1:8">
      <c r="A615" s="112"/>
      <c r="B615" s="112"/>
      <c r="C615" s="131"/>
      <c r="D615" s="52"/>
      <c r="E615" s="52"/>
      <c r="F615" s="112"/>
      <c r="H615" s="2" t="str">
        <f t="shared" si="19"/>
        <v/>
      </c>
    </row>
    <row r="616" spans="1:8">
      <c r="A616" s="112"/>
      <c r="B616" s="112"/>
      <c r="C616" s="131"/>
      <c r="D616" s="52"/>
      <c r="E616" s="52"/>
      <c r="F616" s="112"/>
      <c r="H616" s="2" t="str">
        <f t="shared" si="19"/>
        <v/>
      </c>
    </row>
    <row r="617" spans="1:8">
      <c r="A617" s="112"/>
      <c r="B617" s="112"/>
      <c r="C617" s="131"/>
      <c r="D617" s="52"/>
      <c r="E617" s="52"/>
      <c r="F617" s="112"/>
      <c r="H617" s="2" t="str">
        <f t="shared" si="19"/>
        <v/>
      </c>
    </row>
    <row r="618" spans="1:8">
      <c r="A618" s="112"/>
      <c r="B618" s="112"/>
      <c r="C618" s="131"/>
      <c r="D618" s="52"/>
      <c r="E618" s="52"/>
      <c r="F618" s="112"/>
      <c r="H618" s="2" t="str">
        <f t="shared" si="19"/>
        <v/>
      </c>
    </row>
    <row r="619" spans="1:8">
      <c r="A619" s="112"/>
      <c r="B619" s="112"/>
      <c r="C619" s="131"/>
      <c r="D619" s="52"/>
      <c r="E619" s="52"/>
      <c r="F619" s="112"/>
      <c r="H619" s="2" t="str">
        <f t="shared" si="19"/>
        <v/>
      </c>
    </row>
    <row r="620" spans="1:8">
      <c r="A620" s="112"/>
      <c r="B620" s="112"/>
      <c r="C620" s="131"/>
      <c r="D620" s="52"/>
      <c r="E620" s="52"/>
      <c r="F620" s="112"/>
      <c r="H620" s="2" t="str">
        <f t="shared" si="19"/>
        <v/>
      </c>
    </row>
    <row r="621" spans="1:8">
      <c r="A621" s="112"/>
      <c r="B621" s="112"/>
      <c r="C621" s="131"/>
      <c r="D621" s="52"/>
      <c r="E621" s="52"/>
      <c r="F621" s="112"/>
      <c r="H621" s="2" t="str">
        <f t="shared" si="19"/>
        <v/>
      </c>
    </row>
    <row r="622" spans="1:8">
      <c r="A622" s="112"/>
      <c r="B622" s="112"/>
      <c r="C622" s="131"/>
      <c r="D622" s="52"/>
      <c r="E622" s="52"/>
      <c r="F622" s="112"/>
      <c r="H622" s="2" t="str">
        <f t="shared" si="19"/>
        <v/>
      </c>
    </row>
    <row r="623" spans="1:8">
      <c r="A623" s="112"/>
      <c r="B623" s="112"/>
      <c r="C623" s="131"/>
      <c r="D623" s="52"/>
      <c r="E623" s="52"/>
      <c r="F623" s="112"/>
      <c r="H623" s="2" t="str">
        <f t="shared" si="19"/>
        <v/>
      </c>
    </row>
    <row r="624" spans="1:8">
      <c r="A624" s="192"/>
      <c r="B624" s="193"/>
      <c r="C624" s="194"/>
      <c r="D624" s="191"/>
      <c r="H624" s="2" t="str">
        <f>IF($G$570="","",1)</f>
        <v/>
      </c>
    </row>
    <row r="625" spans="1:8">
      <c r="A625" s="1" t="str">
        <f>G625 &amp; " - $" &amp; TEXT(G626, "#,##0")</f>
        <v xml:space="preserve"> - $</v>
      </c>
      <c r="B625" s="1"/>
      <c r="C625" s="1"/>
      <c r="D625" s="1"/>
      <c r="E625" s="9"/>
      <c r="F625" s="108"/>
      <c r="G625" s="187" t="str">
        <f>IF('Expansion Joints'!$N$67=0,"",TRIM(RIGHT('Expansion Joints'!$A$3, LEN('Expansion Joints'!$A$3) - FIND(":",'Expansion Joints'!$A$3))))</f>
        <v/>
      </c>
      <c r="H625" s="2" t="str">
        <f>IF($G$625="","",1)</f>
        <v/>
      </c>
    </row>
    <row r="626" spans="1:8">
      <c r="A626" s="138"/>
      <c r="B626" s="138"/>
      <c r="C626" s="138"/>
      <c r="D626" s="138"/>
      <c r="E626" s="138"/>
      <c r="F626" s="138"/>
      <c r="G626" s="188" t="str">
        <f>IF('Expansion Joints'!$N$67=0,"",ROUNDUP('Expansion Joints'!$N$67,0))</f>
        <v/>
      </c>
      <c r="H626" s="2" t="str">
        <f t="shared" ref="H626:H628" si="20">IF($G$625="","",1)</f>
        <v/>
      </c>
    </row>
    <row r="627" spans="1:8" ht="21.6">
      <c r="A627" s="102" t="s">
        <v>54</v>
      </c>
      <c r="B627" s="102" t="s">
        <v>55</v>
      </c>
      <c r="C627" s="102" t="s">
        <v>56</v>
      </c>
      <c r="D627" s="102" t="s">
        <v>57</v>
      </c>
      <c r="E627" s="102" t="s">
        <v>58</v>
      </c>
      <c r="F627" s="102" t="s">
        <v>59</v>
      </c>
      <c r="H627" s="2" t="str">
        <f t="shared" si="20"/>
        <v/>
      </c>
    </row>
    <row r="628" spans="1:8" ht="15" thickBot="1">
      <c r="A628" s="12"/>
      <c r="B628" s="12"/>
      <c r="C628" s="12"/>
      <c r="D628" s="12"/>
      <c r="E628" s="12"/>
      <c r="F628" s="12"/>
      <c r="H628" s="2" t="str">
        <f t="shared" si="20"/>
        <v/>
      </c>
    </row>
    <row r="629" spans="1:8" ht="15" thickTop="1">
      <c r="A629" s="112" t="str" cm="1">
        <f t="array" ref="A629">_xlfn._xlws.FILTER('Expansion Joints'!$B$9:$G$58, ('Expansion Joints'!$F$9:$F$58&lt;&gt;""), "")</f>
        <v/>
      </c>
      <c r="B629" s="112"/>
      <c r="C629" s="154"/>
      <c r="D629" s="52"/>
      <c r="E629" s="155"/>
      <c r="F629" s="106"/>
      <c r="H629" s="2" t="str">
        <f t="shared" ref="H629:H678" si="21">IF(OR(D629="", D629=0), "", 1)</f>
        <v/>
      </c>
    </row>
    <row r="630" spans="1:8">
      <c r="A630" s="112"/>
      <c r="B630" s="112"/>
      <c r="C630" s="154"/>
      <c r="D630" s="52"/>
      <c r="E630" s="155"/>
      <c r="F630" s="106"/>
      <c r="H630" s="2" t="str">
        <f t="shared" si="21"/>
        <v/>
      </c>
    </row>
    <row r="631" spans="1:8">
      <c r="A631" s="112"/>
      <c r="B631" s="112"/>
      <c r="C631" s="154"/>
      <c r="D631" s="52"/>
      <c r="E631" s="155"/>
      <c r="F631" s="106"/>
      <c r="H631" s="2" t="str">
        <f t="shared" si="21"/>
        <v/>
      </c>
    </row>
    <row r="632" spans="1:8">
      <c r="A632" s="112"/>
      <c r="B632" s="112"/>
      <c r="C632" s="154"/>
      <c r="D632" s="52"/>
      <c r="E632" s="155"/>
      <c r="F632" s="106"/>
      <c r="H632" s="2" t="str">
        <f t="shared" si="21"/>
        <v/>
      </c>
    </row>
    <row r="633" spans="1:8">
      <c r="A633" s="112"/>
      <c r="B633" s="112"/>
      <c r="C633" s="154"/>
      <c r="D633" s="52"/>
      <c r="E633" s="155"/>
      <c r="F633" s="106"/>
      <c r="H633" s="2" t="str">
        <f t="shared" si="21"/>
        <v/>
      </c>
    </row>
    <row r="634" spans="1:8">
      <c r="A634" s="112"/>
      <c r="B634" s="112"/>
      <c r="C634" s="154"/>
      <c r="D634" s="52"/>
      <c r="E634" s="155"/>
      <c r="F634" s="106"/>
      <c r="H634" s="2" t="str">
        <f t="shared" si="21"/>
        <v/>
      </c>
    </row>
    <row r="635" spans="1:8">
      <c r="A635" s="112"/>
      <c r="B635" s="112"/>
      <c r="C635" s="154"/>
      <c r="D635" s="52"/>
      <c r="E635" s="155"/>
      <c r="F635" s="106"/>
      <c r="H635" s="2" t="str">
        <f t="shared" si="21"/>
        <v/>
      </c>
    </row>
    <row r="636" spans="1:8">
      <c r="A636" s="112"/>
      <c r="B636" s="112"/>
      <c r="C636" s="154"/>
      <c r="D636" s="52"/>
      <c r="E636" s="155"/>
      <c r="F636" s="106"/>
      <c r="H636" s="2" t="str">
        <f t="shared" si="21"/>
        <v/>
      </c>
    </row>
    <row r="637" spans="1:8">
      <c r="A637" s="112"/>
      <c r="B637" s="112"/>
      <c r="C637" s="154"/>
      <c r="D637" s="52"/>
      <c r="E637" s="155"/>
      <c r="F637" s="106"/>
      <c r="H637" s="2" t="str">
        <f t="shared" si="21"/>
        <v/>
      </c>
    </row>
    <row r="638" spans="1:8">
      <c r="A638" s="112"/>
      <c r="B638" s="112"/>
      <c r="C638" s="154"/>
      <c r="D638" s="52"/>
      <c r="E638" s="155"/>
      <c r="F638" s="106"/>
      <c r="H638" s="2" t="str">
        <f t="shared" si="21"/>
        <v/>
      </c>
    </row>
    <row r="639" spans="1:8">
      <c r="A639" s="112"/>
      <c r="B639" s="112"/>
      <c r="C639" s="154"/>
      <c r="D639" s="52"/>
      <c r="E639" s="155"/>
      <c r="F639" s="106"/>
      <c r="H639" s="2" t="str">
        <f t="shared" si="21"/>
        <v/>
      </c>
    </row>
    <row r="640" spans="1:8">
      <c r="A640" s="112"/>
      <c r="B640" s="112"/>
      <c r="C640" s="154"/>
      <c r="D640" s="52"/>
      <c r="E640" s="155"/>
      <c r="F640" s="106"/>
      <c r="H640" s="2" t="str">
        <f t="shared" si="21"/>
        <v/>
      </c>
    </row>
    <row r="641" spans="1:8">
      <c r="A641" s="112"/>
      <c r="B641" s="112"/>
      <c r="C641" s="154"/>
      <c r="D641" s="52"/>
      <c r="E641" s="155"/>
      <c r="F641" s="106"/>
      <c r="H641" s="2" t="str">
        <f t="shared" si="21"/>
        <v/>
      </c>
    </row>
    <row r="642" spans="1:8">
      <c r="A642" s="112"/>
      <c r="B642" s="112"/>
      <c r="C642" s="154"/>
      <c r="D642" s="52"/>
      <c r="E642" s="155"/>
      <c r="F642" s="106"/>
      <c r="H642" s="2" t="str">
        <f t="shared" si="21"/>
        <v/>
      </c>
    </row>
    <row r="643" spans="1:8">
      <c r="A643" s="112"/>
      <c r="B643" s="112"/>
      <c r="C643" s="154"/>
      <c r="D643" s="52"/>
      <c r="E643" s="155"/>
      <c r="F643" s="106"/>
      <c r="H643" s="2" t="str">
        <f t="shared" si="21"/>
        <v/>
      </c>
    </row>
    <row r="644" spans="1:8">
      <c r="A644" s="112"/>
      <c r="B644" s="112"/>
      <c r="C644" s="131"/>
      <c r="D644" s="52"/>
      <c r="E644" s="52"/>
      <c r="F644" s="112"/>
      <c r="H644" s="2" t="str">
        <f t="shared" si="21"/>
        <v/>
      </c>
    </row>
    <row r="645" spans="1:8">
      <c r="A645" s="112"/>
      <c r="B645" s="112"/>
      <c r="C645" s="131"/>
      <c r="D645" s="52"/>
      <c r="E645" s="52"/>
      <c r="F645" s="112"/>
      <c r="H645" s="2" t="str">
        <f t="shared" si="21"/>
        <v/>
      </c>
    </row>
    <row r="646" spans="1:8">
      <c r="A646" s="112"/>
      <c r="B646" s="112"/>
      <c r="C646" s="131"/>
      <c r="D646" s="52"/>
      <c r="E646" s="52"/>
      <c r="F646" s="112"/>
      <c r="H646" s="2" t="str">
        <f t="shared" si="21"/>
        <v/>
      </c>
    </row>
    <row r="647" spans="1:8">
      <c r="A647" s="112"/>
      <c r="B647" s="112"/>
      <c r="C647" s="131"/>
      <c r="D647" s="52"/>
      <c r="E647" s="52"/>
      <c r="F647" s="112"/>
      <c r="H647" s="2" t="str">
        <f t="shared" si="21"/>
        <v/>
      </c>
    </row>
    <row r="648" spans="1:8">
      <c r="A648" s="112"/>
      <c r="B648" s="112"/>
      <c r="C648" s="131"/>
      <c r="D648" s="52"/>
      <c r="E648" s="52"/>
      <c r="F648" s="112"/>
      <c r="H648" s="2" t="str">
        <f t="shared" si="21"/>
        <v/>
      </c>
    </row>
    <row r="649" spans="1:8">
      <c r="A649" s="112"/>
      <c r="B649" s="112"/>
      <c r="C649" s="131"/>
      <c r="D649" s="52"/>
      <c r="E649" s="52"/>
      <c r="F649" s="112"/>
      <c r="H649" s="2" t="str">
        <f t="shared" si="21"/>
        <v/>
      </c>
    </row>
    <row r="650" spans="1:8">
      <c r="A650" s="112"/>
      <c r="B650" s="112"/>
      <c r="C650" s="131"/>
      <c r="D650" s="52"/>
      <c r="E650" s="52"/>
      <c r="F650" s="112"/>
      <c r="H650" s="2" t="str">
        <f t="shared" si="21"/>
        <v/>
      </c>
    </row>
    <row r="651" spans="1:8">
      <c r="A651" s="112"/>
      <c r="B651" s="112"/>
      <c r="C651" s="131"/>
      <c r="D651" s="52"/>
      <c r="E651" s="52"/>
      <c r="F651" s="112"/>
      <c r="H651" s="2" t="str">
        <f t="shared" si="21"/>
        <v/>
      </c>
    </row>
    <row r="652" spans="1:8">
      <c r="A652" s="112"/>
      <c r="B652" s="112"/>
      <c r="C652" s="131"/>
      <c r="D652" s="52"/>
      <c r="E652" s="52"/>
      <c r="F652" s="112"/>
      <c r="H652" s="2" t="str">
        <f t="shared" si="21"/>
        <v/>
      </c>
    </row>
    <row r="653" spans="1:8">
      <c r="A653" s="112"/>
      <c r="B653" s="112"/>
      <c r="C653" s="131"/>
      <c r="D653" s="52"/>
      <c r="E653" s="52"/>
      <c r="F653" s="112"/>
      <c r="H653" s="2" t="str">
        <f t="shared" si="21"/>
        <v/>
      </c>
    </row>
    <row r="654" spans="1:8">
      <c r="A654" s="112"/>
      <c r="B654" s="112"/>
      <c r="C654" s="131"/>
      <c r="D654" s="52"/>
      <c r="E654" s="52"/>
      <c r="F654" s="112"/>
      <c r="H654" s="2" t="str">
        <f t="shared" si="21"/>
        <v/>
      </c>
    </row>
    <row r="655" spans="1:8">
      <c r="A655" s="112"/>
      <c r="B655" s="112"/>
      <c r="C655" s="131"/>
      <c r="D655" s="52"/>
      <c r="E655" s="52"/>
      <c r="F655" s="112"/>
      <c r="H655" s="2" t="str">
        <f t="shared" si="21"/>
        <v/>
      </c>
    </row>
    <row r="656" spans="1:8">
      <c r="A656" s="112"/>
      <c r="B656" s="112"/>
      <c r="C656" s="131"/>
      <c r="D656" s="52"/>
      <c r="E656" s="52"/>
      <c r="F656" s="112"/>
      <c r="H656" s="2" t="str">
        <f t="shared" si="21"/>
        <v/>
      </c>
    </row>
    <row r="657" spans="1:8">
      <c r="A657" s="112"/>
      <c r="B657" s="112"/>
      <c r="C657" s="131"/>
      <c r="D657" s="52"/>
      <c r="E657" s="52"/>
      <c r="F657" s="112"/>
      <c r="H657" s="2" t="str">
        <f t="shared" si="21"/>
        <v/>
      </c>
    </row>
    <row r="658" spans="1:8">
      <c r="A658" s="112"/>
      <c r="B658" s="112"/>
      <c r="C658" s="131"/>
      <c r="D658" s="52"/>
      <c r="E658" s="52"/>
      <c r="F658" s="112"/>
      <c r="H658" s="2" t="str">
        <f t="shared" si="21"/>
        <v/>
      </c>
    </row>
    <row r="659" spans="1:8">
      <c r="A659" s="112"/>
      <c r="B659" s="112"/>
      <c r="C659" s="131"/>
      <c r="D659" s="52"/>
      <c r="E659" s="52"/>
      <c r="F659" s="112"/>
      <c r="H659" s="2" t="str">
        <f t="shared" si="21"/>
        <v/>
      </c>
    </row>
    <row r="660" spans="1:8">
      <c r="A660" s="112"/>
      <c r="B660" s="112"/>
      <c r="C660" s="131"/>
      <c r="D660" s="52"/>
      <c r="E660" s="52"/>
      <c r="F660" s="112"/>
      <c r="H660" s="2" t="str">
        <f t="shared" si="21"/>
        <v/>
      </c>
    </row>
    <row r="661" spans="1:8">
      <c r="A661" s="112"/>
      <c r="B661" s="112"/>
      <c r="C661" s="131"/>
      <c r="D661" s="52"/>
      <c r="E661" s="52"/>
      <c r="F661" s="112"/>
      <c r="H661" s="2" t="str">
        <f t="shared" si="21"/>
        <v/>
      </c>
    </row>
    <row r="662" spans="1:8">
      <c r="A662" s="112"/>
      <c r="B662" s="112"/>
      <c r="C662" s="131"/>
      <c r="D662" s="52"/>
      <c r="E662" s="52"/>
      <c r="F662" s="112"/>
      <c r="H662" s="2" t="str">
        <f t="shared" si="21"/>
        <v/>
      </c>
    </row>
    <row r="663" spans="1:8">
      <c r="A663" s="112"/>
      <c r="B663" s="112"/>
      <c r="C663" s="131"/>
      <c r="D663" s="52"/>
      <c r="E663" s="52"/>
      <c r="F663" s="112"/>
      <c r="H663" s="2" t="str">
        <f t="shared" si="21"/>
        <v/>
      </c>
    </row>
    <row r="664" spans="1:8">
      <c r="A664" s="112"/>
      <c r="B664" s="112"/>
      <c r="C664" s="131"/>
      <c r="D664" s="52"/>
      <c r="E664" s="52"/>
      <c r="F664" s="112"/>
      <c r="H664" s="2" t="str">
        <f t="shared" si="21"/>
        <v/>
      </c>
    </row>
    <row r="665" spans="1:8">
      <c r="A665" s="112"/>
      <c r="B665" s="112"/>
      <c r="C665" s="131"/>
      <c r="D665" s="52"/>
      <c r="E665" s="52"/>
      <c r="F665" s="112"/>
      <c r="H665" s="2" t="str">
        <f t="shared" si="21"/>
        <v/>
      </c>
    </row>
    <row r="666" spans="1:8">
      <c r="A666" s="112"/>
      <c r="B666" s="112"/>
      <c r="C666" s="131"/>
      <c r="D666" s="52"/>
      <c r="E666" s="52"/>
      <c r="F666" s="112"/>
      <c r="H666" s="2" t="str">
        <f t="shared" si="21"/>
        <v/>
      </c>
    </row>
    <row r="667" spans="1:8">
      <c r="A667" s="112"/>
      <c r="B667" s="112"/>
      <c r="C667" s="131"/>
      <c r="D667" s="52"/>
      <c r="E667" s="52"/>
      <c r="F667" s="112"/>
      <c r="H667" s="2" t="str">
        <f t="shared" si="21"/>
        <v/>
      </c>
    </row>
    <row r="668" spans="1:8">
      <c r="A668" s="112"/>
      <c r="B668" s="112"/>
      <c r="C668" s="131"/>
      <c r="D668" s="52"/>
      <c r="E668" s="52"/>
      <c r="F668" s="112"/>
      <c r="H668" s="2" t="str">
        <f t="shared" si="21"/>
        <v/>
      </c>
    </row>
    <row r="669" spans="1:8">
      <c r="A669" s="112"/>
      <c r="B669" s="112"/>
      <c r="C669" s="131"/>
      <c r="D669" s="52"/>
      <c r="E669" s="52"/>
      <c r="F669" s="112"/>
      <c r="H669" s="2" t="str">
        <f t="shared" si="21"/>
        <v/>
      </c>
    </row>
    <row r="670" spans="1:8">
      <c r="A670" s="112"/>
      <c r="B670" s="112"/>
      <c r="C670" s="131"/>
      <c r="D670" s="52"/>
      <c r="E670" s="52"/>
      <c r="F670" s="112"/>
      <c r="H670" s="2" t="str">
        <f t="shared" si="21"/>
        <v/>
      </c>
    </row>
    <row r="671" spans="1:8">
      <c r="A671" s="112"/>
      <c r="B671" s="112"/>
      <c r="C671" s="131"/>
      <c r="D671" s="52"/>
      <c r="E671" s="52"/>
      <c r="F671" s="112"/>
      <c r="H671" s="2" t="str">
        <f t="shared" si="21"/>
        <v/>
      </c>
    </row>
    <row r="672" spans="1:8">
      <c r="A672" s="112"/>
      <c r="B672" s="112"/>
      <c r="C672" s="131"/>
      <c r="D672" s="52"/>
      <c r="E672" s="52"/>
      <c r="F672" s="112"/>
      <c r="H672" s="2" t="str">
        <f t="shared" si="21"/>
        <v/>
      </c>
    </row>
    <row r="673" spans="1:8">
      <c r="A673" s="112"/>
      <c r="B673" s="112"/>
      <c r="C673" s="131"/>
      <c r="D673" s="52"/>
      <c r="E673" s="52"/>
      <c r="F673" s="112"/>
      <c r="H673" s="2" t="str">
        <f t="shared" si="21"/>
        <v/>
      </c>
    </row>
    <row r="674" spans="1:8">
      <c r="A674" s="112"/>
      <c r="B674" s="112"/>
      <c r="C674" s="131"/>
      <c r="D674" s="52"/>
      <c r="E674" s="52"/>
      <c r="F674" s="112"/>
      <c r="H674" s="2" t="str">
        <f t="shared" si="21"/>
        <v/>
      </c>
    </row>
    <row r="675" spans="1:8">
      <c r="A675" s="112"/>
      <c r="B675" s="112"/>
      <c r="C675" s="131"/>
      <c r="D675" s="52"/>
      <c r="E675" s="52"/>
      <c r="F675" s="112"/>
      <c r="H675" s="2" t="str">
        <f t="shared" si="21"/>
        <v/>
      </c>
    </row>
    <row r="676" spans="1:8">
      <c r="A676" s="112"/>
      <c r="B676" s="112"/>
      <c r="C676" s="131"/>
      <c r="D676" s="52"/>
      <c r="E676" s="52"/>
      <c r="F676" s="112"/>
      <c r="H676" s="2" t="str">
        <f t="shared" si="21"/>
        <v/>
      </c>
    </row>
    <row r="677" spans="1:8">
      <c r="A677" s="112"/>
      <c r="B677" s="112"/>
      <c r="C677" s="131"/>
      <c r="D677" s="52"/>
      <c r="E677" s="52"/>
      <c r="F677" s="112"/>
      <c r="H677" s="2" t="str">
        <f t="shared" si="21"/>
        <v/>
      </c>
    </row>
    <row r="678" spans="1:8">
      <c r="A678" s="112"/>
      <c r="B678" s="112"/>
      <c r="C678" s="131"/>
      <c r="D678" s="52"/>
      <c r="E678" s="52"/>
      <c r="F678" s="112"/>
      <c r="H678" s="2" t="str">
        <f t="shared" si="21"/>
        <v/>
      </c>
    </row>
    <row r="679" spans="1:8">
      <c r="A679" s="192"/>
      <c r="B679" s="193"/>
      <c r="C679" s="194"/>
      <c r="D679" s="191"/>
      <c r="H679" s="2" t="str">
        <f>IF($G$625="","",1)</f>
        <v/>
      </c>
    </row>
    <row r="680" spans="1:8">
      <c r="A680" s="1" t="str">
        <f>G680 &amp; " - $" &amp; TEXT(G681, "#,##0")</f>
        <v xml:space="preserve"> - $</v>
      </c>
      <c r="B680" s="1"/>
      <c r="C680" s="1"/>
      <c r="D680" s="1"/>
      <c r="E680" s="9"/>
      <c r="F680" s="108"/>
      <c r="G680" s="187" t="str">
        <f>IF(Shelving!$N$67=0,"",TRIM(RIGHT(Shelving!$A$3, LEN(Shelving!$A$3) - FIND(":",Shelving!$A$3))))</f>
        <v/>
      </c>
      <c r="H680" s="2" t="str">
        <f>IF($G$680="","",1)</f>
        <v/>
      </c>
    </row>
    <row r="681" spans="1:8">
      <c r="A681" s="138"/>
      <c r="B681" s="138"/>
      <c r="C681" s="138"/>
      <c r="D681" s="138"/>
      <c r="E681" s="138"/>
      <c r="F681" s="138"/>
      <c r="G681" s="188" t="str">
        <f>IF(Shelving!$N$67=0,"",ROUNDUP(Shelving!$N$67,0))</f>
        <v/>
      </c>
      <c r="H681" s="2" t="str">
        <f t="shared" ref="H681:H683" si="22">IF($G$680="","",1)</f>
        <v/>
      </c>
    </row>
    <row r="682" spans="1:8" ht="21.6">
      <c r="A682" s="102" t="s">
        <v>54</v>
      </c>
      <c r="B682" s="102" t="s">
        <v>55</v>
      </c>
      <c r="C682" s="102" t="s">
        <v>56</v>
      </c>
      <c r="D682" s="102" t="s">
        <v>57</v>
      </c>
      <c r="E682" s="102" t="s">
        <v>58</v>
      </c>
      <c r="F682" s="102" t="s">
        <v>59</v>
      </c>
      <c r="H682" s="2" t="str">
        <f t="shared" si="22"/>
        <v/>
      </c>
    </row>
    <row r="683" spans="1:8" ht="15" thickBot="1">
      <c r="A683" s="12"/>
      <c r="B683" s="12"/>
      <c r="C683" s="12"/>
      <c r="D683" s="12"/>
      <c r="E683" s="12"/>
      <c r="F683" s="12"/>
      <c r="H683" s="2" t="str">
        <f t="shared" si="22"/>
        <v/>
      </c>
    </row>
    <row r="684" spans="1:8" ht="15" thickTop="1">
      <c r="A684" s="112" t="str" cm="1">
        <f t="array" ref="A684">_xlfn._xlws.FILTER(Shelving!$B$9:$G$58, (Shelving!$F$9:$F$58&lt;&gt;""), "")</f>
        <v/>
      </c>
      <c r="B684" s="112"/>
      <c r="C684" s="154"/>
      <c r="D684" s="52"/>
      <c r="E684" s="155"/>
      <c r="F684" s="106"/>
      <c r="H684" s="2" t="str">
        <f t="shared" ref="H684:H733" si="23">IF(OR(D684="", D684=0), "", 1)</f>
        <v/>
      </c>
    </row>
    <row r="685" spans="1:8">
      <c r="A685" s="112"/>
      <c r="B685" s="112"/>
      <c r="C685" s="154"/>
      <c r="D685" s="52"/>
      <c r="E685" s="155"/>
      <c r="F685" s="106"/>
      <c r="H685" s="2" t="str">
        <f t="shared" si="23"/>
        <v/>
      </c>
    </row>
    <row r="686" spans="1:8">
      <c r="A686" s="112"/>
      <c r="B686" s="112"/>
      <c r="C686" s="154"/>
      <c r="D686" s="52"/>
      <c r="E686" s="155"/>
      <c r="F686" s="106"/>
      <c r="H686" s="2" t="str">
        <f t="shared" si="23"/>
        <v/>
      </c>
    </row>
    <row r="687" spans="1:8">
      <c r="A687" s="112"/>
      <c r="B687" s="112"/>
      <c r="C687" s="154"/>
      <c r="D687" s="52"/>
      <c r="E687" s="155"/>
      <c r="F687" s="106"/>
      <c r="H687" s="2" t="str">
        <f t="shared" si="23"/>
        <v/>
      </c>
    </row>
    <row r="688" spans="1:8">
      <c r="A688" s="112"/>
      <c r="B688" s="112"/>
      <c r="C688" s="154"/>
      <c r="D688" s="52"/>
      <c r="E688" s="155"/>
      <c r="F688" s="106"/>
      <c r="H688" s="2" t="str">
        <f t="shared" si="23"/>
        <v/>
      </c>
    </row>
    <row r="689" spans="1:8">
      <c r="A689" s="112"/>
      <c r="B689" s="112"/>
      <c r="C689" s="154"/>
      <c r="D689" s="52"/>
      <c r="E689" s="155"/>
      <c r="F689" s="106"/>
      <c r="H689" s="2" t="str">
        <f t="shared" si="23"/>
        <v/>
      </c>
    </row>
    <row r="690" spans="1:8">
      <c r="A690" s="112"/>
      <c r="B690" s="112"/>
      <c r="C690" s="154"/>
      <c r="D690" s="52"/>
      <c r="E690" s="155"/>
      <c r="F690" s="106"/>
      <c r="H690" s="2" t="str">
        <f t="shared" si="23"/>
        <v/>
      </c>
    </row>
    <row r="691" spans="1:8">
      <c r="A691" s="112"/>
      <c r="B691" s="112"/>
      <c r="C691" s="154"/>
      <c r="D691" s="52"/>
      <c r="E691" s="155"/>
      <c r="F691" s="106"/>
      <c r="H691" s="2" t="str">
        <f t="shared" si="23"/>
        <v/>
      </c>
    </row>
    <row r="692" spans="1:8">
      <c r="A692" s="112"/>
      <c r="B692" s="112"/>
      <c r="C692" s="154"/>
      <c r="D692" s="52"/>
      <c r="E692" s="155"/>
      <c r="F692" s="106"/>
      <c r="H692" s="2" t="str">
        <f t="shared" si="23"/>
        <v/>
      </c>
    </row>
    <row r="693" spans="1:8">
      <c r="A693" s="112"/>
      <c r="B693" s="112"/>
      <c r="C693" s="154"/>
      <c r="D693" s="52"/>
      <c r="E693" s="155"/>
      <c r="F693" s="106"/>
      <c r="H693" s="2" t="str">
        <f t="shared" si="23"/>
        <v/>
      </c>
    </row>
    <row r="694" spans="1:8">
      <c r="A694" s="112"/>
      <c r="B694" s="112"/>
      <c r="C694" s="154"/>
      <c r="D694" s="52"/>
      <c r="E694" s="155"/>
      <c r="F694" s="106"/>
      <c r="H694" s="2" t="str">
        <f t="shared" si="23"/>
        <v/>
      </c>
    </row>
    <row r="695" spans="1:8">
      <c r="A695" s="112"/>
      <c r="B695" s="112"/>
      <c r="C695" s="154"/>
      <c r="D695" s="52"/>
      <c r="E695" s="155"/>
      <c r="F695" s="106"/>
      <c r="H695" s="2" t="str">
        <f t="shared" si="23"/>
        <v/>
      </c>
    </row>
    <row r="696" spans="1:8">
      <c r="A696" s="112"/>
      <c r="B696" s="112"/>
      <c r="C696" s="154"/>
      <c r="D696" s="52"/>
      <c r="E696" s="155"/>
      <c r="F696" s="106"/>
      <c r="H696" s="2" t="str">
        <f t="shared" si="23"/>
        <v/>
      </c>
    </row>
    <row r="697" spans="1:8">
      <c r="A697" s="112"/>
      <c r="B697" s="112"/>
      <c r="C697" s="154"/>
      <c r="D697" s="52"/>
      <c r="E697" s="155"/>
      <c r="F697" s="106"/>
      <c r="H697" s="2" t="str">
        <f t="shared" si="23"/>
        <v/>
      </c>
    </row>
    <row r="698" spans="1:8">
      <c r="A698" s="112"/>
      <c r="B698" s="112"/>
      <c r="C698" s="154"/>
      <c r="D698" s="52"/>
      <c r="E698" s="155"/>
      <c r="F698" s="106"/>
      <c r="H698" s="2" t="str">
        <f t="shared" si="23"/>
        <v/>
      </c>
    </row>
    <row r="699" spans="1:8">
      <c r="A699" s="112"/>
      <c r="B699" s="112"/>
      <c r="C699" s="131"/>
      <c r="D699" s="52"/>
      <c r="E699" s="52"/>
      <c r="F699" s="112"/>
      <c r="H699" s="2" t="str">
        <f t="shared" si="23"/>
        <v/>
      </c>
    </row>
    <row r="700" spans="1:8">
      <c r="A700" s="112"/>
      <c r="B700" s="112"/>
      <c r="C700" s="131"/>
      <c r="D700" s="52"/>
      <c r="E700" s="52"/>
      <c r="F700" s="112"/>
      <c r="H700" s="2" t="str">
        <f t="shared" si="23"/>
        <v/>
      </c>
    </row>
    <row r="701" spans="1:8">
      <c r="A701" s="112"/>
      <c r="B701" s="112"/>
      <c r="C701" s="131"/>
      <c r="D701" s="52"/>
      <c r="E701" s="52"/>
      <c r="F701" s="112"/>
      <c r="H701" s="2" t="str">
        <f t="shared" si="23"/>
        <v/>
      </c>
    </row>
    <row r="702" spans="1:8">
      <c r="A702" s="112"/>
      <c r="B702" s="112"/>
      <c r="C702" s="131"/>
      <c r="D702" s="52"/>
      <c r="E702" s="52"/>
      <c r="F702" s="112"/>
      <c r="H702" s="2" t="str">
        <f t="shared" si="23"/>
        <v/>
      </c>
    </row>
    <row r="703" spans="1:8">
      <c r="A703" s="112"/>
      <c r="B703" s="112"/>
      <c r="C703" s="131"/>
      <c r="D703" s="52"/>
      <c r="E703" s="52"/>
      <c r="F703" s="112"/>
      <c r="H703" s="2" t="str">
        <f t="shared" si="23"/>
        <v/>
      </c>
    </row>
    <row r="704" spans="1:8">
      <c r="A704" s="112"/>
      <c r="B704" s="112"/>
      <c r="C704" s="131"/>
      <c r="D704" s="52"/>
      <c r="E704" s="52"/>
      <c r="F704" s="112"/>
      <c r="H704" s="2" t="str">
        <f t="shared" si="23"/>
        <v/>
      </c>
    </row>
    <row r="705" spans="1:8">
      <c r="A705" s="112"/>
      <c r="B705" s="112"/>
      <c r="C705" s="131"/>
      <c r="D705" s="52"/>
      <c r="E705" s="52"/>
      <c r="F705" s="112"/>
      <c r="H705" s="2" t="str">
        <f t="shared" si="23"/>
        <v/>
      </c>
    </row>
    <row r="706" spans="1:8">
      <c r="A706" s="112"/>
      <c r="B706" s="112"/>
      <c r="C706" s="131"/>
      <c r="D706" s="52"/>
      <c r="E706" s="52"/>
      <c r="F706" s="112"/>
      <c r="H706" s="2" t="str">
        <f t="shared" si="23"/>
        <v/>
      </c>
    </row>
    <row r="707" spans="1:8">
      <c r="A707" s="112"/>
      <c r="B707" s="112"/>
      <c r="C707" s="131"/>
      <c r="D707" s="52"/>
      <c r="E707" s="52"/>
      <c r="F707" s="112"/>
      <c r="H707" s="2" t="str">
        <f t="shared" si="23"/>
        <v/>
      </c>
    </row>
    <row r="708" spans="1:8">
      <c r="A708" s="112"/>
      <c r="B708" s="112"/>
      <c r="C708" s="131"/>
      <c r="D708" s="52"/>
      <c r="E708" s="52"/>
      <c r="F708" s="112"/>
      <c r="H708" s="2" t="str">
        <f t="shared" si="23"/>
        <v/>
      </c>
    </row>
    <row r="709" spans="1:8">
      <c r="A709" s="112"/>
      <c r="B709" s="112"/>
      <c r="C709" s="131"/>
      <c r="D709" s="52"/>
      <c r="E709" s="52"/>
      <c r="F709" s="112"/>
      <c r="H709" s="2" t="str">
        <f t="shared" si="23"/>
        <v/>
      </c>
    </row>
    <row r="710" spans="1:8">
      <c r="A710" s="112"/>
      <c r="B710" s="112"/>
      <c r="C710" s="131"/>
      <c r="D710" s="52"/>
      <c r="E710" s="52"/>
      <c r="F710" s="112"/>
      <c r="H710" s="2" t="str">
        <f t="shared" si="23"/>
        <v/>
      </c>
    </row>
    <row r="711" spans="1:8">
      <c r="A711" s="112"/>
      <c r="B711" s="112"/>
      <c r="C711" s="131"/>
      <c r="D711" s="52"/>
      <c r="E711" s="52"/>
      <c r="F711" s="112"/>
      <c r="H711" s="2" t="str">
        <f t="shared" si="23"/>
        <v/>
      </c>
    </row>
    <row r="712" spans="1:8">
      <c r="A712" s="112"/>
      <c r="B712" s="112"/>
      <c r="C712" s="131"/>
      <c r="D712" s="52"/>
      <c r="E712" s="52"/>
      <c r="F712" s="112"/>
      <c r="H712" s="2" t="str">
        <f t="shared" si="23"/>
        <v/>
      </c>
    </row>
    <row r="713" spans="1:8">
      <c r="A713" s="112"/>
      <c r="B713" s="112"/>
      <c r="C713" s="131"/>
      <c r="D713" s="52"/>
      <c r="E713" s="52"/>
      <c r="F713" s="112"/>
      <c r="H713" s="2" t="str">
        <f t="shared" si="23"/>
        <v/>
      </c>
    </row>
    <row r="714" spans="1:8">
      <c r="A714" s="112"/>
      <c r="B714" s="112"/>
      <c r="C714" s="131"/>
      <c r="D714" s="52"/>
      <c r="E714" s="52"/>
      <c r="F714" s="112"/>
      <c r="H714" s="2" t="str">
        <f t="shared" si="23"/>
        <v/>
      </c>
    </row>
    <row r="715" spans="1:8">
      <c r="A715" s="112"/>
      <c r="B715" s="112"/>
      <c r="C715" s="131"/>
      <c r="D715" s="52"/>
      <c r="E715" s="52"/>
      <c r="F715" s="112"/>
      <c r="H715" s="2" t="str">
        <f t="shared" si="23"/>
        <v/>
      </c>
    </row>
    <row r="716" spans="1:8">
      <c r="A716" s="112"/>
      <c r="B716" s="112"/>
      <c r="C716" s="131"/>
      <c r="D716" s="52"/>
      <c r="E716" s="52"/>
      <c r="F716" s="112"/>
      <c r="H716" s="2" t="str">
        <f t="shared" si="23"/>
        <v/>
      </c>
    </row>
    <row r="717" spans="1:8">
      <c r="A717" s="112"/>
      <c r="B717" s="112"/>
      <c r="C717" s="131"/>
      <c r="D717" s="52"/>
      <c r="E717" s="52"/>
      <c r="F717" s="112"/>
      <c r="H717" s="2" t="str">
        <f t="shared" si="23"/>
        <v/>
      </c>
    </row>
    <row r="718" spans="1:8">
      <c r="A718" s="112"/>
      <c r="B718" s="112"/>
      <c r="C718" s="131"/>
      <c r="D718" s="52"/>
      <c r="E718" s="52"/>
      <c r="F718" s="112"/>
      <c r="H718" s="2" t="str">
        <f t="shared" si="23"/>
        <v/>
      </c>
    </row>
    <row r="719" spans="1:8">
      <c r="A719" s="112"/>
      <c r="B719" s="112"/>
      <c r="C719" s="131"/>
      <c r="D719" s="52"/>
      <c r="E719" s="52"/>
      <c r="F719" s="112"/>
      <c r="H719" s="2" t="str">
        <f t="shared" si="23"/>
        <v/>
      </c>
    </row>
    <row r="720" spans="1:8">
      <c r="A720" s="112"/>
      <c r="B720" s="112"/>
      <c r="C720" s="131"/>
      <c r="D720" s="52"/>
      <c r="E720" s="52"/>
      <c r="F720" s="112"/>
      <c r="H720" s="2" t="str">
        <f t="shared" si="23"/>
        <v/>
      </c>
    </row>
    <row r="721" spans="1:8">
      <c r="A721" s="112"/>
      <c r="B721" s="112"/>
      <c r="C721" s="131"/>
      <c r="D721" s="52"/>
      <c r="E721" s="52"/>
      <c r="F721" s="112"/>
      <c r="H721" s="2" t="str">
        <f t="shared" si="23"/>
        <v/>
      </c>
    </row>
    <row r="722" spans="1:8">
      <c r="A722" s="112"/>
      <c r="B722" s="112"/>
      <c r="C722" s="131"/>
      <c r="D722" s="52"/>
      <c r="E722" s="52"/>
      <c r="F722" s="112"/>
      <c r="H722" s="2" t="str">
        <f t="shared" si="23"/>
        <v/>
      </c>
    </row>
    <row r="723" spans="1:8">
      <c r="A723" s="112"/>
      <c r="B723" s="112"/>
      <c r="C723" s="131"/>
      <c r="D723" s="52"/>
      <c r="E723" s="52"/>
      <c r="F723" s="112"/>
      <c r="H723" s="2" t="str">
        <f t="shared" si="23"/>
        <v/>
      </c>
    </row>
    <row r="724" spans="1:8">
      <c r="A724" s="112"/>
      <c r="B724" s="112"/>
      <c r="C724" s="131"/>
      <c r="D724" s="52"/>
      <c r="E724" s="52"/>
      <c r="F724" s="112"/>
      <c r="H724" s="2" t="str">
        <f t="shared" si="23"/>
        <v/>
      </c>
    </row>
    <row r="725" spans="1:8">
      <c r="A725" s="112"/>
      <c r="B725" s="112"/>
      <c r="C725" s="131"/>
      <c r="D725" s="52"/>
      <c r="E725" s="52"/>
      <c r="F725" s="112"/>
      <c r="H725" s="2" t="str">
        <f t="shared" si="23"/>
        <v/>
      </c>
    </row>
    <row r="726" spans="1:8">
      <c r="A726" s="112"/>
      <c r="B726" s="112"/>
      <c r="C726" s="131"/>
      <c r="D726" s="52"/>
      <c r="E726" s="52"/>
      <c r="F726" s="112"/>
      <c r="H726" s="2" t="str">
        <f t="shared" si="23"/>
        <v/>
      </c>
    </row>
    <row r="727" spans="1:8">
      <c r="A727" s="112"/>
      <c r="B727" s="112"/>
      <c r="C727" s="131"/>
      <c r="D727" s="52"/>
      <c r="E727" s="52"/>
      <c r="F727" s="112"/>
      <c r="H727" s="2" t="str">
        <f t="shared" si="23"/>
        <v/>
      </c>
    </row>
    <row r="728" spans="1:8">
      <c r="A728" s="112"/>
      <c r="B728" s="112"/>
      <c r="C728" s="131"/>
      <c r="D728" s="52"/>
      <c r="E728" s="52"/>
      <c r="F728" s="112"/>
      <c r="H728" s="2" t="str">
        <f t="shared" si="23"/>
        <v/>
      </c>
    </row>
    <row r="729" spans="1:8">
      <c r="A729" s="112"/>
      <c r="B729" s="112"/>
      <c r="C729" s="131"/>
      <c r="D729" s="52"/>
      <c r="E729" s="52"/>
      <c r="F729" s="112"/>
      <c r="H729" s="2" t="str">
        <f t="shared" si="23"/>
        <v/>
      </c>
    </row>
    <row r="730" spans="1:8">
      <c r="A730" s="112"/>
      <c r="B730" s="112"/>
      <c r="C730" s="131"/>
      <c r="D730" s="52"/>
      <c r="E730" s="52"/>
      <c r="F730" s="112"/>
      <c r="H730" s="2" t="str">
        <f t="shared" si="23"/>
        <v/>
      </c>
    </row>
    <row r="731" spans="1:8">
      <c r="A731" s="112"/>
      <c r="B731" s="112"/>
      <c r="C731" s="131"/>
      <c r="D731" s="52"/>
      <c r="E731" s="52"/>
      <c r="F731" s="112"/>
      <c r="H731" s="2" t="str">
        <f t="shared" si="23"/>
        <v/>
      </c>
    </row>
    <row r="732" spans="1:8">
      <c r="A732" s="112"/>
      <c r="B732" s="112"/>
      <c r="C732" s="131"/>
      <c r="D732" s="52"/>
      <c r="E732" s="52"/>
      <c r="F732" s="112"/>
      <c r="H732" s="2" t="str">
        <f t="shared" si="23"/>
        <v/>
      </c>
    </row>
    <row r="733" spans="1:8">
      <c r="A733" s="112"/>
      <c r="B733" s="112"/>
      <c r="C733" s="131"/>
      <c r="D733" s="52"/>
      <c r="E733" s="52"/>
      <c r="F733" s="112"/>
      <c r="H733" s="2" t="str">
        <f t="shared" si="23"/>
        <v/>
      </c>
    </row>
    <row r="734" spans="1:8">
      <c r="A734" s="192"/>
      <c r="B734" s="193"/>
      <c r="C734" s="194"/>
      <c r="D734" s="191"/>
      <c r="H734" s="2" t="str">
        <f>IF($G$680="","",1)</f>
        <v/>
      </c>
    </row>
    <row r="735" spans="1:8">
      <c r="A735" s="1" t="str">
        <f>G735 &amp; " - $" &amp; TEXT(G736, "#,##0")</f>
        <v xml:space="preserve"> - $</v>
      </c>
      <c r="B735" s="1"/>
      <c r="C735" s="1"/>
      <c r="D735" s="1"/>
      <c r="E735" s="9"/>
      <c r="F735" s="108"/>
      <c r="G735" s="187" t="str">
        <f>IF(Equipment!$N$67=0,"",TRIM(RIGHT(Equipment!$A$3, LEN(Equipment!$A$3) - FIND(":",Equipment!$A$3))))</f>
        <v/>
      </c>
      <c r="H735" s="2" t="str">
        <f>IF($G$735="","",1)</f>
        <v/>
      </c>
    </row>
    <row r="736" spans="1:8">
      <c r="A736" s="138"/>
      <c r="B736" s="138"/>
      <c r="C736" s="138"/>
      <c r="D736" s="138"/>
      <c r="E736" s="138"/>
      <c r="F736" s="138"/>
      <c r="G736" s="188" t="str">
        <f>IF(Equipment!$N$67=0,"",ROUNDUP(Equipment!$N$67,0))</f>
        <v/>
      </c>
      <c r="H736" s="2" t="str">
        <f t="shared" ref="H736:H738" si="24">IF($G$735="","",1)</f>
        <v/>
      </c>
    </row>
    <row r="737" spans="1:8" ht="21.6">
      <c r="A737" s="102" t="s">
        <v>54</v>
      </c>
      <c r="B737" s="102" t="s">
        <v>55</v>
      </c>
      <c r="C737" s="102" t="s">
        <v>56</v>
      </c>
      <c r="D737" s="102" t="s">
        <v>57</v>
      </c>
      <c r="E737" s="102" t="s">
        <v>58</v>
      </c>
      <c r="F737" s="102" t="s">
        <v>59</v>
      </c>
      <c r="H737" s="2" t="str">
        <f t="shared" si="24"/>
        <v/>
      </c>
    </row>
    <row r="738" spans="1:8" ht="15" thickBot="1">
      <c r="A738" s="12"/>
      <c r="B738" s="12"/>
      <c r="C738" s="12"/>
      <c r="D738" s="12"/>
      <c r="E738" s="12"/>
      <c r="F738" s="12"/>
      <c r="H738" s="2" t="str">
        <f t="shared" si="24"/>
        <v/>
      </c>
    </row>
    <row r="739" spans="1:8" ht="15" thickTop="1">
      <c r="A739" s="112" t="str" cm="1">
        <f t="array" ref="A739">_xlfn._xlws.FILTER(Equipment!$B$9:$G$58, (Equipment!$F$9:$F$58&lt;&gt;""), "")</f>
        <v/>
      </c>
      <c r="B739" s="112"/>
      <c r="C739" s="154"/>
      <c r="D739" s="52"/>
      <c r="E739" s="155"/>
      <c r="F739" s="106"/>
      <c r="H739" s="2" t="str">
        <f t="shared" ref="H739:H788" si="25">IF(OR(D739="", D739=0), "", 1)</f>
        <v/>
      </c>
    </row>
    <row r="740" spans="1:8">
      <c r="A740" s="112"/>
      <c r="B740" s="112"/>
      <c r="C740" s="154"/>
      <c r="D740" s="52"/>
      <c r="E740" s="155"/>
      <c r="F740" s="106"/>
      <c r="H740" s="2" t="str">
        <f t="shared" si="25"/>
        <v/>
      </c>
    </row>
    <row r="741" spans="1:8">
      <c r="A741" s="112"/>
      <c r="B741" s="112"/>
      <c r="C741" s="154"/>
      <c r="D741" s="52"/>
      <c r="E741" s="155"/>
      <c r="F741" s="106"/>
      <c r="H741" s="2" t="str">
        <f t="shared" si="25"/>
        <v/>
      </c>
    </row>
    <row r="742" spans="1:8">
      <c r="A742" s="112"/>
      <c r="B742" s="112"/>
      <c r="C742" s="154"/>
      <c r="D742" s="52"/>
      <c r="E742" s="155"/>
      <c r="F742" s="106"/>
      <c r="H742" s="2" t="str">
        <f t="shared" si="25"/>
        <v/>
      </c>
    </row>
    <row r="743" spans="1:8">
      <c r="A743" s="112"/>
      <c r="B743" s="112"/>
      <c r="C743" s="154"/>
      <c r="D743" s="52"/>
      <c r="E743" s="155"/>
      <c r="F743" s="106"/>
      <c r="H743" s="2" t="str">
        <f t="shared" si="25"/>
        <v/>
      </c>
    </row>
    <row r="744" spans="1:8">
      <c r="A744" s="112"/>
      <c r="B744" s="112"/>
      <c r="C744" s="154"/>
      <c r="D744" s="52"/>
      <c r="E744" s="155"/>
      <c r="F744" s="106"/>
      <c r="H744" s="2" t="str">
        <f t="shared" si="25"/>
        <v/>
      </c>
    </row>
    <row r="745" spans="1:8">
      <c r="A745" s="112"/>
      <c r="B745" s="112"/>
      <c r="C745" s="154"/>
      <c r="D745" s="52"/>
      <c r="E745" s="155"/>
      <c r="F745" s="106"/>
      <c r="H745" s="2" t="str">
        <f t="shared" si="25"/>
        <v/>
      </c>
    </row>
    <row r="746" spans="1:8">
      <c r="A746" s="112"/>
      <c r="B746" s="112"/>
      <c r="C746" s="154"/>
      <c r="D746" s="52"/>
      <c r="E746" s="155"/>
      <c r="F746" s="106"/>
      <c r="H746" s="2" t="str">
        <f t="shared" si="25"/>
        <v/>
      </c>
    </row>
    <row r="747" spans="1:8">
      <c r="A747" s="112"/>
      <c r="B747" s="112"/>
      <c r="C747" s="154"/>
      <c r="D747" s="52"/>
      <c r="E747" s="155"/>
      <c r="F747" s="106"/>
      <c r="H747" s="2" t="str">
        <f t="shared" si="25"/>
        <v/>
      </c>
    </row>
    <row r="748" spans="1:8">
      <c r="A748" s="112"/>
      <c r="B748" s="112"/>
      <c r="C748" s="154"/>
      <c r="D748" s="52"/>
      <c r="E748" s="155"/>
      <c r="F748" s="106"/>
      <c r="H748" s="2" t="str">
        <f t="shared" si="25"/>
        <v/>
      </c>
    </row>
    <row r="749" spans="1:8">
      <c r="A749" s="112"/>
      <c r="B749" s="112"/>
      <c r="C749" s="154"/>
      <c r="D749" s="52"/>
      <c r="E749" s="155"/>
      <c r="F749" s="106"/>
      <c r="H749" s="2" t="str">
        <f t="shared" si="25"/>
        <v/>
      </c>
    </row>
    <row r="750" spans="1:8">
      <c r="A750" s="112"/>
      <c r="B750" s="112"/>
      <c r="C750" s="154"/>
      <c r="D750" s="52"/>
      <c r="E750" s="155"/>
      <c r="F750" s="106"/>
      <c r="H750" s="2" t="str">
        <f t="shared" si="25"/>
        <v/>
      </c>
    </row>
    <row r="751" spans="1:8">
      <c r="A751" s="112"/>
      <c r="B751" s="112"/>
      <c r="C751" s="154"/>
      <c r="D751" s="52"/>
      <c r="E751" s="155"/>
      <c r="F751" s="106"/>
      <c r="H751" s="2" t="str">
        <f t="shared" si="25"/>
        <v/>
      </c>
    </row>
    <row r="752" spans="1:8">
      <c r="A752" s="112"/>
      <c r="B752" s="112"/>
      <c r="C752" s="154"/>
      <c r="D752" s="52"/>
      <c r="E752" s="155"/>
      <c r="F752" s="106"/>
      <c r="H752" s="2" t="str">
        <f t="shared" si="25"/>
        <v/>
      </c>
    </row>
    <row r="753" spans="1:8">
      <c r="A753" s="112"/>
      <c r="B753" s="112"/>
      <c r="C753" s="154"/>
      <c r="D753" s="52"/>
      <c r="E753" s="155"/>
      <c r="F753" s="106"/>
      <c r="H753" s="2" t="str">
        <f t="shared" si="25"/>
        <v/>
      </c>
    </row>
    <row r="754" spans="1:8">
      <c r="A754" s="112"/>
      <c r="B754" s="112"/>
      <c r="C754" s="131"/>
      <c r="D754" s="52"/>
      <c r="E754" s="52"/>
      <c r="F754" s="112"/>
      <c r="H754" s="2" t="str">
        <f t="shared" si="25"/>
        <v/>
      </c>
    </row>
    <row r="755" spans="1:8">
      <c r="A755" s="112"/>
      <c r="B755" s="112"/>
      <c r="C755" s="131"/>
      <c r="D755" s="52"/>
      <c r="E755" s="52"/>
      <c r="F755" s="112"/>
      <c r="H755" s="2" t="str">
        <f t="shared" si="25"/>
        <v/>
      </c>
    </row>
    <row r="756" spans="1:8">
      <c r="A756" s="112"/>
      <c r="B756" s="112"/>
      <c r="C756" s="131"/>
      <c r="D756" s="52"/>
      <c r="E756" s="52"/>
      <c r="F756" s="112"/>
      <c r="H756" s="2" t="str">
        <f t="shared" si="25"/>
        <v/>
      </c>
    </row>
    <row r="757" spans="1:8">
      <c r="A757" s="112"/>
      <c r="B757" s="112"/>
      <c r="C757" s="131"/>
      <c r="D757" s="52"/>
      <c r="E757" s="52"/>
      <c r="F757" s="112"/>
      <c r="H757" s="2" t="str">
        <f t="shared" si="25"/>
        <v/>
      </c>
    </row>
    <row r="758" spans="1:8">
      <c r="A758" s="112"/>
      <c r="B758" s="112"/>
      <c r="C758" s="131"/>
      <c r="D758" s="52"/>
      <c r="E758" s="52"/>
      <c r="F758" s="112"/>
      <c r="H758" s="2" t="str">
        <f t="shared" si="25"/>
        <v/>
      </c>
    </row>
    <row r="759" spans="1:8">
      <c r="A759" s="112"/>
      <c r="B759" s="112"/>
      <c r="C759" s="131"/>
      <c r="D759" s="52"/>
      <c r="E759" s="52"/>
      <c r="F759" s="112"/>
      <c r="H759" s="2" t="str">
        <f t="shared" si="25"/>
        <v/>
      </c>
    </row>
    <row r="760" spans="1:8">
      <c r="A760" s="112"/>
      <c r="B760" s="112"/>
      <c r="C760" s="131"/>
      <c r="D760" s="52"/>
      <c r="E760" s="52"/>
      <c r="F760" s="112"/>
      <c r="H760" s="2" t="str">
        <f t="shared" si="25"/>
        <v/>
      </c>
    </row>
    <row r="761" spans="1:8">
      <c r="A761" s="112"/>
      <c r="B761" s="112"/>
      <c r="C761" s="131"/>
      <c r="D761" s="52"/>
      <c r="E761" s="52"/>
      <c r="F761" s="112"/>
      <c r="H761" s="2" t="str">
        <f t="shared" si="25"/>
        <v/>
      </c>
    </row>
    <row r="762" spans="1:8">
      <c r="A762" s="112"/>
      <c r="B762" s="112"/>
      <c r="C762" s="131"/>
      <c r="D762" s="52"/>
      <c r="E762" s="52"/>
      <c r="F762" s="112"/>
      <c r="H762" s="2" t="str">
        <f t="shared" si="25"/>
        <v/>
      </c>
    </row>
    <row r="763" spans="1:8">
      <c r="A763" s="112"/>
      <c r="B763" s="112"/>
      <c r="C763" s="131"/>
      <c r="D763" s="52"/>
      <c r="E763" s="52"/>
      <c r="F763" s="112"/>
      <c r="H763" s="2" t="str">
        <f t="shared" si="25"/>
        <v/>
      </c>
    </row>
    <row r="764" spans="1:8">
      <c r="A764" s="112"/>
      <c r="B764" s="112"/>
      <c r="C764" s="131"/>
      <c r="D764" s="52"/>
      <c r="E764" s="52"/>
      <c r="F764" s="112"/>
      <c r="H764" s="2" t="str">
        <f t="shared" si="25"/>
        <v/>
      </c>
    </row>
    <row r="765" spans="1:8">
      <c r="A765" s="112"/>
      <c r="B765" s="112"/>
      <c r="C765" s="131"/>
      <c r="D765" s="52"/>
      <c r="E765" s="52"/>
      <c r="F765" s="112"/>
      <c r="H765" s="2" t="str">
        <f t="shared" si="25"/>
        <v/>
      </c>
    </row>
    <row r="766" spans="1:8">
      <c r="A766" s="112"/>
      <c r="B766" s="112"/>
      <c r="C766" s="131"/>
      <c r="D766" s="52"/>
      <c r="E766" s="52"/>
      <c r="F766" s="112"/>
      <c r="H766" s="2" t="str">
        <f t="shared" si="25"/>
        <v/>
      </c>
    </row>
    <row r="767" spans="1:8">
      <c r="A767" s="112"/>
      <c r="B767" s="112"/>
      <c r="C767" s="131"/>
      <c r="D767" s="52"/>
      <c r="E767" s="52"/>
      <c r="F767" s="112"/>
      <c r="H767" s="2" t="str">
        <f t="shared" si="25"/>
        <v/>
      </c>
    </row>
    <row r="768" spans="1:8">
      <c r="A768" s="112"/>
      <c r="B768" s="112"/>
      <c r="C768" s="131"/>
      <c r="D768" s="52"/>
      <c r="E768" s="52"/>
      <c r="F768" s="112"/>
      <c r="H768" s="2" t="str">
        <f t="shared" si="25"/>
        <v/>
      </c>
    </row>
    <row r="769" spans="1:8">
      <c r="A769" s="112"/>
      <c r="B769" s="112"/>
      <c r="C769" s="131"/>
      <c r="D769" s="52"/>
      <c r="E769" s="52"/>
      <c r="F769" s="112"/>
      <c r="H769" s="2" t="str">
        <f t="shared" si="25"/>
        <v/>
      </c>
    </row>
    <row r="770" spans="1:8">
      <c r="A770" s="112"/>
      <c r="B770" s="112"/>
      <c r="C770" s="131"/>
      <c r="D770" s="52"/>
      <c r="E770" s="52"/>
      <c r="F770" s="112"/>
      <c r="H770" s="2" t="str">
        <f t="shared" si="25"/>
        <v/>
      </c>
    </row>
    <row r="771" spans="1:8">
      <c r="A771" s="112"/>
      <c r="B771" s="112"/>
      <c r="C771" s="131"/>
      <c r="D771" s="52"/>
      <c r="E771" s="52"/>
      <c r="F771" s="112"/>
      <c r="H771" s="2" t="str">
        <f t="shared" si="25"/>
        <v/>
      </c>
    </row>
    <row r="772" spans="1:8">
      <c r="A772" s="112"/>
      <c r="B772" s="112"/>
      <c r="C772" s="131"/>
      <c r="D772" s="52"/>
      <c r="E772" s="52"/>
      <c r="F772" s="112"/>
      <c r="H772" s="2" t="str">
        <f t="shared" si="25"/>
        <v/>
      </c>
    </row>
    <row r="773" spans="1:8">
      <c r="A773" s="112"/>
      <c r="B773" s="112"/>
      <c r="C773" s="131"/>
      <c r="D773" s="52"/>
      <c r="E773" s="52"/>
      <c r="F773" s="112"/>
      <c r="H773" s="2" t="str">
        <f t="shared" si="25"/>
        <v/>
      </c>
    </row>
    <row r="774" spans="1:8">
      <c r="A774" s="112"/>
      <c r="B774" s="112"/>
      <c r="C774" s="131"/>
      <c r="D774" s="52"/>
      <c r="E774" s="52"/>
      <c r="F774" s="112"/>
      <c r="H774" s="2" t="str">
        <f t="shared" si="25"/>
        <v/>
      </c>
    </row>
    <row r="775" spans="1:8">
      <c r="A775" s="112"/>
      <c r="B775" s="112"/>
      <c r="C775" s="131"/>
      <c r="D775" s="52"/>
      <c r="E775" s="52"/>
      <c r="F775" s="112"/>
      <c r="H775" s="2" t="str">
        <f t="shared" si="25"/>
        <v/>
      </c>
    </row>
    <row r="776" spans="1:8">
      <c r="A776" s="112"/>
      <c r="B776" s="112"/>
      <c r="C776" s="131"/>
      <c r="D776" s="52"/>
      <c r="E776" s="52"/>
      <c r="F776" s="112"/>
      <c r="H776" s="2" t="str">
        <f t="shared" si="25"/>
        <v/>
      </c>
    </row>
    <row r="777" spans="1:8">
      <c r="A777" s="112"/>
      <c r="B777" s="112"/>
      <c r="C777" s="131"/>
      <c r="D777" s="52"/>
      <c r="E777" s="52"/>
      <c r="F777" s="112"/>
      <c r="H777" s="2" t="str">
        <f t="shared" si="25"/>
        <v/>
      </c>
    </row>
    <row r="778" spans="1:8">
      <c r="A778" s="112"/>
      <c r="B778" s="112"/>
      <c r="C778" s="131"/>
      <c r="D778" s="52"/>
      <c r="E778" s="52"/>
      <c r="F778" s="112"/>
      <c r="H778" s="2" t="str">
        <f t="shared" si="25"/>
        <v/>
      </c>
    </row>
    <row r="779" spans="1:8">
      <c r="A779" s="112"/>
      <c r="B779" s="112"/>
      <c r="C779" s="131"/>
      <c r="D779" s="52"/>
      <c r="E779" s="52"/>
      <c r="F779" s="112"/>
      <c r="H779" s="2" t="str">
        <f t="shared" si="25"/>
        <v/>
      </c>
    </row>
    <row r="780" spans="1:8">
      <c r="A780" s="112"/>
      <c r="B780" s="112"/>
      <c r="C780" s="131"/>
      <c r="D780" s="52"/>
      <c r="E780" s="52"/>
      <c r="F780" s="112"/>
      <c r="H780" s="2" t="str">
        <f t="shared" si="25"/>
        <v/>
      </c>
    </row>
    <row r="781" spans="1:8">
      <c r="A781" s="112"/>
      <c r="B781" s="112"/>
      <c r="C781" s="131"/>
      <c r="D781" s="52"/>
      <c r="E781" s="52"/>
      <c r="F781" s="112"/>
      <c r="H781" s="2" t="str">
        <f t="shared" si="25"/>
        <v/>
      </c>
    </row>
    <row r="782" spans="1:8">
      <c r="A782" s="112"/>
      <c r="B782" s="112"/>
      <c r="C782" s="131"/>
      <c r="D782" s="52"/>
      <c r="E782" s="52"/>
      <c r="F782" s="112"/>
      <c r="H782" s="2" t="str">
        <f t="shared" si="25"/>
        <v/>
      </c>
    </row>
    <row r="783" spans="1:8">
      <c r="A783" s="112"/>
      <c r="B783" s="112"/>
      <c r="C783" s="131"/>
      <c r="D783" s="52"/>
      <c r="E783" s="52"/>
      <c r="F783" s="112"/>
      <c r="H783" s="2" t="str">
        <f t="shared" si="25"/>
        <v/>
      </c>
    </row>
    <row r="784" spans="1:8">
      <c r="A784" s="112"/>
      <c r="B784" s="112"/>
      <c r="C784" s="131"/>
      <c r="D784" s="52"/>
      <c r="E784" s="52"/>
      <c r="F784" s="112"/>
      <c r="H784" s="2" t="str">
        <f t="shared" si="25"/>
        <v/>
      </c>
    </row>
    <row r="785" spans="1:8">
      <c r="A785" s="112"/>
      <c r="B785" s="112"/>
      <c r="C785" s="131"/>
      <c r="D785" s="52"/>
      <c r="E785" s="52"/>
      <c r="F785" s="112"/>
      <c r="H785" s="2" t="str">
        <f t="shared" si="25"/>
        <v/>
      </c>
    </row>
    <row r="786" spans="1:8">
      <c r="A786" s="112"/>
      <c r="B786" s="112"/>
      <c r="C786" s="131"/>
      <c r="D786" s="52"/>
      <c r="E786" s="52"/>
      <c r="F786" s="112"/>
      <c r="H786" s="2" t="str">
        <f t="shared" si="25"/>
        <v/>
      </c>
    </row>
    <row r="787" spans="1:8">
      <c r="A787" s="112"/>
      <c r="B787" s="112"/>
      <c r="C787" s="131"/>
      <c r="D787" s="52"/>
      <c r="E787" s="52"/>
      <c r="F787" s="112"/>
      <c r="H787" s="2" t="str">
        <f t="shared" si="25"/>
        <v/>
      </c>
    </row>
    <row r="788" spans="1:8">
      <c r="A788" s="112"/>
      <c r="B788" s="112"/>
      <c r="C788" s="131"/>
      <c r="D788" s="52"/>
      <c r="E788" s="52"/>
      <c r="F788" s="112"/>
      <c r="H788" s="2" t="str">
        <f t="shared" si="25"/>
        <v/>
      </c>
    </row>
    <row r="789" spans="1:8">
      <c r="A789" s="192"/>
      <c r="B789" s="193"/>
      <c r="C789" s="194"/>
      <c r="D789" s="191"/>
      <c r="H789" s="2" t="str">
        <f>IF($G$735="","",1)</f>
        <v/>
      </c>
    </row>
    <row r="790" spans="1:8">
      <c r="A790" s="1" t="str">
        <f>G790 &amp; " - $" &amp; TEXT(G791, "#,##0")</f>
        <v xml:space="preserve"> - $</v>
      </c>
      <c r="B790" s="1"/>
      <c r="C790" s="1"/>
      <c r="D790" s="1"/>
      <c r="E790" s="9"/>
      <c r="F790" s="108"/>
      <c r="G790" s="187" t="str">
        <f>IF('Window Shades'!$N$67=0,"",TRIM(RIGHT('Window Shades'!$A$3, LEN('Window Shades'!$A$3) - FIND(":",'Window Shades'!$A$3))))</f>
        <v/>
      </c>
      <c r="H790" s="2" t="str">
        <f>IF($G$790="","",1)</f>
        <v/>
      </c>
    </row>
    <row r="791" spans="1:8">
      <c r="A791" s="138"/>
      <c r="B791" s="138"/>
      <c r="C791" s="138"/>
      <c r="D791" s="138"/>
      <c r="E791" s="138"/>
      <c r="F791" s="138"/>
      <c r="G791" s="188" t="str">
        <f>IF('Window Shades'!$N$67=0,"",ROUNDUP('Window Shades'!$N$67,0))</f>
        <v/>
      </c>
      <c r="H791" s="2" t="str">
        <f t="shared" ref="H791:H793" si="26">IF($G$790="","",1)</f>
        <v/>
      </c>
    </row>
    <row r="792" spans="1:8" ht="21.6">
      <c r="A792" s="102" t="s">
        <v>54</v>
      </c>
      <c r="B792" s="102" t="s">
        <v>55</v>
      </c>
      <c r="C792" s="102" t="s">
        <v>56</v>
      </c>
      <c r="D792" s="102" t="s">
        <v>57</v>
      </c>
      <c r="E792" s="102" t="s">
        <v>58</v>
      </c>
      <c r="F792" s="102" t="s">
        <v>59</v>
      </c>
      <c r="H792" s="2" t="str">
        <f t="shared" si="26"/>
        <v/>
      </c>
    </row>
    <row r="793" spans="1:8" ht="15" thickBot="1">
      <c r="A793" s="12"/>
      <c r="B793" s="12"/>
      <c r="C793" s="12"/>
      <c r="D793" s="12"/>
      <c r="E793" s="12"/>
      <c r="F793" s="12"/>
      <c r="H793" s="2" t="str">
        <f t="shared" si="26"/>
        <v/>
      </c>
    </row>
    <row r="794" spans="1:8" ht="15" thickTop="1">
      <c r="A794" s="112" t="str" cm="1">
        <f t="array" ref="A794">_xlfn._xlws.FILTER('Window Shades'!$B$9:$G$58, ('Window Shades'!$F$9:$F$58&lt;&gt;""), "")</f>
        <v/>
      </c>
      <c r="B794" s="112"/>
      <c r="C794" s="154"/>
      <c r="D794" s="52"/>
      <c r="E794" s="155"/>
      <c r="F794" s="106"/>
      <c r="H794" s="2" t="str">
        <f t="shared" ref="H794:H843" si="27">IF(OR(D794="", D794=0), "", 1)</f>
        <v/>
      </c>
    </row>
    <row r="795" spans="1:8">
      <c r="A795" s="112"/>
      <c r="B795" s="112"/>
      <c r="C795" s="154"/>
      <c r="D795" s="52"/>
      <c r="E795" s="155"/>
      <c r="F795" s="106"/>
      <c r="H795" s="2" t="str">
        <f t="shared" si="27"/>
        <v/>
      </c>
    </row>
    <row r="796" spans="1:8">
      <c r="A796" s="112"/>
      <c r="B796" s="112"/>
      <c r="C796" s="154"/>
      <c r="D796" s="52"/>
      <c r="E796" s="155"/>
      <c r="F796" s="106"/>
      <c r="H796" s="2" t="str">
        <f t="shared" si="27"/>
        <v/>
      </c>
    </row>
    <row r="797" spans="1:8">
      <c r="A797" s="112"/>
      <c r="B797" s="112"/>
      <c r="C797" s="154"/>
      <c r="D797" s="52"/>
      <c r="E797" s="155"/>
      <c r="F797" s="106"/>
      <c r="H797" s="2" t="str">
        <f t="shared" si="27"/>
        <v/>
      </c>
    </row>
    <row r="798" spans="1:8">
      <c r="A798" s="112"/>
      <c r="B798" s="112"/>
      <c r="C798" s="154"/>
      <c r="D798" s="52"/>
      <c r="E798" s="155"/>
      <c r="F798" s="106"/>
      <c r="H798" s="2" t="str">
        <f t="shared" si="27"/>
        <v/>
      </c>
    </row>
    <row r="799" spans="1:8">
      <c r="A799" s="112"/>
      <c r="B799" s="112"/>
      <c r="C799" s="154"/>
      <c r="D799" s="52"/>
      <c r="E799" s="155"/>
      <c r="F799" s="106"/>
      <c r="H799" s="2" t="str">
        <f t="shared" si="27"/>
        <v/>
      </c>
    </row>
    <row r="800" spans="1:8">
      <c r="A800" s="112"/>
      <c r="B800" s="112"/>
      <c r="C800" s="154"/>
      <c r="D800" s="52"/>
      <c r="E800" s="155"/>
      <c r="F800" s="106"/>
      <c r="H800" s="2" t="str">
        <f t="shared" si="27"/>
        <v/>
      </c>
    </row>
    <row r="801" spans="1:8">
      <c r="A801" s="112"/>
      <c r="B801" s="112"/>
      <c r="C801" s="154"/>
      <c r="D801" s="52"/>
      <c r="E801" s="155"/>
      <c r="F801" s="106"/>
      <c r="H801" s="2" t="str">
        <f t="shared" si="27"/>
        <v/>
      </c>
    </row>
    <row r="802" spans="1:8">
      <c r="A802" s="112"/>
      <c r="B802" s="112"/>
      <c r="C802" s="154"/>
      <c r="D802" s="52"/>
      <c r="E802" s="155"/>
      <c r="F802" s="106"/>
      <c r="H802" s="2" t="str">
        <f t="shared" si="27"/>
        <v/>
      </c>
    </row>
    <row r="803" spans="1:8">
      <c r="A803" s="112"/>
      <c r="B803" s="112"/>
      <c r="C803" s="154"/>
      <c r="D803" s="52"/>
      <c r="E803" s="155"/>
      <c r="F803" s="106"/>
      <c r="H803" s="2" t="str">
        <f t="shared" si="27"/>
        <v/>
      </c>
    </row>
    <row r="804" spans="1:8">
      <c r="A804" s="112"/>
      <c r="B804" s="112"/>
      <c r="C804" s="154"/>
      <c r="D804" s="52"/>
      <c r="E804" s="155"/>
      <c r="F804" s="106"/>
      <c r="H804" s="2" t="str">
        <f t="shared" si="27"/>
        <v/>
      </c>
    </row>
    <row r="805" spans="1:8">
      <c r="A805" s="112"/>
      <c r="B805" s="112"/>
      <c r="C805" s="154"/>
      <c r="D805" s="52"/>
      <c r="E805" s="155"/>
      <c r="F805" s="106"/>
      <c r="H805" s="2" t="str">
        <f t="shared" si="27"/>
        <v/>
      </c>
    </row>
    <row r="806" spans="1:8">
      <c r="A806" s="112"/>
      <c r="B806" s="112"/>
      <c r="C806" s="154"/>
      <c r="D806" s="52"/>
      <c r="E806" s="155"/>
      <c r="F806" s="106"/>
      <c r="H806" s="2" t="str">
        <f t="shared" si="27"/>
        <v/>
      </c>
    </row>
    <row r="807" spans="1:8">
      <c r="A807" s="112"/>
      <c r="B807" s="112"/>
      <c r="C807" s="154"/>
      <c r="D807" s="52"/>
      <c r="E807" s="155"/>
      <c r="F807" s="106"/>
      <c r="H807" s="2" t="str">
        <f t="shared" si="27"/>
        <v/>
      </c>
    </row>
    <row r="808" spans="1:8">
      <c r="A808" s="112"/>
      <c r="B808" s="112"/>
      <c r="C808" s="154"/>
      <c r="D808" s="52"/>
      <c r="E808" s="155"/>
      <c r="F808" s="106"/>
      <c r="H808" s="2" t="str">
        <f t="shared" si="27"/>
        <v/>
      </c>
    </row>
    <row r="809" spans="1:8">
      <c r="A809" s="112"/>
      <c r="B809" s="112"/>
      <c r="C809" s="131"/>
      <c r="D809" s="52"/>
      <c r="E809" s="52"/>
      <c r="F809" s="112"/>
      <c r="H809" s="2" t="str">
        <f t="shared" si="27"/>
        <v/>
      </c>
    </row>
    <row r="810" spans="1:8">
      <c r="A810" s="112"/>
      <c r="B810" s="112"/>
      <c r="C810" s="131"/>
      <c r="D810" s="52"/>
      <c r="E810" s="52"/>
      <c r="F810" s="112"/>
      <c r="H810" s="2" t="str">
        <f t="shared" si="27"/>
        <v/>
      </c>
    </row>
    <row r="811" spans="1:8">
      <c r="A811" s="112"/>
      <c r="B811" s="112"/>
      <c r="C811" s="131"/>
      <c r="D811" s="52"/>
      <c r="E811" s="52"/>
      <c r="F811" s="112"/>
      <c r="H811" s="2" t="str">
        <f t="shared" si="27"/>
        <v/>
      </c>
    </row>
    <row r="812" spans="1:8">
      <c r="A812" s="112"/>
      <c r="B812" s="112"/>
      <c r="C812" s="131"/>
      <c r="D812" s="52"/>
      <c r="E812" s="52"/>
      <c r="F812" s="112"/>
      <c r="H812" s="2" t="str">
        <f t="shared" si="27"/>
        <v/>
      </c>
    </row>
    <row r="813" spans="1:8">
      <c r="A813" s="112"/>
      <c r="B813" s="112"/>
      <c r="C813" s="131"/>
      <c r="D813" s="52"/>
      <c r="E813" s="52"/>
      <c r="F813" s="112"/>
      <c r="H813" s="2" t="str">
        <f t="shared" si="27"/>
        <v/>
      </c>
    </row>
    <row r="814" spans="1:8">
      <c r="A814" s="112"/>
      <c r="B814" s="112"/>
      <c r="C814" s="131"/>
      <c r="D814" s="52"/>
      <c r="E814" s="52"/>
      <c r="F814" s="112"/>
      <c r="H814" s="2" t="str">
        <f t="shared" si="27"/>
        <v/>
      </c>
    </row>
    <row r="815" spans="1:8">
      <c r="A815" s="112"/>
      <c r="B815" s="112"/>
      <c r="C815" s="131"/>
      <c r="D815" s="52"/>
      <c r="E815" s="52"/>
      <c r="F815" s="112"/>
      <c r="H815" s="2" t="str">
        <f t="shared" si="27"/>
        <v/>
      </c>
    </row>
    <row r="816" spans="1:8">
      <c r="A816" s="112"/>
      <c r="B816" s="112"/>
      <c r="C816" s="131"/>
      <c r="D816" s="52"/>
      <c r="E816" s="52"/>
      <c r="F816" s="112"/>
      <c r="H816" s="2" t="str">
        <f t="shared" si="27"/>
        <v/>
      </c>
    </row>
    <row r="817" spans="1:8">
      <c r="A817" s="112"/>
      <c r="B817" s="112"/>
      <c r="C817" s="131"/>
      <c r="D817" s="52"/>
      <c r="E817" s="52"/>
      <c r="F817" s="112"/>
      <c r="H817" s="2" t="str">
        <f t="shared" si="27"/>
        <v/>
      </c>
    </row>
    <row r="818" spans="1:8">
      <c r="A818" s="112"/>
      <c r="B818" s="112"/>
      <c r="C818" s="131"/>
      <c r="D818" s="52"/>
      <c r="E818" s="52"/>
      <c r="F818" s="112"/>
      <c r="H818" s="2" t="str">
        <f t="shared" si="27"/>
        <v/>
      </c>
    </row>
    <row r="819" spans="1:8">
      <c r="A819" s="112"/>
      <c r="B819" s="112"/>
      <c r="C819" s="131"/>
      <c r="D819" s="52"/>
      <c r="E819" s="52"/>
      <c r="F819" s="112"/>
      <c r="H819" s="2" t="str">
        <f t="shared" si="27"/>
        <v/>
      </c>
    </row>
    <row r="820" spans="1:8">
      <c r="A820" s="112"/>
      <c r="B820" s="112"/>
      <c r="C820" s="131"/>
      <c r="D820" s="52"/>
      <c r="E820" s="52"/>
      <c r="F820" s="112"/>
      <c r="H820" s="2" t="str">
        <f t="shared" si="27"/>
        <v/>
      </c>
    </row>
    <row r="821" spans="1:8">
      <c r="A821" s="112"/>
      <c r="B821" s="112"/>
      <c r="C821" s="131"/>
      <c r="D821" s="52"/>
      <c r="E821" s="52"/>
      <c r="F821" s="112"/>
      <c r="H821" s="2" t="str">
        <f t="shared" si="27"/>
        <v/>
      </c>
    </row>
    <row r="822" spans="1:8">
      <c r="A822" s="112"/>
      <c r="B822" s="112"/>
      <c r="C822" s="131"/>
      <c r="D822" s="52"/>
      <c r="E822" s="52"/>
      <c r="F822" s="112"/>
      <c r="H822" s="2" t="str">
        <f t="shared" si="27"/>
        <v/>
      </c>
    </row>
    <row r="823" spans="1:8">
      <c r="A823" s="112"/>
      <c r="B823" s="112"/>
      <c r="C823" s="131"/>
      <c r="D823" s="52"/>
      <c r="E823" s="52"/>
      <c r="F823" s="112"/>
      <c r="H823" s="2" t="str">
        <f t="shared" si="27"/>
        <v/>
      </c>
    </row>
    <row r="824" spans="1:8">
      <c r="A824" s="112"/>
      <c r="B824" s="112"/>
      <c r="C824" s="131"/>
      <c r="D824" s="52"/>
      <c r="E824" s="52"/>
      <c r="F824" s="112"/>
      <c r="H824" s="2" t="str">
        <f t="shared" si="27"/>
        <v/>
      </c>
    </row>
    <row r="825" spans="1:8">
      <c r="A825" s="112"/>
      <c r="B825" s="112"/>
      <c r="C825" s="131"/>
      <c r="D825" s="52"/>
      <c r="E825" s="52"/>
      <c r="F825" s="112"/>
      <c r="H825" s="2" t="str">
        <f t="shared" si="27"/>
        <v/>
      </c>
    </row>
    <row r="826" spans="1:8">
      <c r="A826" s="112"/>
      <c r="B826" s="112"/>
      <c r="C826" s="131"/>
      <c r="D826" s="52"/>
      <c r="E826" s="52"/>
      <c r="F826" s="112"/>
      <c r="H826" s="2" t="str">
        <f t="shared" si="27"/>
        <v/>
      </c>
    </row>
    <row r="827" spans="1:8">
      <c r="A827" s="112"/>
      <c r="B827" s="112"/>
      <c r="C827" s="131"/>
      <c r="D827" s="52"/>
      <c r="E827" s="52"/>
      <c r="F827" s="112"/>
      <c r="H827" s="2" t="str">
        <f t="shared" si="27"/>
        <v/>
      </c>
    </row>
    <row r="828" spans="1:8">
      <c r="A828" s="112"/>
      <c r="B828" s="112"/>
      <c r="C828" s="131"/>
      <c r="D828" s="52"/>
      <c r="E828" s="52"/>
      <c r="F828" s="112"/>
      <c r="H828" s="2" t="str">
        <f t="shared" si="27"/>
        <v/>
      </c>
    </row>
    <row r="829" spans="1:8">
      <c r="A829" s="112"/>
      <c r="B829" s="112"/>
      <c r="C829" s="131"/>
      <c r="D829" s="52"/>
      <c r="E829" s="52"/>
      <c r="F829" s="112"/>
      <c r="H829" s="2" t="str">
        <f t="shared" si="27"/>
        <v/>
      </c>
    </row>
    <row r="830" spans="1:8">
      <c r="A830" s="112"/>
      <c r="B830" s="112"/>
      <c r="C830" s="131"/>
      <c r="D830" s="52"/>
      <c r="E830" s="52"/>
      <c r="F830" s="112"/>
      <c r="H830" s="2" t="str">
        <f t="shared" si="27"/>
        <v/>
      </c>
    </row>
    <row r="831" spans="1:8">
      <c r="A831" s="112"/>
      <c r="B831" s="112"/>
      <c r="C831" s="131"/>
      <c r="D831" s="52"/>
      <c r="E831" s="52"/>
      <c r="F831" s="112"/>
      <c r="H831" s="2" t="str">
        <f t="shared" si="27"/>
        <v/>
      </c>
    </row>
    <row r="832" spans="1:8">
      <c r="A832" s="112"/>
      <c r="B832" s="112"/>
      <c r="C832" s="131"/>
      <c r="D832" s="52"/>
      <c r="E832" s="52"/>
      <c r="F832" s="112"/>
      <c r="H832" s="2" t="str">
        <f t="shared" si="27"/>
        <v/>
      </c>
    </row>
    <row r="833" spans="1:8">
      <c r="A833" s="112"/>
      <c r="B833" s="112"/>
      <c r="C833" s="131"/>
      <c r="D833" s="52"/>
      <c r="E833" s="52"/>
      <c r="F833" s="112"/>
      <c r="H833" s="2" t="str">
        <f t="shared" si="27"/>
        <v/>
      </c>
    </row>
    <row r="834" spans="1:8">
      <c r="A834" s="112"/>
      <c r="B834" s="112"/>
      <c r="C834" s="131"/>
      <c r="D834" s="52"/>
      <c r="E834" s="52"/>
      <c r="F834" s="112"/>
      <c r="H834" s="2" t="str">
        <f t="shared" si="27"/>
        <v/>
      </c>
    </row>
    <row r="835" spans="1:8">
      <c r="A835" s="112"/>
      <c r="B835" s="112"/>
      <c r="C835" s="131"/>
      <c r="D835" s="52"/>
      <c r="E835" s="52"/>
      <c r="F835" s="112"/>
      <c r="H835" s="2" t="str">
        <f t="shared" si="27"/>
        <v/>
      </c>
    </row>
    <row r="836" spans="1:8">
      <c r="A836" s="112"/>
      <c r="B836" s="112"/>
      <c r="C836" s="131"/>
      <c r="D836" s="52"/>
      <c r="E836" s="52"/>
      <c r="F836" s="112"/>
      <c r="H836" s="2" t="str">
        <f t="shared" si="27"/>
        <v/>
      </c>
    </row>
    <row r="837" spans="1:8">
      <c r="A837" s="112"/>
      <c r="B837" s="112"/>
      <c r="C837" s="131"/>
      <c r="D837" s="52"/>
      <c r="E837" s="52"/>
      <c r="F837" s="112"/>
      <c r="H837" s="2" t="str">
        <f t="shared" si="27"/>
        <v/>
      </c>
    </row>
    <row r="838" spans="1:8">
      <c r="A838" s="112"/>
      <c r="B838" s="112"/>
      <c r="C838" s="131"/>
      <c r="D838" s="52"/>
      <c r="E838" s="52"/>
      <c r="F838" s="112"/>
      <c r="H838" s="2" t="str">
        <f t="shared" si="27"/>
        <v/>
      </c>
    </row>
    <row r="839" spans="1:8">
      <c r="A839" s="112"/>
      <c r="B839" s="112"/>
      <c r="C839" s="131"/>
      <c r="D839" s="52"/>
      <c r="E839" s="52"/>
      <c r="F839" s="112"/>
      <c r="H839" s="2" t="str">
        <f t="shared" si="27"/>
        <v/>
      </c>
    </row>
    <row r="840" spans="1:8">
      <c r="A840" s="112"/>
      <c r="B840" s="112"/>
      <c r="C840" s="131"/>
      <c r="D840" s="52"/>
      <c r="E840" s="52"/>
      <c r="F840" s="112"/>
      <c r="H840" s="2" t="str">
        <f t="shared" si="27"/>
        <v/>
      </c>
    </row>
    <row r="841" spans="1:8">
      <c r="A841" s="112"/>
      <c r="B841" s="112"/>
      <c r="C841" s="131"/>
      <c r="D841" s="52"/>
      <c r="E841" s="52"/>
      <c r="F841" s="112"/>
      <c r="H841" s="2" t="str">
        <f t="shared" si="27"/>
        <v/>
      </c>
    </row>
    <row r="842" spans="1:8">
      <c r="A842" s="112"/>
      <c r="B842" s="112"/>
      <c r="C842" s="131"/>
      <c r="D842" s="52"/>
      <c r="E842" s="52"/>
      <c r="F842" s="112"/>
      <c r="H842" s="2" t="str">
        <f t="shared" si="27"/>
        <v/>
      </c>
    </row>
    <row r="843" spans="1:8">
      <c r="A843" s="112"/>
      <c r="B843" s="112"/>
      <c r="C843" s="131"/>
      <c r="D843" s="52"/>
      <c r="E843" s="52"/>
      <c r="F843" s="112"/>
      <c r="H843" s="2" t="str">
        <f t="shared" si="27"/>
        <v/>
      </c>
    </row>
    <row r="844" spans="1:8">
      <c r="A844" s="192"/>
      <c r="B844" s="193"/>
      <c r="C844" s="194"/>
      <c r="D844" s="191"/>
      <c r="H844" s="2" t="str">
        <f>IF($G$790="","",1)</f>
        <v/>
      </c>
    </row>
    <row r="845" spans="1:8">
      <c r="A845" s="1" t="str">
        <f>G845 &amp; " - $" &amp; TEXT(G846, "#,##0")</f>
        <v xml:space="preserve"> - $</v>
      </c>
      <c r="B845" s="1"/>
      <c r="C845" s="1"/>
      <c r="D845" s="1"/>
      <c r="E845" s="9"/>
      <c r="F845" s="108"/>
      <c r="G845" s="187" t="str">
        <f>IF('Entrance Mats'!$N$67=0,"",TRIM(RIGHT('Entrance Mats'!$A$3, LEN('Entrance Mats'!$A$3) - FIND(":",'Entrance Mats'!$A$3))))</f>
        <v/>
      </c>
      <c r="H845" s="2" t="str">
        <f>IF($G$845="","",1)</f>
        <v/>
      </c>
    </row>
    <row r="846" spans="1:8">
      <c r="A846" s="138"/>
      <c r="B846" s="138"/>
      <c r="C846" s="138"/>
      <c r="D846" s="138"/>
      <c r="E846" s="138"/>
      <c r="F846" s="138"/>
      <c r="G846" s="188" t="str">
        <f>IF('Entrance Mats'!$N$67=0,"",ROUNDUP('Entrance Mats'!$N$67,0))</f>
        <v/>
      </c>
      <c r="H846" s="2" t="str">
        <f t="shared" ref="H846:H848" si="28">IF($G$845="","",1)</f>
        <v/>
      </c>
    </row>
    <row r="847" spans="1:8" ht="21.6">
      <c r="A847" s="102" t="s">
        <v>54</v>
      </c>
      <c r="B847" s="102" t="s">
        <v>55</v>
      </c>
      <c r="C847" s="102" t="s">
        <v>56</v>
      </c>
      <c r="D847" s="102" t="s">
        <v>57</v>
      </c>
      <c r="E847" s="102" t="s">
        <v>58</v>
      </c>
      <c r="F847" s="102" t="s">
        <v>59</v>
      </c>
      <c r="H847" s="2" t="str">
        <f t="shared" si="28"/>
        <v/>
      </c>
    </row>
    <row r="848" spans="1:8" ht="15" thickBot="1">
      <c r="A848" s="12"/>
      <c r="B848" s="12"/>
      <c r="C848" s="12"/>
      <c r="D848" s="12"/>
      <c r="E848" s="12"/>
      <c r="F848" s="12"/>
      <c r="H848" s="2" t="str">
        <f t="shared" si="28"/>
        <v/>
      </c>
    </row>
    <row r="849" spans="1:8" ht="15" thickTop="1">
      <c r="A849" s="112" t="str" cm="1">
        <f t="array" ref="A849">_xlfn._xlws.FILTER('Entrance Mats'!$B$9:$G$58, ('Entrance Mats'!$F$9:$F$58&lt;&gt;""), "")</f>
        <v/>
      </c>
      <c r="B849" s="112"/>
      <c r="C849" s="154"/>
      <c r="D849" s="52"/>
      <c r="E849" s="155"/>
      <c r="F849" s="106"/>
      <c r="H849" s="2" t="str">
        <f t="shared" ref="H849:H898" si="29">IF(OR(D849="", D849=0), "", 1)</f>
        <v/>
      </c>
    </row>
    <row r="850" spans="1:8">
      <c r="A850" s="112"/>
      <c r="B850" s="112"/>
      <c r="C850" s="154"/>
      <c r="D850" s="52"/>
      <c r="E850" s="155"/>
      <c r="F850" s="106"/>
      <c r="H850" s="2" t="str">
        <f t="shared" si="29"/>
        <v/>
      </c>
    </row>
    <row r="851" spans="1:8">
      <c r="A851" s="112"/>
      <c r="B851" s="112"/>
      <c r="C851" s="154"/>
      <c r="D851" s="52"/>
      <c r="E851" s="155"/>
      <c r="F851" s="106"/>
      <c r="H851" s="2" t="str">
        <f t="shared" si="29"/>
        <v/>
      </c>
    </row>
    <row r="852" spans="1:8">
      <c r="A852" s="112"/>
      <c r="B852" s="112"/>
      <c r="C852" s="154"/>
      <c r="D852" s="52"/>
      <c r="E852" s="155"/>
      <c r="F852" s="106"/>
      <c r="H852" s="2" t="str">
        <f t="shared" si="29"/>
        <v/>
      </c>
    </row>
    <row r="853" spans="1:8">
      <c r="A853" s="112"/>
      <c r="B853" s="112"/>
      <c r="C853" s="154"/>
      <c r="D853" s="52"/>
      <c r="E853" s="155"/>
      <c r="F853" s="106"/>
      <c r="H853" s="2" t="str">
        <f t="shared" si="29"/>
        <v/>
      </c>
    </row>
    <row r="854" spans="1:8">
      <c r="A854" s="112"/>
      <c r="B854" s="112"/>
      <c r="C854" s="154"/>
      <c r="D854" s="52"/>
      <c r="E854" s="155"/>
      <c r="F854" s="106"/>
      <c r="H854" s="2" t="str">
        <f t="shared" si="29"/>
        <v/>
      </c>
    </row>
    <row r="855" spans="1:8">
      <c r="A855" s="112"/>
      <c r="B855" s="112"/>
      <c r="C855" s="154"/>
      <c r="D855" s="52"/>
      <c r="E855" s="155"/>
      <c r="F855" s="106"/>
      <c r="H855" s="2" t="str">
        <f t="shared" si="29"/>
        <v/>
      </c>
    </row>
    <row r="856" spans="1:8">
      <c r="A856" s="112"/>
      <c r="B856" s="112"/>
      <c r="C856" s="154"/>
      <c r="D856" s="52"/>
      <c r="E856" s="155"/>
      <c r="F856" s="106"/>
      <c r="H856" s="2" t="str">
        <f t="shared" si="29"/>
        <v/>
      </c>
    </row>
    <row r="857" spans="1:8">
      <c r="A857" s="112"/>
      <c r="B857" s="112"/>
      <c r="C857" s="154"/>
      <c r="D857" s="52"/>
      <c r="E857" s="155"/>
      <c r="F857" s="106"/>
      <c r="H857" s="2" t="str">
        <f t="shared" si="29"/>
        <v/>
      </c>
    </row>
    <row r="858" spans="1:8">
      <c r="A858" s="112"/>
      <c r="B858" s="112"/>
      <c r="C858" s="154"/>
      <c r="D858" s="52"/>
      <c r="E858" s="155"/>
      <c r="F858" s="106"/>
      <c r="H858" s="2" t="str">
        <f t="shared" si="29"/>
        <v/>
      </c>
    </row>
    <row r="859" spans="1:8">
      <c r="A859" s="112"/>
      <c r="B859" s="112"/>
      <c r="C859" s="154"/>
      <c r="D859" s="52"/>
      <c r="E859" s="155"/>
      <c r="F859" s="106"/>
      <c r="H859" s="2" t="str">
        <f t="shared" si="29"/>
        <v/>
      </c>
    </row>
    <row r="860" spans="1:8">
      <c r="A860" s="112"/>
      <c r="B860" s="112"/>
      <c r="C860" s="154"/>
      <c r="D860" s="52"/>
      <c r="E860" s="155"/>
      <c r="F860" s="106"/>
      <c r="H860" s="2" t="str">
        <f t="shared" si="29"/>
        <v/>
      </c>
    </row>
    <row r="861" spans="1:8">
      <c r="A861" s="112"/>
      <c r="B861" s="112"/>
      <c r="C861" s="154"/>
      <c r="D861" s="52"/>
      <c r="E861" s="155"/>
      <c r="F861" s="106"/>
      <c r="H861" s="2" t="str">
        <f t="shared" si="29"/>
        <v/>
      </c>
    </row>
    <row r="862" spans="1:8">
      <c r="A862" s="112"/>
      <c r="B862" s="112"/>
      <c r="C862" s="154"/>
      <c r="D862" s="52"/>
      <c r="E862" s="155"/>
      <c r="F862" s="106"/>
      <c r="H862" s="2" t="str">
        <f t="shared" si="29"/>
        <v/>
      </c>
    </row>
    <row r="863" spans="1:8">
      <c r="A863" s="112"/>
      <c r="B863" s="112"/>
      <c r="C863" s="154"/>
      <c r="D863" s="52"/>
      <c r="E863" s="155"/>
      <c r="F863" s="106"/>
      <c r="H863" s="2" t="str">
        <f t="shared" si="29"/>
        <v/>
      </c>
    </row>
    <row r="864" spans="1:8">
      <c r="A864" s="112"/>
      <c r="B864" s="112"/>
      <c r="C864" s="131"/>
      <c r="D864" s="52"/>
      <c r="E864" s="52"/>
      <c r="F864" s="112"/>
      <c r="H864" s="2" t="str">
        <f t="shared" si="29"/>
        <v/>
      </c>
    </row>
    <row r="865" spans="1:8">
      <c r="A865" s="112"/>
      <c r="B865" s="112"/>
      <c r="C865" s="131"/>
      <c r="D865" s="52"/>
      <c r="E865" s="52"/>
      <c r="F865" s="112"/>
      <c r="H865" s="2" t="str">
        <f t="shared" si="29"/>
        <v/>
      </c>
    </row>
    <row r="866" spans="1:8">
      <c r="A866" s="112"/>
      <c r="B866" s="112"/>
      <c r="C866" s="131"/>
      <c r="D866" s="52"/>
      <c r="E866" s="52"/>
      <c r="F866" s="112"/>
      <c r="H866" s="2" t="str">
        <f t="shared" si="29"/>
        <v/>
      </c>
    </row>
    <row r="867" spans="1:8">
      <c r="A867" s="112"/>
      <c r="B867" s="112"/>
      <c r="C867" s="131"/>
      <c r="D867" s="52"/>
      <c r="E867" s="52"/>
      <c r="F867" s="112"/>
      <c r="H867" s="2" t="str">
        <f t="shared" si="29"/>
        <v/>
      </c>
    </row>
    <row r="868" spans="1:8">
      <c r="A868" s="112"/>
      <c r="B868" s="112"/>
      <c r="C868" s="131"/>
      <c r="D868" s="52"/>
      <c r="E868" s="52"/>
      <c r="F868" s="112"/>
      <c r="H868" s="2" t="str">
        <f t="shared" si="29"/>
        <v/>
      </c>
    </row>
    <row r="869" spans="1:8">
      <c r="A869" s="112"/>
      <c r="B869" s="112"/>
      <c r="C869" s="131"/>
      <c r="D869" s="52"/>
      <c r="E869" s="52"/>
      <c r="F869" s="112"/>
      <c r="H869" s="2" t="str">
        <f t="shared" si="29"/>
        <v/>
      </c>
    </row>
    <row r="870" spans="1:8">
      <c r="A870" s="112"/>
      <c r="B870" s="112"/>
      <c r="C870" s="131"/>
      <c r="D870" s="52"/>
      <c r="E870" s="52"/>
      <c r="F870" s="112"/>
      <c r="H870" s="2" t="str">
        <f t="shared" si="29"/>
        <v/>
      </c>
    </row>
    <row r="871" spans="1:8">
      <c r="A871" s="112"/>
      <c r="B871" s="112"/>
      <c r="C871" s="131"/>
      <c r="D871" s="52"/>
      <c r="E871" s="52"/>
      <c r="F871" s="112"/>
      <c r="H871" s="2" t="str">
        <f t="shared" si="29"/>
        <v/>
      </c>
    </row>
    <row r="872" spans="1:8">
      <c r="A872" s="112"/>
      <c r="B872" s="112"/>
      <c r="C872" s="131"/>
      <c r="D872" s="52"/>
      <c r="E872" s="52"/>
      <c r="F872" s="112"/>
      <c r="H872" s="2" t="str">
        <f t="shared" si="29"/>
        <v/>
      </c>
    </row>
    <row r="873" spans="1:8">
      <c r="A873" s="112"/>
      <c r="B873" s="112"/>
      <c r="C873" s="131"/>
      <c r="D873" s="52"/>
      <c r="E873" s="52"/>
      <c r="F873" s="112"/>
      <c r="H873" s="2" t="str">
        <f t="shared" si="29"/>
        <v/>
      </c>
    </row>
    <row r="874" spans="1:8">
      <c r="A874" s="112"/>
      <c r="B874" s="112"/>
      <c r="C874" s="131"/>
      <c r="D874" s="52"/>
      <c r="E874" s="52"/>
      <c r="F874" s="112"/>
      <c r="H874" s="2" t="str">
        <f t="shared" si="29"/>
        <v/>
      </c>
    </row>
    <row r="875" spans="1:8">
      <c r="A875" s="112"/>
      <c r="B875" s="112"/>
      <c r="C875" s="131"/>
      <c r="D875" s="52"/>
      <c r="E875" s="52"/>
      <c r="F875" s="112"/>
      <c r="H875" s="2" t="str">
        <f t="shared" si="29"/>
        <v/>
      </c>
    </row>
    <row r="876" spans="1:8">
      <c r="A876" s="112"/>
      <c r="B876" s="112"/>
      <c r="C876" s="131"/>
      <c r="D876" s="52"/>
      <c r="E876" s="52"/>
      <c r="F876" s="112"/>
      <c r="H876" s="2" t="str">
        <f t="shared" si="29"/>
        <v/>
      </c>
    </row>
    <row r="877" spans="1:8">
      <c r="A877" s="112"/>
      <c r="B877" s="112"/>
      <c r="C877" s="131"/>
      <c r="D877" s="52"/>
      <c r="E877" s="52"/>
      <c r="F877" s="112"/>
      <c r="H877" s="2" t="str">
        <f t="shared" si="29"/>
        <v/>
      </c>
    </row>
    <row r="878" spans="1:8">
      <c r="A878" s="112"/>
      <c r="B878" s="112"/>
      <c r="C878" s="131"/>
      <c r="D878" s="52"/>
      <c r="E878" s="52"/>
      <c r="F878" s="112"/>
      <c r="H878" s="2" t="str">
        <f t="shared" si="29"/>
        <v/>
      </c>
    </row>
    <row r="879" spans="1:8">
      <c r="A879" s="112"/>
      <c r="B879" s="112"/>
      <c r="C879" s="131"/>
      <c r="D879" s="52"/>
      <c r="E879" s="52"/>
      <c r="F879" s="112"/>
      <c r="H879" s="2" t="str">
        <f t="shared" si="29"/>
        <v/>
      </c>
    </row>
    <row r="880" spans="1:8">
      <c r="A880" s="112"/>
      <c r="B880" s="112"/>
      <c r="C880" s="131"/>
      <c r="D880" s="52"/>
      <c r="E880" s="52"/>
      <c r="F880" s="112"/>
      <c r="H880" s="2" t="str">
        <f t="shared" si="29"/>
        <v/>
      </c>
    </row>
    <row r="881" spans="1:8">
      <c r="A881" s="112"/>
      <c r="B881" s="112"/>
      <c r="C881" s="131"/>
      <c r="D881" s="52"/>
      <c r="E881" s="52"/>
      <c r="F881" s="112"/>
      <c r="H881" s="2" t="str">
        <f t="shared" si="29"/>
        <v/>
      </c>
    </row>
    <row r="882" spans="1:8">
      <c r="A882" s="112"/>
      <c r="B882" s="112"/>
      <c r="C882" s="131"/>
      <c r="D882" s="52"/>
      <c r="E882" s="52"/>
      <c r="F882" s="112"/>
      <c r="H882" s="2" t="str">
        <f t="shared" si="29"/>
        <v/>
      </c>
    </row>
    <row r="883" spans="1:8">
      <c r="A883" s="112"/>
      <c r="B883" s="112"/>
      <c r="C883" s="131"/>
      <c r="D883" s="52"/>
      <c r="E883" s="52"/>
      <c r="F883" s="112"/>
      <c r="H883" s="2" t="str">
        <f t="shared" si="29"/>
        <v/>
      </c>
    </row>
    <row r="884" spans="1:8">
      <c r="A884" s="112"/>
      <c r="B884" s="112"/>
      <c r="C884" s="131"/>
      <c r="D884" s="52"/>
      <c r="E884" s="52"/>
      <c r="F884" s="112"/>
      <c r="H884" s="2" t="str">
        <f t="shared" si="29"/>
        <v/>
      </c>
    </row>
    <row r="885" spans="1:8">
      <c r="A885" s="112"/>
      <c r="B885" s="112"/>
      <c r="C885" s="131"/>
      <c r="D885" s="52"/>
      <c r="E885" s="52"/>
      <c r="F885" s="112"/>
      <c r="H885" s="2" t="str">
        <f t="shared" si="29"/>
        <v/>
      </c>
    </row>
    <row r="886" spans="1:8">
      <c r="A886" s="112"/>
      <c r="B886" s="112"/>
      <c r="C886" s="131"/>
      <c r="D886" s="52"/>
      <c r="E886" s="52"/>
      <c r="F886" s="112"/>
      <c r="H886" s="2" t="str">
        <f t="shared" si="29"/>
        <v/>
      </c>
    </row>
    <row r="887" spans="1:8">
      <c r="A887" s="112"/>
      <c r="B887" s="112"/>
      <c r="C887" s="131"/>
      <c r="D887" s="52"/>
      <c r="E887" s="52"/>
      <c r="F887" s="112"/>
      <c r="H887" s="2" t="str">
        <f t="shared" si="29"/>
        <v/>
      </c>
    </row>
    <row r="888" spans="1:8">
      <c r="A888" s="112"/>
      <c r="B888" s="112"/>
      <c r="C888" s="131"/>
      <c r="D888" s="52"/>
      <c r="E888" s="52"/>
      <c r="F888" s="112"/>
      <c r="H888" s="2" t="str">
        <f t="shared" si="29"/>
        <v/>
      </c>
    </row>
    <row r="889" spans="1:8">
      <c r="A889" s="112"/>
      <c r="B889" s="112"/>
      <c r="C889" s="131"/>
      <c r="D889" s="52"/>
      <c r="E889" s="52"/>
      <c r="F889" s="112"/>
      <c r="H889" s="2" t="str">
        <f t="shared" si="29"/>
        <v/>
      </c>
    </row>
    <row r="890" spans="1:8">
      <c r="A890" s="112"/>
      <c r="B890" s="112"/>
      <c r="C890" s="131"/>
      <c r="D890" s="52"/>
      <c r="E890" s="52"/>
      <c r="F890" s="112"/>
      <c r="H890" s="2" t="str">
        <f t="shared" si="29"/>
        <v/>
      </c>
    </row>
    <row r="891" spans="1:8">
      <c r="A891" s="112"/>
      <c r="B891" s="112"/>
      <c r="C891" s="131"/>
      <c r="D891" s="52"/>
      <c r="E891" s="52"/>
      <c r="F891" s="112"/>
      <c r="H891" s="2" t="str">
        <f t="shared" si="29"/>
        <v/>
      </c>
    </row>
    <row r="892" spans="1:8">
      <c r="A892" s="112"/>
      <c r="B892" s="112"/>
      <c r="C892" s="131"/>
      <c r="D892" s="52"/>
      <c r="E892" s="52"/>
      <c r="F892" s="112"/>
      <c r="H892" s="2" t="str">
        <f t="shared" si="29"/>
        <v/>
      </c>
    </row>
    <row r="893" spans="1:8">
      <c r="A893" s="112"/>
      <c r="B893" s="112"/>
      <c r="C893" s="131"/>
      <c r="D893" s="52"/>
      <c r="E893" s="52"/>
      <c r="F893" s="112"/>
      <c r="H893" s="2" t="str">
        <f t="shared" si="29"/>
        <v/>
      </c>
    </row>
    <row r="894" spans="1:8">
      <c r="A894" s="112"/>
      <c r="B894" s="112"/>
      <c r="C894" s="131"/>
      <c r="D894" s="52"/>
      <c r="E894" s="52"/>
      <c r="F894" s="112"/>
      <c r="H894" s="2" t="str">
        <f t="shared" si="29"/>
        <v/>
      </c>
    </row>
    <row r="895" spans="1:8">
      <c r="A895" s="112"/>
      <c r="B895" s="112"/>
      <c r="C895" s="131"/>
      <c r="D895" s="52"/>
      <c r="E895" s="52"/>
      <c r="F895" s="112"/>
      <c r="H895" s="2" t="str">
        <f t="shared" si="29"/>
        <v/>
      </c>
    </row>
    <row r="896" spans="1:8">
      <c r="A896" s="112"/>
      <c r="B896" s="112"/>
      <c r="C896" s="131"/>
      <c r="D896" s="52"/>
      <c r="E896" s="52"/>
      <c r="F896" s="112"/>
      <c r="H896" s="2" t="str">
        <f t="shared" si="29"/>
        <v/>
      </c>
    </row>
    <row r="897" spans="1:8">
      <c r="A897" s="112"/>
      <c r="B897" s="112"/>
      <c r="C897" s="131"/>
      <c r="D897" s="52"/>
      <c r="E897" s="52"/>
      <c r="F897" s="112"/>
      <c r="H897" s="2" t="str">
        <f t="shared" si="29"/>
        <v/>
      </c>
    </row>
    <row r="898" spans="1:8">
      <c r="A898" s="112"/>
      <c r="B898" s="112"/>
      <c r="C898" s="131"/>
      <c r="D898" s="52"/>
      <c r="E898" s="52"/>
      <c r="F898" s="112"/>
      <c r="H898" s="2" t="str">
        <f t="shared" si="29"/>
        <v/>
      </c>
    </row>
    <row r="899" spans="1:8">
      <c r="A899" s="192"/>
      <c r="B899" s="193"/>
      <c r="C899" s="194"/>
      <c r="D899" s="191"/>
      <c r="H899" s="2" t="str">
        <f>IF($G$845="","",1)</f>
        <v/>
      </c>
    </row>
    <row r="900" spans="1:8">
      <c r="A900" s="1" t="str">
        <f>G900 &amp; " - $" &amp; TEXT(G901, "#,##0")</f>
        <v xml:space="preserve"> - $</v>
      </c>
      <c r="B900" s="1"/>
      <c r="C900" s="1"/>
      <c r="D900" s="1"/>
      <c r="E900" s="9"/>
      <c r="F900" s="108"/>
      <c r="G900" s="187" t="str">
        <f>IF(Mailbox!$N$67=0,"",TRIM(RIGHT(Mailbox!$A$3, LEN(Mailbox!$A$3) - FIND(":",Mailbox!$A$3))))</f>
        <v/>
      </c>
      <c r="H900" s="2" t="str">
        <f>IF($G$900="","",1)</f>
        <v/>
      </c>
    </row>
    <row r="901" spans="1:8">
      <c r="A901" s="138"/>
      <c r="B901" s="138"/>
      <c r="C901" s="138"/>
      <c r="D901" s="138"/>
      <c r="E901" s="138"/>
      <c r="F901" s="138"/>
      <c r="G901" s="188" t="str">
        <f>IF(Mailbox!$N$67=0,"",ROUNDUP(Mailbox!$N$67,0))</f>
        <v/>
      </c>
      <c r="H901" s="2" t="str">
        <f t="shared" ref="H901:H903" si="30">IF($G$900="","",1)</f>
        <v/>
      </c>
    </row>
    <row r="902" spans="1:8" ht="21.6">
      <c r="A902" s="102" t="s">
        <v>54</v>
      </c>
      <c r="B902" s="102" t="s">
        <v>55</v>
      </c>
      <c r="C902" s="102" t="s">
        <v>56</v>
      </c>
      <c r="D902" s="102" t="s">
        <v>57</v>
      </c>
      <c r="E902" s="102" t="s">
        <v>58</v>
      </c>
      <c r="F902" s="102" t="s">
        <v>59</v>
      </c>
      <c r="H902" s="2" t="str">
        <f t="shared" si="30"/>
        <v/>
      </c>
    </row>
    <row r="903" spans="1:8" ht="15" thickBot="1">
      <c r="A903" s="12"/>
      <c r="B903" s="12"/>
      <c r="C903" s="12"/>
      <c r="D903" s="12"/>
      <c r="E903" s="12"/>
      <c r="F903" s="12"/>
      <c r="H903" s="2" t="str">
        <f t="shared" si="30"/>
        <v/>
      </c>
    </row>
    <row r="904" spans="1:8" ht="15" thickTop="1">
      <c r="A904" s="112" t="str" cm="1">
        <f t="array" ref="A904">_xlfn._xlws.FILTER(Mailbox!$B$9:$G$58, (Mailbox!$F$9:$F$58&lt;&gt;""), "")</f>
        <v/>
      </c>
      <c r="B904" s="112"/>
      <c r="C904" s="154"/>
      <c r="D904" s="52"/>
      <c r="E904" s="155"/>
      <c r="F904" s="106"/>
      <c r="H904" s="2" t="str">
        <f t="shared" ref="H904:H953" si="31">IF(OR(D904="", D904=0), "", 1)</f>
        <v/>
      </c>
    </row>
    <row r="905" spans="1:8">
      <c r="A905" s="112"/>
      <c r="B905" s="112"/>
      <c r="C905" s="154"/>
      <c r="D905" s="52"/>
      <c r="E905" s="155"/>
      <c r="F905" s="106"/>
      <c r="H905" s="2" t="str">
        <f t="shared" si="31"/>
        <v/>
      </c>
    </row>
    <row r="906" spans="1:8">
      <c r="A906" s="112"/>
      <c r="B906" s="112"/>
      <c r="C906" s="154"/>
      <c r="D906" s="52"/>
      <c r="E906" s="155"/>
      <c r="F906" s="106"/>
      <c r="H906" s="2" t="str">
        <f t="shared" si="31"/>
        <v/>
      </c>
    </row>
    <row r="907" spans="1:8">
      <c r="A907" s="112"/>
      <c r="B907" s="112"/>
      <c r="C907" s="154"/>
      <c r="D907" s="52"/>
      <c r="E907" s="155"/>
      <c r="F907" s="106"/>
      <c r="H907" s="2" t="str">
        <f t="shared" si="31"/>
        <v/>
      </c>
    </row>
    <row r="908" spans="1:8">
      <c r="A908" s="112"/>
      <c r="B908" s="112"/>
      <c r="C908" s="154"/>
      <c r="D908" s="52"/>
      <c r="E908" s="155"/>
      <c r="F908" s="106"/>
      <c r="H908" s="2" t="str">
        <f t="shared" si="31"/>
        <v/>
      </c>
    </row>
    <row r="909" spans="1:8">
      <c r="A909" s="112"/>
      <c r="B909" s="112"/>
      <c r="C909" s="154"/>
      <c r="D909" s="52"/>
      <c r="E909" s="155"/>
      <c r="F909" s="106"/>
      <c r="H909" s="2" t="str">
        <f t="shared" si="31"/>
        <v/>
      </c>
    </row>
    <row r="910" spans="1:8">
      <c r="A910" s="112"/>
      <c r="B910" s="112"/>
      <c r="C910" s="154"/>
      <c r="D910" s="52"/>
      <c r="E910" s="155"/>
      <c r="F910" s="106"/>
      <c r="H910" s="2" t="str">
        <f t="shared" si="31"/>
        <v/>
      </c>
    </row>
    <row r="911" spans="1:8">
      <c r="A911" s="112"/>
      <c r="B911" s="112"/>
      <c r="C911" s="154"/>
      <c r="D911" s="52"/>
      <c r="E911" s="155"/>
      <c r="F911" s="106"/>
      <c r="H911" s="2" t="str">
        <f t="shared" si="31"/>
        <v/>
      </c>
    </row>
    <row r="912" spans="1:8">
      <c r="A912" s="112"/>
      <c r="B912" s="112"/>
      <c r="C912" s="154"/>
      <c r="D912" s="52"/>
      <c r="E912" s="155"/>
      <c r="F912" s="106"/>
      <c r="H912" s="2" t="str">
        <f t="shared" si="31"/>
        <v/>
      </c>
    </row>
    <row r="913" spans="1:8">
      <c r="A913" s="112"/>
      <c r="B913" s="112"/>
      <c r="C913" s="154"/>
      <c r="D913" s="52"/>
      <c r="E913" s="155"/>
      <c r="F913" s="106"/>
      <c r="H913" s="2" t="str">
        <f t="shared" si="31"/>
        <v/>
      </c>
    </row>
    <row r="914" spans="1:8">
      <c r="A914" s="112"/>
      <c r="B914" s="112"/>
      <c r="C914" s="154"/>
      <c r="D914" s="52"/>
      <c r="E914" s="155"/>
      <c r="F914" s="106"/>
      <c r="H914" s="2" t="str">
        <f t="shared" si="31"/>
        <v/>
      </c>
    </row>
    <row r="915" spans="1:8">
      <c r="A915" s="112"/>
      <c r="B915" s="112"/>
      <c r="C915" s="154"/>
      <c r="D915" s="52"/>
      <c r="E915" s="155"/>
      <c r="F915" s="106"/>
      <c r="H915" s="2" t="str">
        <f t="shared" si="31"/>
        <v/>
      </c>
    </row>
    <row r="916" spans="1:8">
      <c r="A916" s="112"/>
      <c r="B916" s="112"/>
      <c r="C916" s="154"/>
      <c r="D916" s="52"/>
      <c r="E916" s="155"/>
      <c r="F916" s="106"/>
      <c r="H916" s="2" t="str">
        <f t="shared" si="31"/>
        <v/>
      </c>
    </row>
    <row r="917" spans="1:8">
      <c r="A917" s="112"/>
      <c r="B917" s="112"/>
      <c r="C917" s="154"/>
      <c r="D917" s="52"/>
      <c r="E917" s="155"/>
      <c r="F917" s="106"/>
      <c r="H917" s="2" t="str">
        <f t="shared" si="31"/>
        <v/>
      </c>
    </row>
    <row r="918" spans="1:8">
      <c r="A918" s="112"/>
      <c r="B918" s="112"/>
      <c r="C918" s="154"/>
      <c r="D918" s="52"/>
      <c r="E918" s="155"/>
      <c r="F918" s="106"/>
      <c r="H918" s="2" t="str">
        <f t="shared" si="31"/>
        <v/>
      </c>
    </row>
    <row r="919" spans="1:8">
      <c r="A919" s="112"/>
      <c r="B919" s="112"/>
      <c r="C919" s="131"/>
      <c r="D919" s="52"/>
      <c r="E919" s="52"/>
      <c r="F919" s="112"/>
      <c r="H919" s="2" t="str">
        <f t="shared" si="31"/>
        <v/>
      </c>
    </row>
    <row r="920" spans="1:8">
      <c r="A920" s="112"/>
      <c r="B920" s="112"/>
      <c r="C920" s="131"/>
      <c r="D920" s="52"/>
      <c r="E920" s="52"/>
      <c r="F920" s="112"/>
      <c r="H920" s="2" t="str">
        <f t="shared" si="31"/>
        <v/>
      </c>
    </row>
    <row r="921" spans="1:8">
      <c r="A921" s="112"/>
      <c r="B921" s="112"/>
      <c r="C921" s="131"/>
      <c r="D921" s="52"/>
      <c r="E921" s="52"/>
      <c r="F921" s="112"/>
      <c r="H921" s="2" t="str">
        <f t="shared" si="31"/>
        <v/>
      </c>
    </row>
    <row r="922" spans="1:8">
      <c r="A922" s="112"/>
      <c r="B922" s="112"/>
      <c r="C922" s="131"/>
      <c r="D922" s="52"/>
      <c r="E922" s="52"/>
      <c r="F922" s="112"/>
      <c r="H922" s="2" t="str">
        <f t="shared" si="31"/>
        <v/>
      </c>
    </row>
    <row r="923" spans="1:8">
      <c r="A923" s="112"/>
      <c r="B923" s="112"/>
      <c r="C923" s="131"/>
      <c r="D923" s="52"/>
      <c r="E923" s="52"/>
      <c r="F923" s="112"/>
      <c r="H923" s="2" t="str">
        <f t="shared" si="31"/>
        <v/>
      </c>
    </row>
    <row r="924" spans="1:8">
      <c r="A924" s="112"/>
      <c r="B924" s="112"/>
      <c r="C924" s="131"/>
      <c r="D924" s="52"/>
      <c r="E924" s="52"/>
      <c r="F924" s="112"/>
      <c r="H924" s="2" t="str">
        <f t="shared" si="31"/>
        <v/>
      </c>
    </row>
    <row r="925" spans="1:8">
      <c r="A925" s="112"/>
      <c r="B925" s="112"/>
      <c r="C925" s="131"/>
      <c r="D925" s="52"/>
      <c r="E925" s="52"/>
      <c r="F925" s="112"/>
      <c r="H925" s="2" t="str">
        <f t="shared" si="31"/>
        <v/>
      </c>
    </row>
    <row r="926" spans="1:8">
      <c r="A926" s="112"/>
      <c r="B926" s="112"/>
      <c r="C926" s="131"/>
      <c r="D926" s="52"/>
      <c r="E926" s="52"/>
      <c r="F926" s="112"/>
      <c r="H926" s="2" t="str">
        <f t="shared" si="31"/>
        <v/>
      </c>
    </row>
    <row r="927" spans="1:8">
      <c r="A927" s="112"/>
      <c r="B927" s="112"/>
      <c r="C927" s="131"/>
      <c r="D927" s="52"/>
      <c r="E927" s="52"/>
      <c r="F927" s="112"/>
      <c r="H927" s="2" t="str">
        <f t="shared" si="31"/>
        <v/>
      </c>
    </row>
    <row r="928" spans="1:8">
      <c r="A928" s="112"/>
      <c r="B928" s="112"/>
      <c r="C928" s="131"/>
      <c r="D928" s="52"/>
      <c r="E928" s="52"/>
      <c r="F928" s="112"/>
      <c r="H928" s="2" t="str">
        <f t="shared" si="31"/>
        <v/>
      </c>
    </row>
    <row r="929" spans="1:8">
      <c r="A929" s="112"/>
      <c r="B929" s="112"/>
      <c r="C929" s="131"/>
      <c r="D929" s="52"/>
      <c r="E929" s="52"/>
      <c r="F929" s="112"/>
      <c r="H929" s="2" t="str">
        <f t="shared" si="31"/>
        <v/>
      </c>
    </row>
    <row r="930" spans="1:8">
      <c r="A930" s="112"/>
      <c r="B930" s="112"/>
      <c r="C930" s="131"/>
      <c r="D930" s="52"/>
      <c r="E930" s="52"/>
      <c r="F930" s="112"/>
      <c r="H930" s="2" t="str">
        <f t="shared" si="31"/>
        <v/>
      </c>
    </row>
    <row r="931" spans="1:8">
      <c r="A931" s="112"/>
      <c r="B931" s="112"/>
      <c r="C931" s="131"/>
      <c r="D931" s="52"/>
      <c r="E931" s="52"/>
      <c r="F931" s="112"/>
      <c r="H931" s="2" t="str">
        <f t="shared" si="31"/>
        <v/>
      </c>
    </row>
    <row r="932" spans="1:8">
      <c r="A932" s="112"/>
      <c r="B932" s="112"/>
      <c r="C932" s="131"/>
      <c r="D932" s="52"/>
      <c r="E932" s="52"/>
      <c r="F932" s="112"/>
      <c r="H932" s="2" t="str">
        <f t="shared" si="31"/>
        <v/>
      </c>
    </row>
    <row r="933" spans="1:8">
      <c r="A933" s="112"/>
      <c r="B933" s="112"/>
      <c r="C933" s="131"/>
      <c r="D933" s="52"/>
      <c r="E933" s="52"/>
      <c r="F933" s="112"/>
      <c r="H933" s="2" t="str">
        <f t="shared" si="31"/>
        <v/>
      </c>
    </row>
    <row r="934" spans="1:8">
      <c r="A934" s="112"/>
      <c r="B934" s="112"/>
      <c r="C934" s="131"/>
      <c r="D934" s="52"/>
      <c r="E934" s="52"/>
      <c r="F934" s="112"/>
      <c r="H934" s="2" t="str">
        <f t="shared" si="31"/>
        <v/>
      </c>
    </row>
    <row r="935" spans="1:8">
      <c r="A935" s="112"/>
      <c r="B935" s="112"/>
      <c r="C935" s="131"/>
      <c r="D935" s="52"/>
      <c r="E935" s="52"/>
      <c r="F935" s="112"/>
      <c r="H935" s="2" t="str">
        <f t="shared" si="31"/>
        <v/>
      </c>
    </row>
    <row r="936" spans="1:8">
      <c r="A936" s="112"/>
      <c r="B936" s="112"/>
      <c r="C936" s="131"/>
      <c r="D936" s="52"/>
      <c r="E936" s="52"/>
      <c r="F936" s="112"/>
      <c r="H936" s="2" t="str">
        <f t="shared" si="31"/>
        <v/>
      </c>
    </row>
    <row r="937" spans="1:8">
      <c r="A937" s="112"/>
      <c r="B937" s="112"/>
      <c r="C937" s="131"/>
      <c r="D937" s="52"/>
      <c r="E937" s="52"/>
      <c r="F937" s="112"/>
      <c r="H937" s="2" t="str">
        <f t="shared" si="31"/>
        <v/>
      </c>
    </row>
    <row r="938" spans="1:8">
      <c r="A938" s="112"/>
      <c r="B938" s="112"/>
      <c r="C938" s="131"/>
      <c r="D938" s="52"/>
      <c r="E938" s="52"/>
      <c r="F938" s="112"/>
      <c r="H938" s="2" t="str">
        <f t="shared" si="31"/>
        <v/>
      </c>
    </row>
    <row r="939" spans="1:8">
      <c r="A939" s="112"/>
      <c r="B939" s="112"/>
      <c r="C939" s="131"/>
      <c r="D939" s="52"/>
      <c r="E939" s="52"/>
      <c r="F939" s="112"/>
      <c r="H939" s="2" t="str">
        <f t="shared" si="31"/>
        <v/>
      </c>
    </row>
    <row r="940" spans="1:8">
      <c r="A940" s="112"/>
      <c r="B940" s="112"/>
      <c r="C940" s="131"/>
      <c r="D940" s="52"/>
      <c r="E940" s="52"/>
      <c r="F940" s="112"/>
      <c r="H940" s="2" t="str">
        <f t="shared" si="31"/>
        <v/>
      </c>
    </row>
    <row r="941" spans="1:8">
      <c r="A941" s="112"/>
      <c r="B941" s="112"/>
      <c r="C941" s="131"/>
      <c r="D941" s="52"/>
      <c r="E941" s="52"/>
      <c r="F941" s="112"/>
      <c r="H941" s="2" t="str">
        <f t="shared" si="31"/>
        <v/>
      </c>
    </row>
    <row r="942" spans="1:8">
      <c r="A942" s="112"/>
      <c r="B942" s="112"/>
      <c r="C942" s="131"/>
      <c r="D942" s="52"/>
      <c r="E942" s="52"/>
      <c r="F942" s="112"/>
      <c r="H942" s="2" t="str">
        <f t="shared" si="31"/>
        <v/>
      </c>
    </row>
    <row r="943" spans="1:8">
      <c r="A943" s="112"/>
      <c r="B943" s="112"/>
      <c r="C943" s="131"/>
      <c r="D943" s="52"/>
      <c r="E943" s="52"/>
      <c r="F943" s="112"/>
      <c r="H943" s="2" t="str">
        <f t="shared" si="31"/>
        <v/>
      </c>
    </row>
    <row r="944" spans="1:8">
      <c r="A944" s="112"/>
      <c r="B944" s="112"/>
      <c r="C944" s="131"/>
      <c r="D944" s="52"/>
      <c r="E944" s="52"/>
      <c r="F944" s="112"/>
      <c r="H944" s="2" t="str">
        <f t="shared" si="31"/>
        <v/>
      </c>
    </row>
    <row r="945" spans="1:8">
      <c r="A945" s="112"/>
      <c r="B945" s="112"/>
      <c r="C945" s="131"/>
      <c r="D945" s="52"/>
      <c r="E945" s="52"/>
      <c r="F945" s="112"/>
      <c r="H945" s="2" t="str">
        <f t="shared" si="31"/>
        <v/>
      </c>
    </row>
    <row r="946" spans="1:8">
      <c r="A946" s="112"/>
      <c r="B946" s="112"/>
      <c r="C946" s="131"/>
      <c r="D946" s="52"/>
      <c r="E946" s="52"/>
      <c r="F946" s="112"/>
      <c r="H946" s="2" t="str">
        <f t="shared" si="31"/>
        <v/>
      </c>
    </row>
    <row r="947" spans="1:8">
      <c r="A947" s="112"/>
      <c r="B947" s="112"/>
      <c r="C947" s="131"/>
      <c r="D947" s="52"/>
      <c r="E947" s="52"/>
      <c r="F947" s="112"/>
      <c r="H947" s="2" t="str">
        <f t="shared" si="31"/>
        <v/>
      </c>
    </row>
    <row r="948" spans="1:8">
      <c r="A948" s="112"/>
      <c r="B948" s="112"/>
      <c r="C948" s="131"/>
      <c r="D948" s="52"/>
      <c r="E948" s="52"/>
      <c r="F948" s="112"/>
      <c r="H948" s="2" t="str">
        <f t="shared" si="31"/>
        <v/>
      </c>
    </row>
    <row r="949" spans="1:8">
      <c r="A949" s="112"/>
      <c r="B949" s="112"/>
      <c r="C949" s="131"/>
      <c r="D949" s="52"/>
      <c r="E949" s="52"/>
      <c r="F949" s="112"/>
      <c r="H949" s="2" t="str">
        <f t="shared" si="31"/>
        <v/>
      </c>
    </row>
    <row r="950" spans="1:8">
      <c r="A950" s="112"/>
      <c r="B950" s="112"/>
      <c r="C950" s="131"/>
      <c r="D950" s="52"/>
      <c r="E950" s="52"/>
      <c r="F950" s="112"/>
      <c r="H950" s="2" t="str">
        <f t="shared" si="31"/>
        <v/>
      </c>
    </row>
    <row r="951" spans="1:8">
      <c r="A951" s="112"/>
      <c r="B951" s="112"/>
      <c r="C951" s="131"/>
      <c r="D951" s="52"/>
      <c r="E951" s="52"/>
      <c r="F951" s="112"/>
      <c r="H951" s="2" t="str">
        <f t="shared" si="31"/>
        <v/>
      </c>
    </row>
    <row r="952" spans="1:8">
      <c r="A952" s="112"/>
      <c r="B952" s="112"/>
      <c r="C952" s="131"/>
      <c r="D952" s="52"/>
      <c r="E952" s="52"/>
      <c r="F952" s="112"/>
      <c r="H952" s="2" t="str">
        <f t="shared" si="31"/>
        <v/>
      </c>
    </row>
    <row r="953" spans="1:8">
      <c r="A953" s="112"/>
      <c r="B953" s="112"/>
      <c r="C953" s="131"/>
      <c r="D953" s="52"/>
      <c r="E953" s="52"/>
      <c r="F953" s="112"/>
      <c r="H953" s="2" t="str">
        <f t="shared" si="31"/>
        <v/>
      </c>
    </row>
    <row r="954" spans="1:8">
      <c r="A954" s="192"/>
      <c r="B954" s="193"/>
      <c r="C954" s="194"/>
      <c r="D954" s="191"/>
      <c r="H954" s="2" t="str">
        <f>IF($G$900="","",1)</f>
        <v/>
      </c>
    </row>
    <row r="955" spans="1:8">
      <c r="A955" s="1" t="str">
        <f>G955 &amp; " - $" &amp; TEXT(G956, "#,##0")</f>
        <v xml:space="preserve"> - $</v>
      </c>
      <c r="B955" s="1"/>
      <c r="C955" s="1"/>
      <c r="D955" s="1"/>
      <c r="E955" s="9"/>
      <c r="F955" s="108"/>
      <c r="G955" s="187" t="str">
        <f>IF(Flagpole!$N$67=0,"",TRIM(RIGHT(Flagpole!$A$3, LEN(Flagpole!$A$3) - FIND(":",Flagpole!$A$3))))</f>
        <v/>
      </c>
      <c r="H955" s="2" t="str">
        <f>IF($G$955="","",1)</f>
        <v/>
      </c>
    </row>
    <row r="956" spans="1:8">
      <c r="A956" s="138"/>
      <c r="B956" s="138"/>
      <c r="C956" s="138"/>
      <c r="D956" s="138"/>
      <c r="E956" s="138"/>
      <c r="F956" s="138"/>
      <c r="G956" s="188" t="str">
        <f>IF(Flagpole!$N$67=0,"",ROUNDUP(Flagpole!$N$67,0))</f>
        <v/>
      </c>
      <c r="H956" s="2" t="str">
        <f t="shared" ref="H956:H958" si="32">IF($G$955="","",1)</f>
        <v/>
      </c>
    </row>
    <row r="957" spans="1:8" ht="21.6">
      <c r="A957" s="102" t="s">
        <v>54</v>
      </c>
      <c r="B957" s="102" t="s">
        <v>55</v>
      </c>
      <c r="C957" s="102" t="s">
        <v>56</v>
      </c>
      <c r="D957" s="102" t="s">
        <v>57</v>
      </c>
      <c r="E957" s="102" t="s">
        <v>58</v>
      </c>
      <c r="F957" s="102" t="s">
        <v>59</v>
      </c>
      <c r="H957" s="2" t="str">
        <f t="shared" si="32"/>
        <v/>
      </c>
    </row>
    <row r="958" spans="1:8" ht="15" thickBot="1">
      <c r="A958" s="12"/>
      <c r="B958" s="12"/>
      <c r="C958" s="12"/>
      <c r="D958" s="12"/>
      <c r="E958" s="12"/>
      <c r="F958" s="12"/>
      <c r="H958" s="2" t="str">
        <f t="shared" si="32"/>
        <v/>
      </c>
    </row>
    <row r="959" spans="1:8" ht="15" thickTop="1">
      <c r="A959" s="112" t="str" cm="1">
        <f t="array" ref="A959">_xlfn._xlws.FILTER(Flagpole!$B$9:$G$58, (Flagpole!$F$9:$F$58&lt;&gt;""), "")</f>
        <v/>
      </c>
      <c r="B959" s="112"/>
      <c r="C959" s="154"/>
      <c r="D959" s="52"/>
      <c r="E959" s="155"/>
      <c r="F959" s="106"/>
      <c r="H959" s="2" t="str">
        <f t="shared" ref="H959:H1008" si="33">IF(OR(D959="", D959=0), "", 1)</f>
        <v/>
      </c>
    </row>
    <row r="960" spans="1:8">
      <c r="A960" s="112"/>
      <c r="B960" s="112"/>
      <c r="C960" s="154"/>
      <c r="D960" s="52"/>
      <c r="E960" s="155"/>
      <c r="F960" s="106"/>
      <c r="H960" s="2" t="str">
        <f t="shared" si="33"/>
        <v/>
      </c>
    </row>
    <row r="961" spans="1:8">
      <c r="A961" s="112"/>
      <c r="B961" s="112"/>
      <c r="C961" s="154"/>
      <c r="D961" s="52"/>
      <c r="E961" s="155"/>
      <c r="F961" s="106"/>
      <c r="H961" s="2" t="str">
        <f t="shared" si="33"/>
        <v/>
      </c>
    </row>
    <row r="962" spans="1:8">
      <c r="A962" s="112"/>
      <c r="B962" s="112"/>
      <c r="C962" s="154"/>
      <c r="D962" s="52"/>
      <c r="E962" s="155"/>
      <c r="F962" s="106"/>
      <c r="H962" s="2" t="str">
        <f t="shared" si="33"/>
        <v/>
      </c>
    </row>
    <row r="963" spans="1:8">
      <c r="A963" s="112"/>
      <c r="B963" s="112"/>
      <c r="C963" s="154"/>
      <c r="D963" s="52"/>
      <c r="E963" s="155"/>
      <c r="F963" s="106"/>
      <c r="H963" s="2" t="str">
        <f t="shared" si="33"/>
        <v/>
      </c>
    </row>
    <row r="964" spans="1:8">
      <c r="A964" s="112"/>
      <c r="B964" s="112"/>
      <c r="C964" s="154"/>
      <c r="D964" s="52"/>
      <c r="E964" s="155"/>
      <c r="F964" s="106"/>
      <c r="H964" s="2" t="str">
        <f t="shared" si="33"/>
        <v/>
      </c>
    </row>
    <row r="965" spans="1:8">
      <c r="A965" s="112"/>
      <c r="B965" s="112"/>
      <c r="C965" s="154"/>
      <c r="D965" s="52"/>
      <c r="E965" s="155"/>
      <c r="F965" s="106"/>
      <c r="H965" s="2" t="str">
        <f t="shared" si="33"/>
        <v/>
      </c>
    </row>
    <row r="966" spans="1:8">
      <c r="A966" s="112"/>
      <c r="B966" s="112"/>
      <c r="C966" s="154"/>
      <c r="D966" s="52"/>
      <c r="E966" s="155"/>
      <c r="F966" s="106"/>
      <c r="H966" s="2" t="str">
        <f t="shared" si="33"/>
        <v/>
      </c>
    </row>
    <row r="967" spans="1:8">
      <c r="A967" s="112"/>
      <c r="B967" s="112"/>
      <c r="C967" s="154"/>
      <c r="D967" s="52"/>
      <c r="E967" s="155"/>
      <c r="F967" s="106"/>
      <c r="H967" s="2" t="str">
        <f t="shared" si="33"/>
        <v/>
      </c>
    </row>
    <row r="968" spans="1:8">
      <c r="A968" s="112"/>
      <c r="B968" s="112"/>
      <c r="C968" s="154"/>
      <c r="D968" s="52"/>
      <c r="E968" s="155"/>
      <c r="F968" s="106"/>
      <c r="H968" s="2" t="str">
        <f t="shared" si="33"/>
        <v/>
      </c>
    </row>
    <row r="969" spans="1:8">
      <c r="A969" s="112"/>
      <c r="B969" s="112"/>
      <c r="C969" s="154"/>
      <c r="D969" s="52"/>
      <c r="E969" s="155"/>
      <c r="F969" s="106"/>
      <c r="H969" s="2" t="str">
        <f t="shared" si="33"/>
        <v/>
      </c>
    </row>
    <row r="970" spans="1:8">
      <c r="A970" s="112"/>
      <c r="B970" s="112"/>
      <c r="C970" s="154"/>
      <c r="D970" s="52"/>
      <c r="E970" s="155"/>
      <c r="F970" s="106"/>
      <c r="H970" s="2" t="str">
        <f t="shared" si="33"/>
        <v/>
      </c>
    </row>
    <row r="971" spans="1:8">
      <c r="A971" s="112"/>
      <c r="B971" s="112"/>
      <c r="C971" s="154"/>
      <c r="D971" s="52"/>
      <c r="E971" s="155"/>
      <c r="F971" s="106"/>
      <c r="H971" s="2" t="str">
        <f t="shared" si="33"/>
        <v/>
      </c>
    </row>
    <row r="972" spans="1:8">
      <c r="A972" s="112"/>
      <c r="B972" s="112"/>
      <c r="C972" s="154"/>
      <c r="D972" s="52"/>
      <c r="E972" s="155"/>
      <c r="F972" s="106"/>
      <c r="H972" s="2" t="str">
        <f t="shared" si="33"/>
        <v/>
      </c>
    </row>
    <row r="973" spans="1:8">
      <c r="A973" s="112"/>
      <c r="B973" s="112"/>
      <c r="C973" s="154"/>
      <c r="D973" s="52"/>
      <c r="E973" s="155"/>
      <c r="F973" s="106"/>
      <c r="H973" s="2" t="str">
        <f t="shared" si="33"/>
        <v/>
      </c>
    </row>
    <row r="974" spans="1:8">
      <c r="A974" s="112"/>
      <c r="B974" s="112"/>
      <c r="C974" s="131"/>
      <c r="D974" s="52"/>
      <c r="E974" s="52"/>
      <c r="F974" s="112"/>
      <c r="H974" s="2" t="str">
        <f t="shared" si="33"/>
        <v/>
      </c>
    </row>
    <row r="975" spans="1:8">
      <c r="A975" s="112"/>
      <c r="B975" s="112"/>
      <c r="C975" s="131"/>
      <c r="D975" s="52"/>
      <c r="E975" s="52"/>
      <c r="F975" s="112"/>
      <c r="H975" s="2" t="str">
        <f t="shared" si="33"/>
        <v/>
      </c>
    </row>
    <row r="976" spans="1:8">
      <c r="A976" s="112"/>
      <c r="B976" s="112"/>
      <c r="C976" s="131"/>
      <c r="D976" s="52"/>
      <c r="E976" s="52"/>
      <c r="F976" s="112"/>
      <c r="H976" s="2" t="str">
        <f t="shared" si="33"/>
        <v/>
      </c>
    </row>
    <row r="977" spans="1:8">
      <c r="A977" s="112"/>
      <c r="B977" s="112"/>
      <c r="C977" s="131"/>
      <c r="D977" s="52"/>
      <c r="E977" s="52"/>
      <c r="F977" s="112"/>
      <c r="H977" s="2" t="str">
        <f t="shared" si="33"/>
        <v/>
      </c>
    </row>
    <row r="978" spans="1:8">
      <c r="A978" s="112"/>
      <c r="B978" s="112"/>
      <c r="C978" s="131"/>
      <c r="D978" s="52"/>
      <c r="E978" s="52"/>
      <c r="F978" s="112"/>
      <c r="H978" s="2" t="str">
        <f t="shared" si="33"/>
        <v/>
      </c>
    </row>
    <row r="979" spans="1:8">
      <c r="A979" s="112"/>
      <c r="B979" s="112"/>
      <c r="C979" s="131"/>
      <c r="D979" s="52"/>
      <c r="E979" s="52"/>
      <c r="F979" s="112"/>
      <c r="H979" s="2" t="str">
        <f t="shared" si="33"/>
        <v/>
      </c>
    </row>
    <row r="980" spans="1:8">
      <c r="A980" s="112"/>
      <c r="B980" s="112"/>
      <c r="C980" s="131"/>
      <c r="D980" s="52"/>
      <c r="E980" s="52"/>
      <c r="F980" s="112"/>
      <c r="H980" s="2" t="str">
        <f t="shared" si="33"/>
        <v/>
      </c>
    </row>
    <row r="981" spans="1:8">
      <c r="A981" s="112"/>
      <c r="B981" s="112"/>
      <c r="C981" s="131"/>
      <c r="D981" s="52"/>
      <c r="E981" s="52"/>
      <c r="F981" s="112"/>
      <c r="H981" s="2" t="str">
        <f t="shared" si="33"/>
        <v/>
      </c>
    </row>
    <row r="982" spans="1:8">
      <c r="A982" s="112"/>
      <c r="B982" s="112"/>
      <c r="C982" s="131"/>
      <c r="D982" s="52"/>
      <c r="E982" s="52"/>
      <c r="F982" s="112"/>
      <c r="H982" s="2" t="str">
        <f t="shared" si="33"/>
        <v/>
      </c>
    </row>
    <row r="983" spans="1:8">
      <c r="A983" s="112"/>
      <c r="B983" s="112"/>
      <c r="C983" s="131"/>
      <c r="D983" s="52"/>
      <c r="E983" s="52"/>
      <c r="F983" s="112"/>
      <c r="H983" s="2" t="str">
        <f t="shared" si="33"/>
        <v/>
      </c>
    </row>
    <row r="984" spans="1:8">
      <c r="A984" s="112"/>
      <c r="B984" s="112"/>
      <c r="C984" s="131"/>
      <c r="D984" s="52"/>
      <c r="E984" s="52"/>
      <c r="F984" s="112"/>
      <c r="H984" s="2" t="str">
        <f t="shared" si="33"/>
        <v/>
      </c>
    </row>
    <row r="985" spans="1:8">
      <c r="A985" s="112"/>
      <c r="B985" s="112"/>
      <c r="C985" s="131"/>
      <c r="D985" s="52"/>
      <c r="E985" s="52"/>
      <c r="F985" s="112"/>
      <c r="H985" s="2" t="str">
        <f t="shared" si="33"/>
        <v/>
      </c>
    </row>
    <row r="986" spans="1:8">
      <c r="A986" s="112"/>
      <c r="B986" s="112"/>
      <c r="C986" s="131"/>
      <c r="D986" s="52"/>
      <c r="E986" s="52"/>
      <c r="F986" s="112"/>
      <c r="H986" s="2" t="str">
        <f t="shared" si="33"/>
        <v/>
      </c>
    </row>
    <row r="987" spans="1:8">
      <c r="A987" s="112"/>
      <c r="B987" s="112"/>
      <c r="C987" s="131"/>
      <c r="D987" s="52"/>
      <c r="E987" s="52"/>
      <c r="F987" s="112"/>
      <c r="H987" s="2" t="str">
        <f t="shared" si="33"/>
        <v/>
      </c>
    </row>
    <row r="988" spans="1:8">
      <c r="A988" s="112"/>
      <c r="B988" s="112"/>
      <c r="C988" s="131"/>
      <c r="D988" s="52"/>
      <c r="E988" s="52"/>
      <c r="F988" s="112"/>
      <c r="H988" s="2" t="str">
        <f t="shared" si="33"/>
        <v/>
      </c>
    </row>
    <row r="989" spans="1:8">
      <c r="A989" s="112"/>
      <c r="B989" s="112"/>
      <c r="C989" s="131"/>
      <c r="D989" s="52"/>
      <c r="E989" s="52"/>
      <c r="F989" s="112"/>
      <c r="H989" s="2" t="str">
        <f t="shared" si="33"/>
        <v/>
      </c>
    </row>
    <row r="990" spans="1:8">
      <c r="A990" s="112"/>
      <c r="B990" s="112"/>
      <c r="C990" s="131"/>
      <c r="D990" s="52"/>
      <c r="E990" s="52"/>
      <c r="F990" s="112"/>
      <c r="H990" s="2" t="str">
        <f t="shared" si="33"/>
        <v/>
      </c>
    </row>
    <row r="991" spans="1:8">
      <c r="A991" s="112"/>
      <c r="B991" s="112"/>
      <c r="C991" s="131"/>
      <c r="D991" s="52"/>
      <c r="E991" s="52"/>
      <c r="F991" s="112"/>
      <c r="H991" s="2" t="str">
        <f t="shared" si="33"/>
        <v/>
      </c>
    </row>
    <row r="992" spans="1:8">
      <c r="A992" s="112"/>
      <c r="B992" s="112"/>
      <c r="C992" s="131"/>
      <c r="D992" s="52"/>
      <c r="E992" s="52"/>
      <c r="F992" s="112"/>
      <c r="H992" s="2" t="str">
        <f t="shared" si="33"/>
        <v/>
      </c>
    </row>
    <row r="993" spans="1:8">
      <c r="A993" s="112"/>
      <c r="B993" s="112"/>
      <c r="C993" s="131"/>
      <c r="D993" s="52"/>
      <c r="E993" s="52"/>
      <c r="F993" s="112"/>
      <c r="H993" s="2" t="str">
        <f t="shared" si="33"/>
        <v/>
      </c>
    </row>
    <row r="994" spans="1:8">
      <c r="A994" s="112"/>
      <c r="B994" s="112"/>
      <c r="C994" s="131"/>
      <c r="D994" s="52"/>
      <c r="E994" s="52"/>
      <c r="F994" s="112"/>
      <c r="H994" s="2" t="str">
        <f t="shared" si="33"/>
        <v/>
      </c>
    </row>
    <row r="995" spans="1:8">
      <c r="A995" s="112"/>
      <c r="B995" s="112"/>
      <c r="C995" s="131"/>
      <c r="D995" s="52"/>
      <c r="E995" s="52"/>
      <c r="F995" s="112"/>
      <c r="H995" s="2" t="str">
        <f t="shared" si="33"/>
        <v/>
      </c>
    </row>
    <row r="996" spans="1:8">
      <c r="A996" s="112"/>
      <c r="B996" s="112"/>
      <c r="C996" s="131"/>
      <c r="D996" s="52"/>
      <c r="E996" s="52"/>
      <c r="F996" s="112"/>
      <c r="H996" s="2" t="str">
        <f t="shared" si="33"/>
        <v/>
      </c>
    </row>
    <row r="997" spans="1:8">
      <c r="A997" s="112"/>
      <c r="B997" s="112"/>
      <c r="C997" s="131"/>
      <c r="D997" s="52"/>
      <c r="E997" s="52"/>
      <c r="F997" s="112"/>
      <c r="H997" s="2" t="str">
        <f t="shared" si="33"/>
        <v/>
      </c>
    </row>
    <row r="998" spans="1:8">
      <c r="A998" s="112"/>
      <c r="B998" s="112"/>
      <c r="C998" s="131"/>
      <c r="D998" s="52"/>
      <c r="E998" s="52"/>
      <c r="F998" s="112"/>
      <c r="H998" s="2" t="str">
        <f t="shared" si="33"/>
        <v/>
      </c>
    </row>
    <row r="999" spans="1:8">
      <c r="A999" s="112"/>
      <c r="B999" s="112"/>
      <c r="C999" s="131"/>
      <c r="D999" s="52"/>
      <c r="E999" s="52"/>
      <c r="F999" s="112"/>
      <c r="H999" s="2" t="str">
        <f t="shared" si="33"/>
        <v/>
      </c>
    </row>
    <row r="1000" spans="1:8">
      <c r="A1000" s="112"/>
      <c r="B1000" s="112"/>
      <c r="C1000" s="131"/>
      <c r="D1000" s="52"/>
      <c r="E1000" s="52"/>
      <c r="F1000" s="112"/>
      <c r="H1000" s="2" t="str">
        <f t="shared" si="33"/>
        <v/>
      </c>
    </row>
    <row r="1001" spans="1:8">
      <c r="A1001" s="112"/>
      <c r="B1001" s="112"/>
      <c r="C1001" s="131"/>
      <c r="D1001" s="52"/>
      <c r="E1001" s="52"/>
      <c r="F1001" s="112"/>
      <c r="H1001" s="2" t="str">
        <f t="shared" si="33"/>
        <v/>
      </c>
    </row>
    <row r="1002" spans="1:8">
      <c r="A1002" s="112"/>
      <c r="B1002" s="112"/>
      <c r="C1002" s="131"/>
      <c r="D1002" s="52"/>
      <c r="E1002" s="52"/>
      <c r="F1002" s="112"/>
      <c r="H1002" s="2" t="str">
        <f t="shared" si="33"/>
        <v/>
      </c>
    </row>
    <row r="1003" spans="1:8">
      <c r="A1003" s="112"/>
      <c r="B1003" s="112"/>
      <c r="C1003" s="131"/>
      <c r="D1003" s="52"/>
      <c r="E1003" s="52"/>
      <c r="F1003" s="112"/>
      <c r="H1003" s="2" t="str">
        <f t="shared" si="33"/>
        <v/>
      </c>
    </row>
    <row r="1004" spans="1:8">
      <c r="A1004" s="112"/>
      <c r="B1004" s="112"/>
      <c r="C1004" s="131"/>
      <c r="D1004" s="52"/>
      <c r="E1004" s="52"/>
      <c r="F1004" s="112"/>
      <c r="H1004" s="2" t="str">
        <f t="shared" si="33"/>
        <v/>
      </c>
    </row>
    <row r="1005" spans="1:8">
      <c r="A1005" s="112"/>
      <c r="B1005" s="112"/>
      <c r="C1005" s="131"/>
      <c r="D1005" s="52"/>
      <c r="E1005" s="52"/>
      <c r="F1005" s="112"/>
      <c r="H1005" s="2" t="str">
        <f t="shared" si="33"/>
        <v/>
      </c>
    </row>
    <row r="1006" spans="1:8">
      <c r="A1006" s="112"/>
      <c r="B1006" s="112"/>
      <c r="C1006" s="131"/>
      <c r="D1006" s="52"/>
      <c r="E1006" s="52"/>
      <c r="F1006" s="112"/>
      <c r="H1006" s="2" t="str">
        <f t="shared" si="33"/>
        <v/>
      </c>
    </row>
    <row r="1007" spans="1:8">
      <c r="A1007" s="112"/>
      <c r="B1007" s="112"/>
      <c r="C1007" s="131"/>
      <c r="D1007" s="52"/>
      <c r="E1007" s="52"/>
      <c r="F1007" s="112"/>
      <c r="H1007" s="2" t="str">
        <f t="shared" si="33"/>
        <v/>
      </c>
    </row>
    <row r="1008" spans="1:8">
      <c r="A1008" s="112"/>
      <c r="B1008" s="112"/>
      <c r="C1008" s="131"/>
      <c r="D1008" s="52"/>
      <c r="E1008" s="52"/>
      <c r="F1008" s="112"/>
      <c r="H1008" s="2" t="str">
        <f t="shared" si="33"/>
        <v/>
      </c>
    </row>
    <row r="1009" spans="1:8">
      <c r="A1009" s="192"/>
      <c r="B1009" s="193"/>
      <c r="C1009" s="194"/>
      <c r="D1009" s="191"/>
      <c r="H1009" s="2" t="str">
        <f>IF($G$955="","",1)</f>
        <v/>
      </c>
    </row>
    <row r="1010" spans="1:8">
      <c r="A1010" s="1" t="str">
        <f>G1010 &amp; " - $" &amp; TEXT(G1011, "#,##0")</f>
        <v xml:space="preserve"> - $</v>
      </c>
      <c r="B1010" s="1"/>
      <c r="C1010" s="1"/>
      <c r="D1010" s="1"/>
      <c r="E1010" s="9"/>
      <c r="F1010" s="108"/>
      <c r="G1010" s="187" t="str">
        <f>IF('Knox Box'!$N$67=0,"",TRIM(RIGHT('Knox Box'!$A$3, LEN('Knox Box'!$A$3) - FIND(":",'Knox Box'!$A$3))))</f>
        <v/>
      </c>
      <c r="H1010" s="2" t="str">
        <f>IF($G$1010="","",1)</f>
        <v/>
      </c>
    </row>
    <row r="1011" spans="1:8">
      <c r="A1011" s="138"/>
      <c r="B1011" s="138"/>
      <c r="C1011" s="138"/>
      <c r="D1011" s="138"/>
      <c r="E1011" s="138"/>
      <c r="F1011" s="138"/>
      <c r="G1011" s="188" t="str">
        <f>IF('Knox Box'!$N$67=0,"",ROUNDUP('Knox Box'!$N$67,0))</f>
        <v/>
      </c>
      <c r="H1011" s="2" t="str">
        <f t="shared" ref="H1011:H1013" si="34">IF($G$1010="","",1)</f>
        <v/>
      </c>
    </row>
    <row r="1012" spans="1:8" ht="21.6">
      <c r="A1012" s="102" t="s">
        <v>54</v>
      </c>
      <c r="B1012" s="102" t="s">
        <v>55</v>
      </c>
      <c r="C1012" s="102" t="s">
        <v>56</v>
      </c>
      <c r="D1012" s="102" t="s">
        <v>57</v>
      </c>
      <c r="E1012" s="102" t="s">
        <v>58</v>
      </c>
      <c r="F1012" s="102" t="s">
        <v>59</v>
      </c>
      <c r="H1012" s="2" t="str">
        <f t="shared" si="34"/>
        <v/>
      </c>
    </row>
    <row r="1013" spans="1:8" ht="15" thickBot="1">
      <c r="A1013" s="12"/>
      <c r="B1013" s="12"/>
      <c r="C1013" s="12"/>
      <c r="D1013" s="12"/>
      <c r="E1013" s="12"/>
      <c r="F1013" s="12"/>
      <c r="H1013" s="2" t="str">
        <f t="shared" si="34"/>
        <v/>
      </c>
    </row>
    <row r="1014" spans="1:8" ht="15" thickTop="1">
      <c r="A1014" s="112" t="str" cm="1">
        <f t="array" ref="A1014">_xlfn._xlws.FILTER('Knox Box'!$B$9:$G$58, ('Knox Box'!$F$9:$F$58&lt;&gt;""), "")</f>
        <v/>
      </c>
      <c r="B1014" s="112"/>
      <c r="C1014" s="154"/>
      <c r="D1014" s="52"/>
      <c r="E1014" s="155"/>
      <c r="F1014" s="106"/>
      <c r="H1014" s="2" t="str">
        <f t="shared" ref="H1014:H1063" si="35">IF(OR(D1014="", D1014=0), "", 1)</f>
        <v/>
      </c>
    </row>
    <row r="1015" spans="1:8">
      <c r="A1015" s="112"/>
      <c r="B1015" s="112"/>
      <c r="C1015" s="154"/>
      <c r="D1015" s="52"/>
      <c r="E1015" s="155"/>
      <c r="F1015" s="106"/>
      <c r="H1015" s="2" t="str">
        <f t="shared" si="35"/>
        <v/>
      </c>
    </row>
    <row r="1016" spans="1:8">
      <c r="A1016" s="112"/>
      <c r="B1016" s="112"/>
      <c r="C1016" s="154"/>
      <c r="D1016" s="52"/>
      <c r="E1016" s="155"/>
      <c r="F1016" s="106"/>
      <c r="H1016" s="2" t="str">
        <f t="shared" si="35"/>
        <v/>
      </c>
    </row>
    <row r="1017" spans="1:8">
      <c r="A1017" s="112"/>
      <c r="B1017" s="112"/>
      <c r="C1017" s="154"/>
      <c r="D1017" s="52"/>
      <c r="E1017" s="155"/>
      <c r="F1017" s="106"/>
      <c r="H1017" s="2" t="str">
        <f t="shared" si="35"/>
        <v/>
      </c>
    </row>
    <row r="1018" spans="1:8">
      <c r="A1018" s="112"/>
      <c r="B1018" s="112"/>
      <c r="C1018" s="154"/>
      <c r="D1018" s="52"/>
      <c r="E1018" s="155"/>
      <c r="F1018" s="106"/>
      <c r="H1018" s="2" t="str">
        <f t="shared" si="35"/>
        <v/>
      </c>
    </row>
    <row r="1019" spans="1:8">
      <c r="A1019" s="112"/>
      <c r="B1019" s="112"/>
      <c r="C1019" s="154"/>
      <c r="D1019" s="52"/>
      <c r="E1019" s="155"/>
      <c r="F1019" s="106"/>
      <c r="H1019" s="2" t="str">
        <f t="shared" si="35"/>
        <v/>
      </c>
    </row>
    <row r="1020" spans="1:8">
      <c r="A1020" s="112"/>
      <c r="B1020" s="112"/>
      <c r="C1020" s="154"/>
      <c r="D1020" s="52"/>
      <c r="E1020" s="155"/>
      <c r="F1020" s="106"/>
      <c r="H1020" s="2" t="str">
        <f t="shared" si="35"/>
        <v/>
      </c>
    </row>
    <row r="1021" spans="1:8">
      <c r="A1021" s="112"/>
      <c r="B1021" s="112"/>
      <c r="C1021" s="154"/>
      <c r="D1021" s="52"/>
      <c r="E1021" s="155"/>
      <c r="F1021" s="106"/>
      <c r="H1021" s="2" t="str">
        <f t="shared" si="35"/>
        <v/>
      </c>
    </row>
    <row r="1022" spans="1:8">
      <c r="A1022" s="112"/>
      <c r="B1022" s="112"/>
      <c r="C1022" s="154"/>
      <c r="D1022" s="52"/>
      <c r="E1022" s="155"/>
      <c r="F1022" s="106"/>
      <c r="H1022" s="2" t="str">
        <f t="shared" si="35"/>
        <v/>
      </c>
    </row>
    <row r="1023" spans="1:8">
      <c r="A1023" s="112"/>
      <c r="B1023" s="112"/>
      <c r="C1023" s="154"/>
      <c r="D1023" s="52"/>
      <c r="E1023" s="155"/>
      <c r="F1023" s="106"/>
      <c r="H1023" s="2" t="str">
        <f t="shared" si="35"/>
        <v/>
      </c>
    </row>
    <row r="1024" spans="1:8">
      <c r="A1024" s="112"/>
      <c r="B1024" s="112"/>
      <c r="C1024" s="154"/>
      <c r="D1024" s="52"/>
      <c r="E1024" s="155"/>
      <c r="F1024" s="106"/>
      <c r="H1024" s="2" t="str">
        <f t="shared" si="35"/>
        <v/>
      </c>
    </row>
    <row r="1025" spans="1:8">
      <c r="A1025" s="112"/>
      <c r="B1025" s="112"/>
      <c r="C1025" s="154"/>
      <c r="D1025" s="52"/>
      <c r="E1025" s="155"/>
      <c r="F1025" s="106"/>
      <c r="H1025" s="2" t="str">
        <f t="shared" si="35"/>
        <v/>
      </c>
    </row>
    <row r="1026" spans="1:8">
      <c r="A1026" s="112"/>
      <c r="B1026" s="112"/>
      <c r="C1026" s="154"/>
      <c r="D1026" s="52"/>
      <c r="E1026" s="155"/>
      <c r="F1026" s="106"/>
      <c r="H1026" s="2" t="str">
        <f t="shared" si="35"/>
        <v/>
      </c>
    </row>
    <row r="1027" spans="1:8">
      <c r="A1027" s="112"/>
      <c r="B1027" s="112"/>
      <c r="C1027" s="154"/>
      <c r="D1027" s="52"/>
      <c r="E1027" s="155"/>
      <c r="F1027" s="106"/>
      <c r="H1027" s="2" t="str">
        <f t="shared" si="35"/>
        <v/>
      </c>
    </row>
    <row r="1028" spans="1:8">
      <c r="A1028" s="112"/>
      <c r="B1028" s="112"/>
      <c r="C1028" s="154"/>
      <c r="D1028" s="52"/>
      <c r="E1028" s="155"/>
      <c r="F1028" s="106"/>
      <c r="H1028" s="2" t="str">
        <f t="shared" si="35"/>
        <v/>
      </c>
    </row>
    <row r="1029" spans="1:8">
      <c r="A1029" s="112"/>
      <c r="B1029" s="112"/>
      <c r="C1029" s="131"/>
      <c r="D1029" s="52"/>
      <c r="E1029" s="52"/>
      <c r="F1029" s="112"/>
      <c r="H1029" s="2" t="str">
        <f t="shared" si="35"/>
        <v/>
      </c>
    </row>
    <row r="1030" spans="1:8">
      <c r="A1030" s="112"/>
      <c r="B1030" s="112"/>
      <c r="C1030" s="131"/>
      <c r="D1030" s="52"/>
      <c r="E1030" s="52"/>
      <c r="F1030" s="112"/>
      <c r="H1030" s="2" t="str">
        <f t="shared" si="35"/>
        <v/>
      </c>
    </row>
    <row r="1031" spans="1:8">
      <c r="A1031" s="112"/>
      <c r="B1031" s="112"/>
      <c r="C1031" s="131"/>
      <c r="D1031" s="52"/>
      <c r="E1031" s="52"/>
      <c r="F1031" s="112"/>
      <c r="H1031" s="2" t="str">
        <f t="shared" si="35"/>
        <v/>
      </c>
    </row>
    <row r="1032" spans="1:8">
      <c r="A1032" s="112"/>
      <c r="B1032" s="112"/>
      <c r="C1032" s="131"/>
      <c r="D1032" s="52"/>
      <c r="E1032" s="52"/>
      <c r="F1032" s="112"/>
      <c r="H1032" s="2" t="str">
        <f t="shared" si="35"/>
        <v/>
      </c>
    </row>
    <row r="1033" spans="1:8">
      <c r="A1033" s="112"/>
      <c r="B1033" s="112"/>
      <c r="C1033" s="131"/>
      <c r="D1033" s="52"/>
      <c r="E1033" s="52"/>
      <c r="F1033" s="112"/>
      <c r="H1033" s="2" t="str">
        <f t="shared" si="35"/>
        <v/>
      </c>
    </row>
    <row r="1034" spans="1:8">
      <c r="A1034" s="112"/>
      <c r="B1034" s="112"/>
      <c r="C1034" s="131"/>
      <c r="D1034" s="52"/>
      <c r="E1034" s="52"/>
      <c r="F1034" s="112"/>
      <c r="H1034" s="2" t="str">
        <f t="shared" si="35"/>
        <v/>
      </c>
    </row>
    <row r="1035" spans="1:8">
      <c r="A1035" s="112"/>
      <c r="B1035" s="112"/>
      <c r="C1035" s="131"/>
      <c r="D1035" s="52"/>
      <c r="E1035" s="52"/>
      <c r="F1035" s="112"/>
      <c r="H1035" s="2" t="str">
        <f t="shared" si="35"/>
        <v/>
      </c>
    </row>
    <row r="1036" spans="1:8">
      <c r="A1036" s="112"/>
      <c r="B1036" s="112"/>
      <c r="C1036" s="131"/>
      <c r="D1036" s="52"/>
      <c r="E1036" s="52"/>
      <c r="F1036" s="112"/>
      <c r="H1036" s="2" t="str">
        <f t="shared" si="35"/>
        <v/>
      </c>
    </row>
    <row r="1037" spans="1:8">
      <c r="A1037" s="112"/>
      <c r="B1037" s="112"/>
      <c r="C1037" s="131"/>
      <c r="D1037" s="52"/>
      <c r="E1037" s="52"/>
      <c r="F1037" s="112"/>
      <c r="H1037" s="2" t="str">
        <f t="shared" si="35"/>
        <v/>
      </c>
    </row>
    <row r="1038" spans="1:8">
      <c r="A1038" s="112"/>
      <c r="B1038" s="112"/>
      <c r="C1038" s="131"/>
      <c r="D1038" s="52"/>
      <c r="E1038" s="52"/>
      <c r="F1038" s="112"/>
      <c r="H1038" s="2" t="str">
        <f t="shared" si="35"/>
        <v/>
      </c>
    </row>
    <row r="1039" spans="1:8">
      <c r="A1039" s="112"/>
      <c r="B1039" s="112"/>
      <c r="C1039" s="131"/>
      <c r="D1039" s="52"/>
      <c r="E1039" s="52"/>
      <c r="F1039" s="112"/>
      <c r="H1039" s="2" t="str">
        <f t="shared" si="35"/>
        <v/>
      </c>
    </row>
    <row r="1040" spans="1:8">
      <c r="A1040" s="112"/>
      <c r="B1040" s="112"/>
      <c r="C1040" s="131"/>
      <c r="D1040" s="52"/>
      <c r="E1040" s="52"/>
      <c r="F1040" s="112"/>
      <c r="H1040" s="2" t="str">
        <f t="shared" si="35"/>
        <v/>
      </c>
    </row>
    <row r="1041" spans="1:8">
      <c r="A1041" s="112"/>
      <c r="B1041" s="112"/>
      <c r="C1041" s="131"/>
      <c r="D1041" s="52"/>
      <c r="E1041" s="52"/>
      <c r="F1041" s="112"/>
      <c r="H1041" s="2" t="str">
        <f t="shared" si="35"/>
        <v/>
      </c>
    </row>
    <row r="1042" spans="1:8">
      <c r="A1042" s="112"/>
      <c r="B1042" s="112"/>
      <c r="C1042" s="131"/>
      <c r="D1042" s="52"/>
      <c r="E1042" s="52"/>
      <c r="F1042" s="112"/>
      <c r="H1042" s="2" t="str">
        <f t="shared" si="35"/>
        <v/>
      </c>
    </row>
    <row r="1043" spans="1:8">
      <c r="A1043" s="112"/>
      <c r="B1043" s="112"/>
      <c r="C1043" s="131"/>
      <c r="D1043" s="52"/>
      <c r="E1043" s="52"/>
      <c r="F1043" s="112"/>
      <c r="H1043" s="2" t="str">
        <f t="shared" si="35"/>
        <v/>
      </c>
    </row>
    <row r="1044" spans="1:8">
      <c r="A1044" s="112"/>
      <c r="B1044" s="112"/>
      <c r="C1044" s="131"/>
      <c r="D1044" s="52"/>
      <c r="E1044" s="52"/>
      <c r="F1044" s="112"/>
      <c r="H1044" s="2" t="str">
        <f t="shared" si="35"/>
        <v/>
      </c>
    </row>
    <row r="1045" spans="1:8">
      <c r="A1045" s="112"/>
      <c r="B1045" s="112"/>
      <c r="C1045" s="131"/>
      <c r="D1045" s="52"/>
      <c r="E1045" s="52"/>
      <c r="F1045" s="112"/>
      <c r="H1045" s="2" t="str">
        <f t="shared" si="35"/>
        <v/>
      </c>
    </row>
    <row r="1046" spans="1:8">
      <c r="A1046" s="112"/>
      <c r="B1046" s="112"/>
      <c r="C1046" s="131"/>
      <c r="D1046" s="52"/>
      <c r="E1046" s="52"/>
      <c r="F1046" s="112"/>
      <c r="H1046" s="2" t="str">
        <f t="shared" si="35"/>
        <v/>
      </c>
    </row>
    <row r="1047" spans="1:8">
      <c r="A1047" s="112"/>
      <c r="B1047" s="112"/>
      <c r="C1047" s="131"/>
      <c r="D1047" s="52"/>
      <c r="E1047" s="52"/>
      <c r="F1047" s="112"/>
      <c r="H1047" s="2" t="str">
        <f t="shared" si="35"/>
        <v/>
      </c>
    </row>
    <row r="1048" spans="1:8">
      <c r="A1048" s="112"/>
      <c r="B1048" s="112"/>
      <c r="C1048" s="131"/>
      <c r="D1048" s="52"/>
      <c r="E1048" s="52"/>
      <c r="F1048" s="112"/>
      <c r="H1048" s="2" t="str">
        <f t="shared" si="35"/>
        <v/>
      </c>
    </row>
    <row r="1049" spans="1:8">
      <c r="A1049" s="112"/>
      <c r="B1049" s="112"/>
      <c r="C1049" s="131"/>
      <c r="D1049" s="52"/>
      <c r="E1049" s="52"/>
      <c r="F1049" s="112"/>
      <c r="H1049" s="2" t="str">
        <f t="shared" si="35"/>
        <v/>
      </c>
    </row>
    <row r="1050" spans="1:8">
      <c r="A1050" s="112"/>
      <c r="B1050" s="112"/>
      <c r="C1050" s="131"/>
      <c r="D1050" s="52"/>
      <c r="E1050" s="52"/>
      <c r="F1050" s="112"/>
      <c r="H1050" s="2" t="str">
        <f t="shared" si="35"/>
        <v/>
      </c>
    </row>
    <row r="1051" spans="1:8">
      <c r="A1051" s="112"/>
      <c r="B1051" s="112"/>
      <c r="C1051" s="131"/>
      <c r="D1051" s="52"/>
      <c r="E1051" s="52"/>
      <c r="F1051" s="112"/>
      <c r="H1051" s="2" t="str">
        <f t="shared" si="35"/>
        <v/>
      </c>
    </row>
    <row r="1052" spans="1:8">
      <c r="A1052" s="112"/>
      <c r="B1052" s="112"/>
      <c r="C1052" s="131"/>
      <c r="D1052" s="52"/>
      <c r="E1052" s="52"/>
      <c r="F1052" s="112"/>
      <c r="H1052" s="2" t="str">
        <f t="shared" si="35"/>
        <v/>
      </c>
    </row>
    <row r="1053" spans="1:8">
      <c r="A1053" s="112"/>
      <c r="B1053" s="112"/>
      <c r="C1053" s="131"/>
      <c r="D1053" s="52"/>
      <c r="E1053" s="52"/>
      <c r="F1053" s="112"/>
      <c r="H1053" s="2" t="str">
        <f t="shared" si="35"/>
        <v/>
      </c>
    </row>
    <row r="1054" spans="1:8">
      <c r="A1054" s="112"/>
      <c r="B1054" s="112"/>
      <c r="C1054" s="131"/>
      <c r="D1054" s="52"/>
      <c r="E1054" s="52"/>
      <c r="F1054" s="112"/>
      <c r="H1054" s="2" t="str">
        <f t="shared" si="35"/>
        <v/>
      </c>
    </row>
    <row r="1055" spans="1:8">
      <c r="A1055" s="112"/>
      <c r="B1055" s="112"/>
      <c r="C1055" s="131"/>
      <c r="D1055" s="52"/>
      <c r="E1055" s="52"/>
      <c r="F1055" s="112"/>
      <c r="H1055" s="2" t="str">
        <f t="shared" si="35"/>
        <v/>
      </c>
    </row>
    <row r="1056" spans="1:8">
      <c r="A1056" s="112"/>
      <c r="B1056" s="112"/>
      <c r="C1056" s="131"/>
      <c r="D1056" s="52"/>
      <c r="E1056" s="52"/>
      <c r="F1056" s="112"/>
      <c r="H1056" s="2" t="str">
        <f t="shared" si="35"/>
        <v/>
      </c>
    </row>
    <row r="1057" spans="1:8">
      <c r="A1057" s="112"/>
      <c r="B1057" s="112"/>
      <c r="C1057" s="131"/>
      <c r="D1057" s="52"/>
      <c r="E1057" s="52"/>
      <c r="F1057" s="112"/>
    </row>
    <row r="1058" spans="1:8">
      <c r="A1058" s="112"/>
      <c r="B1058" s="112"/>
      <c r="C1058" s="131"/>
      <c r="D1058" s="52"/>
      <c r="E1058" s="52"/>
      <c r="F1058" s="112"/>
    </row>
    <row r="1059" spans="1:8">
      <c r="A1059" s="112"/>
      <c r="B1059" s="112"/>
      <c r="C1059" s="131"/>
      <c r="D1059" s="52"/>
      <c r="E1059" s="52"/>
      <c r="F1059" s="112"/>
      <c r="H1059" s="237"/>
    </row>
    <row r="1060" spans="1:8">
      <c r="A1060" s="112"/>
      <c r="B1060" s="112"/>
      <c r="C1060" s="131"/>
      <c r="D1060" s="52"/>
      <c r="E1060" s="52"/>
      <c r="F1060" s="112"/>
    </row>
    <row r="1061" spans="1:8">
      <c r="A1061" s="112"/>
      <c r="B1061" s="112"/>
      <c r="C1061" s="131"/>
      <c r="D1061" s="52"/>
      <c r="E1061" s="52"/>
      <c r="F1061" s="112"/>
      <c r="H1061" s="2" t="str">
        <f t="shared" si="35"/>
        <v/>
      </c>
    </row>
    <row r="1062" spans="1:8">
      <c r="A1062" s="112"/>
      <c r="B1062" s="112"/>
      <c r="C1062" s="131"/>
      <c r="D1062" s="52"/>
      <c r="E1062" s="52"/>
      <c r="F1062" s="112"/>
      <c r="H1062" s="2" t="str">
        <f t="shared" si="35"/>
        <v/>
      </c>
    </row>
    <row r="1063" spans="1:8">
      <c r="A1063" s="112"/>
      <c r="B1063" s="112"/>
      <c r="C1063" s="131"/>
      <c r="D1063" s="52"/>
      <c r="E1063" s="52"/>
      <c r="F1063" s="112"/>
      <c r="H1063" s="2" t="str">
        <f t="shared" si="35"/>
        <v/>
      </c>
    </row>
    <row r="1064" spans="1:8">
      <c r="A1064" s="1" t="str">
        <f>G1064 &amp; " - $" &amp; TEXT(G1065, "#,##0")</f>
        <v xml:space="preserve"> - $</v>
      </c>
      <c r="B1064" s="1"/>
      <c r="C1064" s="1"/>
      <c r="D1064" s="1"/>
      <c r="E1064" s="9"/>
      <c r="F1064" s="108"/>
      <c r="G1064" s="187" t="str">
        <f>IF('Site Furnishing'!$N$67=0,"",TRIM(RIGHT('Site Furnishing'!$A$3, LEN('Site Furnishing'!$A$3) - FIND(":",'Site Furnishing'!$A$3))))</f>
        <v/>
      </c>
      <c r="H1064" s="2" t="str">
        <f>IF($G$1064="","",1)</f>
        <v/>
      </c>
    </row>
    <row r="1065" spans="1:8">
      <c r="A1065" s="138"/>
      <c r="B1065" s="138"/>
      <c r="C1065" s="138"/>
      <c r="D1065" s="138"/>
      <c r="E1065" s="138"/>
      <c r="F1065" s="138"/>
      <c r="G1065" s="188" t="str">
        <f>IF('Site Furnishing'!$N$67=0,"",ROUNDUP('Site Furnishing'!$N$67,0))</f>
        <v/>
      </c>
      <c r="H1065" s="2" t="str">
        <f t="shared" ref="H1065:H1067" si="36">IF($G$1064="","",1)</f>
        <v/>
      </c>
    </row>
    <row r="1066" spans="1:8" ht="21.6">
      <c r="A1066" s="102" t="s">
        <v>54</v>
      </c>
      <c r="B1066" s="102" t="s">
        <v>55</v>
      </c>
      <c r="C1066" s="102" t="s">
        <v>56</v>
      </c>
      <c r="D1066" s="102" t="s">
        <v>57</v>
      </c>
      <c r="E1066" s="102" t="s">
        <v>58</v>
      </c>
      <c r="F1066" s="102" t="s">
        <v>59</v>
      </c>
      <c r="H1066" s="2" t="str">
        <f t="shared" si="36"/>
        <v/>
      </c>
    </row>
    <row r="1067" spans="1:8" ht="15" thickBot="1">
      <c r="A1067" s="12"/>
      <c r="B1067" s="12"/>
      <c r="C1067" s="12"/>
      <c r="D1067" s="12"/>
      <c r="E1067" s="12"/>
      <c r="F1067" s="12"/>
      <c r="H1067" s="2" t="str">
        <f t="shared" si="36"/>
        <v/>
      </c>
    </row>
    <row r="1068" spans="1:8" ht="15" thickTop="1">
      <c r="A1068" s="112" t="str" cm="1">
        <f t="array" ref="A1068">_xlfn._xlws.FILTER('Site Furnishing'!$B$9:$G$58, ('Site Furnishing'!$F$9:$F$58&lt;&gt;""), "")</f>
        <v/>
      </c>
      <c r="B1068" s="112"/>
      <c r="C1068" s="154"/>
      <c r="D1068" s="52"/>
      <c r="E1068" s="155"/>
      <c r="F1068" s="106"/>
      <c r="H1068" s="2" t="str">
        <f t="shared" ref="H1068:H1117" si="37">IF(OR(D1068="", D1068=0), "", 1)</f>
        <v/>
      </c>
    </row>
    <row r="1069" spans="1:8">
      <c r="A1069" s="112"/>
      <c r="B1069" s="112"/>
      <c r="C1069" s="154"/>
      <c r="D1069" s="52"/>
      <c r="E1069" s="155"/>
      <c r="F1069" s="106"/>
      <c r="H1069" s="2" t="str">
        <f t="shared" si="37"/>
        <v/>
      </c>
    </row>
    <row r="1070" spans="1:8">
      <c r="A1070" s="112"/>
      <c r="B1070" s="112"/>
      <c r="C1070" s="154"/>
      <c r="D1070" s="52"/>
      <c r="E1070" s="155"/>
      <c r="F1070" s="106"/>
      <c r="H1070" s="2" t="str">
        <f t="shared" si="37"/>
        <v/>
      </c>
    </row>
    <row r="1071" spans="1:8">
      <c r="A1071" s="112"/>
      <c r="B1071" s="112"/>
      <c r="C1071" s="154"/>
      <c r="D1071" s="52"/>
      <c r="E1071" s="155"/>
      <c r="F1071" s="106"/>
      <c r="H1071" s="2" t="str">
        <f t="shared" si="37"/>
        <v/>
      </c>
    </row>
    <row r="1072" spans="1:8">
      <c r="A1072" s="112"/>
      <c r="B1072" s="112"/>
      <c r="C1072" s="154"/>
      <c r="D1072" s="52"/>
      <c r="E1072" s="155"/>
      <c r="F1072" s="106"/>
      <c r="H1072" s="2" t="str">
        <f t="shared" si="37"/>
        <v/>
      </c>
    </row>
    <row r="1073" spans="1:8">
      <c r="A1073" s="112"/>
      <c r="B1073" s="112"/>
      <c r="C1073" s="154"/>
      <c r="D1073" s="52"/>
      <c r="E1073" s="155"/>
      <c r="F1073" s="106"/>
      <c r="H1073" s="2" t="str">
        <f t="shared" si="37"/>
        <v/>
      </c>
    </row>
    <row r="1074" spans="1:8">
      <c r="A1074" s="112"/>
      <c r="B1074" s="112"/>
      <c r="C1074" s="154"/>
      <c r="D1074" s="52"/>
      <c r="E1074" s="155"/>
      <c r="F1074" s="106"/>
      <c r="H1074" s="2" t="str">
        <f t="shared" si="37"/>
        <v/>
      </c>
    </row>
    <row r="1075" spans="1:8">
      <c r="A1075" s="112"/>
      <c r="B1075" s="112"/>
      <c r="C1075" s="154"/>
      <c r="D1075" s="52"/>
      <c r="E1075" s="155"/>
      <c r="F1075" s="106"/>
      <c r="H1075" s="2" t="str">
        <f t="shared" si="37"/>
        <v/>
      </c>
    </row>
    <row r="1076" spans="1:8">
      <c r="A1076" s="112"/>
      <c r="B1076" s="112"/>
      <c r="C1076" s="154"/>
      <c r="D1076" s="52"/>
      <c r="E1076" s="155"/>
      <c r="F1076" s="106"/>
      <c r="H1076" s="2" t="str">
        <f t="shared" si="37"/>
        <v/>
      </c>
    </row>
    <row r="1077" spans="1:8">
      <c r="A1077" s="112"/>
      <c r="B1077" s="112"/>
      <c r="C1077" s="154"/>
      <c r="D1077" s="52"/>
      <c r="E1077" s="155"/>
      <c r="F1077" s="106"/>
      <c r="H1077" s="2" t="str">
        <f t="shared" si="37"/>
        <v/>
      </c>
    </row>
    <row r="1078" spans="1:8">
      <c r="A1078" s="112"/>
      <c r="B1078" s="112"/>
      <c r="C1078" s="154"/>
      <c r="D1078" s="52"/>
      <c r="E1078" s="155"/>
      <c r="F1078" s="106"/>
      <c r="H1078" s="2" t="str">
        <f t="shared" si="37"/>
        <v/>
      </c>
    </row>
    <row r="1079" spans="1:8">
      <c r="A1079" s="112"/>
      <c r="B1079" s="112"/>
      <c r="C1079" s="154"/>
      <c r="D1079" s="52"/>
      <c r="E1079" s="155"/>
      <c r="F1079" s="106"/>
      <c r="H1079" s="2" t="str">
        <f t="shared" si="37"/>
        <v/>
      </c>
    </row>
    <row r="1080" spans="1:8">
      <c r="A1080" s="112"/>
      <c r="B1080" s="112"/>
      <c r="C1080" s="154"/>
      <c r="D1080" s="52"/>
      <c r="E1080" s="155"/>
      <c r="F1080" s="106"/>
      <c r="H1080" s="2" t="str">
        <f t="shared" si="37"/>
        <v/>
      </c>
    </row>
    <row r="1081" spans="1:8">
      <c r="A1081" s="112"/>
      <c r="B1081" s="112"/>
      <c r="C1081" s="154"/>
      <c r="D1081" s="52"/>
      <c r="E1081" s="155"/>
      <c r="F1081" s="106"/>
      <c r="H1081" s="2" t="str">
        <f t="shared" si="37"/>
        <v/>
      </c>
    </row>
    <row r="1082" spans="1:8">
      <c r="A1082" s="112"/>
      <c r="B1082" s="112"/>
      <c r="C1082" s="154"/>
      <c r="D1082" s="52"/>
      <c r="E1082" s="155"/>
      <c r="F1082" s="106"/>
      <c r="H1082" s="2" t="str">
        <f t="shared" si="37"/>
        <v/>
      </c>
    </row>
    <row r="1083" spans="1:8">
      <c r="A1083" s="112"/>
      <c r="B1083" s="112"/>
      <c r="C1083" s="131"/>
      <c r="D1083" s="52"/>
      <c r="E1083" s="52"/>
      <c r="F1083" s="112"/>
      <c r="H1083" s="2" t="str">
        <f t="shared" si="37"/>
        <v/>
      </c>
    </row>
    <row r="1084" spans="1:8">
      <c r="A1084" s="112"/>
      <c r="B1084" s="112"/>
      <c r="C1084" s="131"/>
      <c r="D1084" s="52"/>
      <c r="E1084" s="52"/>
      <c r="F1084" s="112"/>
      <c r="H1084" s="2" t="str">
        <f t="shared" si="37"/>
        <v/>
      </c>
    </row>
    <row r="1085" spans="1:8">
      <c r="A1085" s="112"/>
      <c r="B1085" s="112"/>
      <c r="C1085" s="131"/>
      <c r="D1085" s="52"/>
      <c r="E1085" s="52"/>
      <c r="F1085" s="112"/>
      <c r="H1085" s="2" t="str">
        <f t="shared" si="37"/>
        <v/>
      </c>
    </row>
    <row r="1086" spans="1:8">
      <c r="A1086" s="112"/>
      <c r="B1086" s="112"/>
      <c r="C1086" s="131"/>
      <c r="D1086" s="52"/>
      <c r="E1086" s="52"/>
      <c r="F1086" s="112"/>
      <c r="H1086" s="2" t="str">
        <f t="shared" si="37"/>
        <v/>
      </c>
    </row>
    <row r="1087" spans="1:8">
      <c r="A1087" s="112"/>
      <c r="B1087" s="112"/>
      <c r="C1087" s="131"/>
      <c r="D1087" s="52"/>
      <c r="E1087" s="52"/>
      <c r="F1087" s="112"/>
      <c r="H1087" s="2" t="str">
        <f t="shared" si="37"/>
        <v/>
      </c>
    </row>
    <row r="1088" spans="1:8">
      <c r="A1088" s="112"/>
      <c r="B1088" s="112"/>
      <c r="C1088" s="131"/>
      <c r="D1088" s="52"/>
      <c r="E1088" s="52"/>
      <c r="F1088" s="112"/>
      <c r="H1088" s="2" t="str">
        <f t="shared" si="37"/>
        <v/>
      </c>
    </row>
    <row r="1089" spans="1:8">
      <c r="A1089" s="112"/>
      <c r="B1089" s="112"/>
      <c r="C1089" s="131"/>
      <c r="D1089" s="52"/>
      <c r="E1089" s="52"/>
      <c r="F1089" s="112"/>
      <c r="H1089" s="2" t="str">
        <f t="shared" si="37"/>
        <v/>
      </c>
    </row>
    <row r="1090" spans="1:8">
      <c r="A1090" s="112"/>
      <c r="B1090" s="112"/>
      <c r="C1090" s="131"/>
      <c r="D1090" s="52"/>
      <c r="E1090" s="52"/>
      <c r="F1090" s="112"/>
      <c r="H1090" s="2" t="str">
        <f t="shared" si="37"/>
        <v/>
      </c>
    </row>
    <row r="1091" spans="1:8">
      <c r="A1091" s="112"/>
      <c r="B1091" s="112"/>
      <c r="C1091" s="131"/>
      <c r="D1091" s="52"/>
      <c r="E1091" s="52"/>
      <c r="F1091" s="112"/>
      <c r="H1091" s="2" t="str">
        <f t="shared" si="37"/>
        <v/>
      </c>
    </row>
    <row r="1092" spans="1:8">
      <c r="A1092" s="112"/>
      <c r="B1092" s="112"/>
      <c r="C1092" s="131"/>
      <c r="D1092" s="52"/>
      <c r="E1092" s="52"/>
      <c r="F1092" s="112"/>
      <c r="H1092" s="2" t="str">
        <f t="shared" si="37"/>
        <v/>
      </c>
    </row>
    <row r="1093" spans="1:8">
      <c r="A1093" s="112"/>
      <c r="B1093" s="112"/>
      <c r="C1093" s="131"/>
      <c r="D1093" s="52"/>
      <c r="E1093" s="52"/>
      <c r="F1093" s="112"/>
      <c r="H1093" s="2" t="str">
        <f t="shared" si="37"/>
        <v/>
      </c>
    </row>
    <row r="1094" spans="1:8">
      <c r="A1094" s="112"/>
      <c r="B1094" s="112"/>
      <c r="C1094" s="131"/>
      <c r="D1094" s="52"/>
      <c r="E1094" s="52"/>
      <c r="F1094" s="112"/>
      <c r="H1094" s="2" t="str">
        <f t="shared" si="37"/>
        <v/>
      </c>
    </row>
    <row r="1095" spans="1:8">
      <c r="A1095" s="112"/>
      <c r="B1095" s="112"/>
      <c r="C1095" s="131"/>
      <c r="D1095" s="52"/>
      <c r="E1095" s="52"/>
      <c r="F1095" s="112"/>
      <c r="H1095" s="2" t="str">
        <f t="shared" si="37"/>
        <v/>
      </c>
    </row>
    <row r="1096" spans="1:8">
      <c r="A1096" s="112"/>
      <c r="B1096" s="112"/>
      <c r="C1096" s="131"/>
      <c r="D1096" s="52"/>
      <c r="E1096" s="52"/>
      <c r="F1096" s="112"/>
      <c r="H1096" s="2" t="str">
        <f t="shared" si="37"/>
        <v/>
      </c>
    </row>
    <row r="1097" spans="1:8">
      <c r="A1097" s="112"/>
      <c r="B1097" s="112"/>
      <c r="C1097" s="131"/>
      <c r="D1097" s="52"/>
      <c r="E1097" s="52"/>
      <c r="F1097" s="112"/>
      <c r="H1097" s="2" t="str">
        <f t="shared" si="37"/>
        <v/>
      </c>
    </row>
    <row r="1098" spans="1:8">
      <c r="A1098" s="112"/>
      <c r="B1098" s="112"/>
      <c r="C1098" s="131"/>
      <c r="D1098" s="52"/>
      <c r="E1098" s="52"/>
      <c r="F1098" s="112"/>
      <c r="H1098" s="2" t="str">
        <f t="shared" si="37"/>
        <v/>
      </c>
    </row>
    <row r="1099" spans="1:8">
      <c r="A1099" s="112"/>
      <c r="B1099" s="112"/>
      <c r="C1099" s="131"/>
      <c r="D1099" s="52"/>
      <c r="E1099" s="52"/>
      <c r="F1099" s="112"/>
      <c r="H1099" s="2" t="str">
        <f t="shared" si="37"/>
        <v/>
      </c>
    </row>
    <row r="1100" spans="1:8">
      <c r="A1100" s="112"/>
      <c r="B1100" s="112"/>
      <c r="C1100" s="131"/>
      <c r="D1100" s="52"/>
      <c r="E1100" s="52"/>
      <c r="F1100" s="112"/>
      <c r="H1100" s="2" t="str">
        <f t="shared" si="37"/>
        <v/>
      </c>
    </row>
    <row r="1101" spans="1:8">
      <c r="A1101" s="112"/>
      <c r="B1101" s="112"/>
      <c r="C1101" s="131"/>
      <c r="D1101" s="52"/>
      <c r="E1101" s="52"/>
      <c r="F1101" s="112"/>
      <c r="H1101" s="2" t="str">
        <f t="shared" si="37"/>
        <v/>
      </c>
    </row>
    <row r="1102" spans="1:8">
      <c r="A1102" s="112"/>
      <c r="B1102" s="112"/>
      <c r="C1102" s="131"/>
      <c r="D1102" s="52"/>
      <c r="E1102" s="52"/>
      <c r="F1102" s="112"/>
      <c r="H1102" s="2" t="str">
        <f t="shared" si="37"/>
        <v/>
      </c>
    </row>
    <row r="1103" spans="1:8">
      <c r="A1103" s="112"/>
      <c r="B1103" s="112"/>
      <c r="C1103" s="131"/>
      <c r="D1103" s="52"/>
      <c r="E1103" s="52"/>
      <c r="F1103" s="112"/>
      <c r="H1103" s="2" t="str">
        <f t="shared" si="37"/>
        <v/>
      </c>
    </row>
    <row r="1104" spans="1:8">
      <c r="A1104" s="112"/>
      <c r="B1104" s="112"/>
      <c r="C1104" s="131"/>
      <c r="D1104" s="52"/>
      <c r="E1104" s="52"/>
      <c r="F1104" s="112"/>
      <c r="H1104" s="2" t="str">
        <f t="shared" si="37"/>
        <v/>
      </c>
    </row>
    <row r="1105" spans="1:8">
      <c r="A1105" s="112"/>
      <c r="B1105" s="112"/>
      <c r="C1105" s="131"/>
      <c r="D1105" s="52"/>
      <c r="E1105" s="52"/>
      <c r="F1105" s="112"/>
      <c r="H1105" s="2" t="str">
        <f t="shared" si="37"/>
        <v/>
      </c>
    </row>
    <row r="1106" spans="1:8">
      <c r="A1106" s="112"/>
      <c r="B1106" s="112"/>
      <c r="C1106" s="131"/>
      <c r="D1106" s="52"/>
      <c r="E1106" s="52"/>
      <c r="F1106" s="112"/>
      <c r="H1106" s="2" t="str">
        <f t="shared" si="37"/>
        <v/>
      </c>
    </row>
    <row r="1107" spans="1:8">
      <c r="A1107" s="112"/>
      <c r="B1107" s="112"/>
      <c r="C1107" s="131"/>
      <c r="D1107" s="52"/>
      <c r="E1107" s="52"/>
      <c r="F1107" s="112"/>
      <c r="H1107" s="2" t="str">
        <f t="shared" si="37"/>
        <v/>
      </c>
    </row>
    <row r="1108" spans="1:8">
      <c r="A1108" s="112"/>
      <c r="B1108" s="112"/>
      <c r="C1108" s="131"/>
      <c r="D1108" s="52"/>
      <c r="E1108" s="52"/>
      <c r="F1108" s="112"/>
      <c r="H1108" s="2" t="str">
        <f t="shared" si="37"/>
        <v/>
      </c>
    </row>
    <row r="1109" spans="1:8">
      <c r="A1109" s="112"/>
      <c r="B1109" s="112"/>
      <c r="C1109" s="131"/>
      <c r="D1109" s="52"/>
      <c r="E1109" s="52"/>
      <c r="F1109" s="112"/>
      <c r="H1109" s="2" t="str">
        <f t="shared" si="37"/>
        <v/>
      </c>
    </row>
    <row r="1110" spans="1:8">
      <c r="A1110" s="112"/>
      <c r="B1110" s="112"/>
      <c r="C1110" s="131"/>
      <c r="D1110" s="52"/>
      <c r="E1110" s="52"/>
      <c r="F1110" s="112"/>
      <c r="H1110" s="2" t="str">
        <f t="shared" si="37"/>
        <v/>
      </c>
    </row>
    <row r="1111" spans="1:8">
      <c r="A1111" s="112"/>
      <c r="B1111" s="112"/>
      <c r="C1111" s="131"/>
      <c r="D1111" s="52"/>
      <c r="E1111" s="52"/>
      <c r="F1111" s="112"/>
      <c r="H1111" s="2" t="str">
        <f t="shared" si="37"/>
        <v/>
      </c>
    </row>
    <row r="1112" spans="1:8">
      <c r="A1112" s="112"/>
      <c r="B1112" s="112"/>
      <c r="C1112" s="131"/>
      <c r="D1112" s="52"/>
      <c r="E1112" s="52"/>
      <c r="F1112" s="112"/>
      <c r="H1112" s="2" t="str">
        <f t="shared" si="37"/>
        <v/>
      </c>
    </row>
    <row r="1113" spans="1:8">
      <c r="A1113" s="112"/>
      <c r="B1113" s="112"/>
      <c r="C1113" s="131"/>
      <c r="D1113" s="52"/>
      <c r="E1113" s="52"/>
      <c r="F1113" s="112"/>
      <c r="H1113" s="2" t="str">
        <f t="shared" si="37"/>
        <v/>
      </c>
    </row>
    <row r="1114" spans="1:8">
      <c r="A1114" s="112"/>
      <c r="B1114" s="112"/>
      <c r="C1114" s="131"/>
      <c r="D1114" s="52"/>
      <c r="E1114" s="52"/>
      <c r="F1114" s="112"/>
      <c r="H1114" s="2" t="str">
        <f t="shared" si="37"/>
        <v/>
      </c>
    </row>
    <row r="1115" spans="1:8">
      <c r="A1115" s="112"/>
      <c r="B1115" s="112"/>
      <c r="C1115" s="131"/>
      <c r="D1115" s="52"/>
      <c r="E1115" s="52"/>
      <c r="F1115" s="112"/>
      <c r="H1115" s="2" t="str">
        <f t="shared" si="37"/>
        <v/>
      </c>
    </row>
    <row r="1116" spans="1:8">
      <c r="A1116" s="112"/>
      <c r="B1116" s="112"/>
      <c r="C1116" s="131"/>
      <c r="D1116" s="52"/>
      <c r="E1116" s="52"/>
      <c r="F1116" s="112"/>
      <c r="H1116" s="2" t="str">
        <f t="shared" si="37"/>
        <v/>
      </c>
    </row>
    <row r="1117" spans="1:8">
      <c r="A1117" s="112"/>
      <c r="B1117" s="112"/>
      <c r="C1117" s="131"/>
      <c r="D1117" s="52"/>
      <c r="E1117" s="52"/>
      <c r="F1117" s="112"/>
      <c r="H1117" s="2" t="str">
        <f t="shared" si="37"/>
        <v/>
      </c>
    </row>
    <row r="1118" spans="1:8">
      <c r="A1118" s="192"/>
      <c r="B1118" s="193"/>
      <c r="C1118" s="194"/>
      <c r="D1118" s="191"/>
      <c r="H1118" s="2" t="str">
        <f>IF($G$680="","",1)</f>
        <v/>
      </c>
    </row>
    <row r="1119" spans="1:8">
      <c r="A1119" s="232"/>
      <c r="B1119" s="232"/>
      <c r="C1119" s="233"/>
      <c r="D1119" s="234"/>
      <c r="E1119" s="234"/>
      <c r="F1119" s="232"/>
      <c r="H1119" s="2">
        <v>1</v>
      </c>
    </row>
    <row r="1120" spans="1:8">
      <c r="A1120" s="214" t="s">
        <v>82</v>
      </c>
      <c r="H1120" s="2">
        <v>1</v>
      </c>
    </row>
    <row r="1121" spans="1:10">
      <c r="A1121" s="215" t="s">
        <v>83</v>
      </c>
      <c r="H1121" s="2">
        <v>1</v>
      </c>
      <c r="I1121">
        <v>1</v>
      </c>
    </row>
    <row r="1122" spans="1:10">
      <c r="A1122" s="215" t="str">
        <f ca="1">IF('Summary Sheet'!$I$11=0,"2.   Furnish only of all items and quantities shown above.","2.   Furnish and installation of all items and quantities shown above.")</f>
        <v>2.   Furnish only of all items and quantities shown above.</v>
      </c>
      <c r="H1122" s="2">
        <v>1</v>
      </c>
      <c r="I1122">
        <f>+I1121+1</f>
        <v>2</v>
      </c>
    </row>
    <row r="1123" spans="1:10">
      <c r="A1123" s="215" t="str">
        <f>IF(J1123="","",CONCATENATE(I1123,".  ",J1123))</f>
        <v>3.   Sales tax included for all items purchased under this scope of work.</v>
      </c>
      <c r="H1123" s="2">
        <v>1</v>
      </c>
      <c r="I1123">
        <f>+I1122+1</f>
        <v>3</v>
      </c>
      <c r="J1123" t="s">
        <v>84</v>
      </c>
    </row>
    <row r="1124" spans="1:10">
      <c r="A1124" s="215" t="str">
        <f>IF(J1124="","",CONCATENATE(I1124,".   ",J1124))</f>
        <v/>
      </c>
      <c r="H1124" s="2" t="str">
        <f>IF(A1124="","","1")</f>
        <v/>
      </c>
      <c r="I1124">
        <f t="shared" ref="I1124:I1142" si="38">+I1123+1</f>
        <v>4</v>
      </c>
      <c r="J1124" s="215" t="str" cm="1">
        <f t="array" ref="J1124">IFERROR(_xlfn._xlws.FILTER(W2:W30, W2:W30&lt;&gt;""), "")</f>
        <v/>
      </c>
    </row>
    <row r="1125" spans="1:10">
      <c r="A1125" s="215" t="str">
        <f t="shared" ref="A1125:A1126" si="39">IF(J1125="","",CONCATENATE(I1125,".   ",J1125))</f>
        <v/>
      </c>
      <c r="H1125" s="2" t="str">
        <f t="shared" ref="H1125:H1142" si="40">IF(A1125="","","1")</f>
        <v/>
      </c>
      <c r="I1125">
        <f t="shared" si="38"/>
        <v>5</v>
      </c>
      <c r="J1125" s="215"/>
    </row>
    <row r="1126" spans="1:10">
      <c r="A1126" s="215" t="str">
        <f t="shared" si="39"/>
        <v/>
      </c>
      <c r="H1126" s="2" t="str">
        <f t="shared" si="40"/>
        <v/>
      </c>
      <c r="I1126">
        <f t="shared" si="38"/>
        <v>6</v>
      </c>
      <c r="J1126" s="215"/>
    </row>
    <row r="1127" spans="1:10">
      <c r="A1127" s="215" t="str">
        <f t="shared" ref="A1127:A1143" si="41">IF(J1127="","",CONCATENATE(I1127,".   ",J1127))</f>
        <v/>
      </c>
      <c r="H1127" s="2" t="str">
        <f t="shared" si="40"/>
        <v/>
      </c>
      <c r="I1127">
        <f t="shared" si="38"/>
        <v>7</v>
      </c>
      <c r="J1127" s="215"/>
    </row>
    <row r="1128" spans="1:10">
      <c r="A1128" s="215" t="str">
        <f t="shared" si="41"/>
        <v/>
      </c>
      <c r="H1128" s="2" t="str">
        <f t="shared" si="40"/>
        <v/>
      </c>
      <c r="I1128">
        <f t="shared" si="38"/>
        <v>8</v>
      </c>
    </row>
    <row r="1129" spans="1:10">
      <c r="A1129" s="215" t="str">
        <f t="shared" si="41"/>
        <v/>
      </c>
      <c r="H1129" s="2" t="str">
        <f t="shared" si="40"/>
        <v/>
      </c>
      <c r="I1129">
        <f t="shared" si="38"/>
        <v>9</v>
      </c>
      <c r="J1129" s="215"/>
    </row>
    <row r="1130" spans="1:10">
      <c r="A1130" s="215" t="str">
        <f t="shared" si="41"/>
        <v/>
      </c>
      <c r="H1130" s="2" t="str">
        <f t="shared" si="40"/>
        <v/>
      </c>
      <c r="I1130">
        <f t="shared" si="38"/>
        <v>10</v>
      </c>
      <c r="J1130" s="215"/>
    </row>
    <row r="1131" spans="1:10">
      <c r="A1131" s="215" t="str">
        <f t="shared" si="41"/>
        <v/>
      </c>
      <c r="H1131" s="2" t="str">
        <f t="shared" si="40"/>
        <v/>
      </c>
      <c r="I1131">
        <f t="shared" si="38"/>
        <v>11</v>
      </c>
    </row>
    <row r="1132" spans="1:10">
      <c r="A1132" s="215" t="str">
        <f t="shared" si="41"/>
        <v/>
      </c>
      <c r="H1132" s="2" t="str">
        <f t="shared" si="40"/>
        <v/>
      </c>
      <c r="I1132">
        <f t="shared" si="38"/>
        <v>12</v>
      </c>
    </row>
    <row r="1133" spans="1:10">
      <c r="A1133" s="215" t="str">
        <f t="shared" si="41"/>
        <v/>
      </c>
      <c r="H1133" s="2" t="str">
        <f t="shared" si="40"/>
        <v/>
      </c>
      <c r="I1133">
        <f t="shared" si="38"/>
        <v>13</v>
      </c>
      <c r="J1133" s="215"/>
    </row>
    <row r="1134" spans="1:10">
      <c r="A1134" s="215" t="str">
        <f t="shared" si="41"/>
        <v/>
      </c>
      <c r="H1134" s="2" t="str">
        <f t="shared" si="40"/>
        <v/>
      </c>
      <c r="I1134">
        <f t="shared" si="38"/>
        <v>14</v>
      </c>
      <c r="J1134" s="215"/>
    </row>
    <row r="1135" spans="1:10">
      <c r="A1135" s="215" t="str">
        <f t="shared" si="41"/>
        <v/>
      </c>
      <c r="H1135" s="2" t="str">
        <f t="shared" si="40"/>
        <v/>
      </c>
      <c r="I1135">
        <f t="shared" si="38"/>
        <v>15</v>
      </c>
    </row>
    <row r="1136" spans="1:10">
      <c r="A1136" s="215" t="str">
        <f t="shared" si="41"/>
        <v/>
      </c>
      <c r="H1136" s="2" t="str">
        <f t="shared" si="40"/>
        <v/>
      </c>
      <c r="I1136">
        <f t="shared" si="38"/>
        <v>16</v>
      </c>
    </row>
    <row r="1137" spans="1:10">
      <c r="A1137" s="215" t="str">
        <f t="shared" si="41"/>
        <v/>
      </c>
      <c r="H1137" s="2" t="str">
        <f t="shared" si="40"/>
        <v/>
      </c>
      <c r="I1137">
        <f t="shared" si="38"/>
        <v>17</v>
      </c>
      <c r="J1137" s="215"/>
    </row>
    <row r="1138" spans="1:10">
      <c r="A1138" s="215" t="str">
        <f t="shared" si="41"/>
        <v/>
      </c>
      <c r="H1138" s="2" t="str">
        <f t="shared" si="40"/>
        <v/>
      </c>
      <c r="I1138">
        <f t="shared" si="38"/>
        <v>18</v>
      </c>
      <c r="J1138" s="215"/>
    </row>
    <row r="1139" spans="1:10">
      <c r="A1139" s="215" t="str">
        <f t="shared" si="41"/>
        <v/>
      </c>
      <c r="H1139" s="2" t="str">
        <f t="shared" si="40"/>
        <v/>
      </c>
      <c r="I1139">
        <f t="shared" si="38"/>
        <v>19</v>
      </c>
    </row>
    <row r="1140" spans="1:10">
      <c r="A1140" s="215" t="str">
        <f t="shared" si="41"/>
        <v/>
      </c>
      <c r="H1140" s="2" t="str">
        <f t="shared" si="40"/>
        <v/>
      </c>
      <c r="I1140">
        <f t="shared" si="38"/>
        <v>20</v>
      </c>
    </row>
    <row r="1141" spans="1:10">
      <c r="A1141" s="215" t="str">
        <f t="shared" si="41"/>
        <v/>
      </c>
      <c r="H1141" s="2" t="str">
        <f t="shared" si="40"/>
        <v/>
      </c>
      <c r="I1141">
        <f t="shared" si="38"/>
        <v>21</v>
      </c>
      <c r="J1141" s="215"/>
    </row>
    <row r="1142" spans="1:10">
      <c r="A1142" s="215" t="str">
        <f t="shared" si="41"/>
        <v/>
      </c>
      <c r="H1142" s="2" t="str">
        <f t="shared" si="40"/>
        <v/>
      </c>
      <c r="I1142">
        <f t="shared" si="38"/>
        <v>22</v>
      </c>
      <c r="J1142" s="215"/>
    </row>
    <row r="1143" spans="1:10">
      <c r="A1143" s="215" t="str">
        <f t="shared" si="41"/>
        <v/>
      </c>
      <c r="H1143" s="2">
        <v>1</v>
      </c>
    </row>
    <row r="1144" spans="1:10">
      <c r="A1144" s="214" t="s">
        <v>85</v>
      </c>
      <c r="H1144" s="2">
        <v>1</v>
      </c>
    </row>
    <row r="1145" spans="1:10">
      <c r="A1145" s="215" t="str">
        <f t="shared" ref="A1145:A1150" si="42">IF(J1145="","",CONCATENATE(I1145,".  ",J1145))</f>
        <v>1.  Pricing is based on GC Provided Types and Quantites</v>
      </c>
      <c r="H1145" s="2">
        <v>1</v>
      </c>
      <c r="I1145">
        <v>1</v>
      </c>
      <c r="J1145" t="str">
        <f>_xlfn.CONCAT("Pricing is based on ",TRIM(RIGHT('Summary Sheet'!$B$5,LEN('Summary Sheet'!$B$5))))</f>
        <v>Pricing is based on GC Provided Types and Quantites</v>
      </c>
    </row>
    <row r="1146" spans="1:10">
      <c r="A1146" s="215" t="str">
        <f t="shared" ca="1" si="42"/>
        <v xml:space="preserve">2.  Toilet Compartments are priced based on standard colors. Any changes will result in a cost impact. </v>
      </c>
      <c r="H1146" s="2">
        <v>1</v>
      </c>
      <c r="I1146">
        <f>+I1145+1</f>
        <v>2</v>
      </c>
      <c r="J1146" t="str" cm="1">
        <f t="array" aca="1" ref="J1146:J1148" ca="1">IFERROR(_xlfn._xlws.FILTER(Y2:Y30, Y2:Y30&lt;&gt;""), "")</f>
        <v xml:space="preserve">Toilet Compartments are priced based on standard colors. Any changes will result in a cost impact. </v>
      </c>
    </row>
    <row r="1147" spans="1:10">
      <c r="A1147" s="215" t="str">
        <f t="shared" ca="1" si="42"/>
        <v xml:space="preserve">3.  Wall Protection is priced based on standard colors. Any changes will result in a cost impact. </v>
      </c>
      <c r="H1147" s="2">
        <v>1</v>
      </c>
      <c r="I1147">
        <f>+I1146+1</f>
        <v>3</v>
      </c>
      <c r="J1147" t="str">
        <f ca="1"/>
        <v xml:space="preserve">Wall Protection is priced based on standard colors. Any changes will result in a cost impact. </v>
      </c>
    </row>
    <row r="1148" spans="1:10">
      <c r="A1148" s="215" t="str">
        <f t="shared" ca="1" si="42"/>
        <v xml:space="preserve">4.  Freight is calculated on single shipments.  Split shipments will result in a cost impact. </v>
      </c>
      <c r="H1148" s="2">
        <v>1</v>
      </c>
      <c r="I1148">
        <f>+I1147+1</f>
        <v>4</v>
      </c>
      <c r="J1148" t="str">
        <f ca="1"/>
        <v xml:space="preserve">Freight is calculated on single shipments.  Split shipments will result in a cost impact. </v>
      </c>
    </row>
    <row r="1149" spans="1:10">
      <c r="A1149" s="215" t="str">
        <f t="shared" si="42"/>
        <v/>
      </c>
      <c r="H1149" s="2" t="str">
        <f t="shared" ref="H1149:H1150" si="43">IF(A1149="","","1")</f>
        <v/>
      </c>
      <c r="I1149">
        <f t="shared" ref="I1149:I1161" si="44">+I1148+1</f>
        <v>5</v>
      </c>
    </row>
    <row r="1150" spans="1:10">
      <c r="A1150" s="215" t="str">
        <f t="shared" si="42"/>
        <v/>
      </c>
      <c r="H1150" s="2" t="str">
        <f t="shared" si="43"/>
        <v/>
      </c>
      <c r="I1150">
        <f t="shared" si="44"/>
        <v>6</v>
      </c>
    </row>
    <row r="1151" spans="1:10">
      <c r="A1151" s="215" t="str">
        <f t="shared" ref="A1151:A1162" si="45">IF(J1151="","",CONCATENATE(I1151,".  ",J1151))</f>
        <v/>
      </c>
      <c r="H1151" s="2" t="str">
        <f t="shared" ref="H1151:H1162" si="46">IF(A1151="","","1")</f>
        <v/>
      </c>
      <c r="I1151">
        <f t="shared" si="44"/>
        <v>7</v>
      </c>
    </row>
    <row r="1152" spans="1:10">
      <c r="A1152" s="215" t="str">
        <f t="shared" si="45"/>
        <v/>
      </c>
      <c r="H1152" s="2" t="str">
        <f t="shared" si="46"/>
        <v/>
      </c>
      <c r="I1152">
        <f t="shared" si="44"/>
        <v>8</v>
      </c>
    </row>
    <row r="1153" spans="1:9">
      <c r="A1153" s="215" t="str">
        <f t="shared" si="45"/>
        <v/>
      </c>
      <c r="H1153" s="2" t="str">
        <f t="shared" si="46"/>
        <v/>
      </c>
      <c r="I1153">
        <f t="shared" si="44"/>
        <v>9</v>
      </c>
    </row>
    <row r="1154" spans="1:9">
      <c r="A1154" s="215" t="str">
        <f t="shared" si="45"/>
        <v/>
      </c>
      <c r="H1154" s="2" t="str">
        <f t="shared" si="46"/>
        <v/>
      </c>
      <c r="I1154">
        <f t="shared" si="44"/>
        <v>10</v>
      </c>
    </row>
    <row r="1155" spans="1:9">
      <c r="A1155" s="215" t="str">
        <f t="shared" si="45"/>
        <v/>
      </c>
      <c r="H1155" s="2" t="str">
        <f t="shared" si="46"/>
        <v/>
      </c>
      <c r="I1155">
        <f t="shared" si="44"/>
        <v>11</v>
      </c>
    </row>
    <row r="1156" spans="1:9">
      <c r="A1156" s="215" t="str">
        <f t="shared" si="45"/>
        <v/>
      </c>
      <c r="H1156" s="2" t="str">
        <f t="shared" si="46"/>
        <v/>
      </c>
      <c r="I1156">
        <f t="shared" si="44"/>
        <v>12</v>
      </c>
    </row>
    <row r="1157" spans="1:9">
      <c r="A1157" s="215" t="str">
        <f t="shared" si="45"/>
        <v/>
      </c>
      <c r="H1157" s="2" t="str">
        <f t="shared" si="46"/>
        <v/>
      </c>
      <c r="I1157">
        <f t="shared" si="44"/>
        <v>13</v>
      </c>
    </row>
    <row r="1158" spans="1:9">
      <c r="A1158" s="215" t="str">
        <f t="shared" si="45"/>
        <v/>
      </c>
      <c r="H1158" s="2" t="str">
        <f t="shared" si="46"/>
        <v/>
      </c>
      <c r="I1158">
        <f t="shared" si="44"/>
        <v>14</v>
      </c>
    </row>
    <row r="1159" spans="1:9">
      <c r="A1159" s="215" t="str">
        <f t="shared" si="45"/>
        <v/>
      </c>
      <c r="H1159" s="2" t="str">
        <f t="shared" si="46"/>
        <v/>
      </c>
      <c r="I1159">
        <f t="shared" si="44"/>
        <v>15</v>
      </c>
    </row>
    <row r="1160" spans="1:9">
      <c r="A1160" s="215" t="str">
        <f t="shared" si="45"/>
        <v/>
      </c>
      <c r="H1160" s="2" t="str">
        <f t="shared" si="46"/>
        <v/>
      </c>
      <c r="I1160">
        <f t="shared" si="44"/>
        <v>16</v>
      </c>
    </row>
    <row r="1161" spans="1:9">
      <c r="A1161" s="215" t="str">
        <f t="shared" si="45"/>
        <v/>
      </c>
      <c r="H1161" s="2" t="str">
        <f t="shared" si="46"/>
        <v/>
      </c>
      <c r="I1161">
        <f t="shared" si="44"/>
        <v>17</v>
      </c>
    </row>
    <row r="1162" spans="1:9">
      <c r="A1162" s="215" t="str">
        <f t="shared" si="45"/>
        <v/>
      </c>
      <c r="H1162" s="2" t="str">
        <f t="shared" si="46"/>
        <v/>
      </c>
    </row>
    <row r="1163" spans="1:9">
      <c r="A1163" s="217" t="s">
        <v>86</v>
      </c>
      <c r="H1163" s="2">
        <v>1</v>
      </c>
    </row>
    <row r="1164" spans="1:9">
      <c r="A1164" s="216"/>
      <c r="H1164" s="2">
        <v>1</v>
      </c>
    </row>
    <row r="1165" spans="1:9">
      <c r="A1165" s="214" t="s">
        <v>87</v>
      </c>
      <c r="H1165" s="2">
        <v>1</v>
      </c>
    </row>
    <row r="1166" spans="1:9">
      <c r="A1166" s="215" t="s">
        <v>88</v>
      </c>
      <c r="H1166" s="2">
        <v>1</v>
      </c>
      <c r="I1166">
        <v>1</v>
      </c>
    </row>
    <row r="1167" spans="1:9">
      <c r="A1167" s="215" t="s">
        <v>89</v>
      </c>
      <c r="H1167" s="2">
        <v>1</v>
      </c>
      <c r="I1167">
        <v>2</v>
      </c>
    </row>
    <row r="1168" spans="1:9">
      <c r="A1168" s="215" t="s">
        <v>90</v>
      </c>
      <c r="H1168" s="2">
        <v>1</v>
      </c>
      <c r="I1168">
        <v>3</v>
      </c>
    </row>
    <row r="1169" spans="1:10">
      <c r="A1169" s="215" t="s">
        <v>91</v>
      </c>
      <c r="H1169" s="2">
        <v>1</v>
      </c>
      <c r="I1169">
        <v>4</v>
      </c>
    </row>
    <row r="1170" spans="1:10">
      <c r="A1170" s="215" t="s">
        <v>92</v>
      </c>
      <c r="H1170" s="2">
        <v>1</v>
      </c>
      <c r="I1170">
        <v>5</v>
      </c>
    </row>
    <row r="1171" spans="1:10">
      <c r="A1171" s="215" t="s">
        <v>93</v>
      </c>
      <c r="H1171" s="2">
        <v>1</v>
      </c>
      <c r="I1171">
        <v>6</v>
      </c>
    </row>
    <row r="1172" spans="1:10">
      <c r="A1172" s="215" t="s">
        <v>94</v>
      </c>
      <c r="H1172" s="2">
        <v>1</v>
      </c>
      <c r="I1172">
        <v>7</v>
      </c>
    </row>
    <row r="1173" spans="1:10">
      <c r="A1173" s="215" t="s">
        <v>95</v>
      </c>
      <c r="H1173" s="2">
        <v>1</v>
      </c>
      <c r="I1173">
        <v>8</v>
      </c>
    </row>
    <row r="1174" spans="1:10">
      <c r="A1174" s="215" t="str">
        <f>IF(J1174="","",CONCATENATE(I1174,".   ",J1174))</f>
        <v/>
      </c>
      <c r="H1174" s="2" t="str">
        <f t="shared" ref="H1174:H1185" si="47">IF(A1174="","","1")</f>
        <v/>
      </c>
      <c r="I1174">
        <f t="shared" ref="I1174:I1184" si="48">+I1173+1</f>
        <v>9</v>
      </c>
      <c r="J1174" t="str" cm="1">
        <f t="array" ref="J1174">IFERROR(_xlfn._xlws.FILTER(X2:X30, X2:X30&lt;&gt;""), "")</f>
        <v/>
      </c>
    </row>
    <row r="1175" spans="1:10">
      <c r="A1175" s="215" t="str">
        <f t="shared" ref="A1175:A1185" si="49">IF(J1175="","",CONCATENATE(I1175,".  ",J1175))</f>
        <v/>
      </c>
      <c r="H1175" s="2" t="str">
        <f t="shared" si="47"/>
        <v/>
      </c>
      <c r="I1175">
        <f t="shared" si="48"/>
        <v>10</v>
      </c>
    </row>
    <row r="1176" spans="1:10">
      <c r="A1176" s="215" t="str">
        <f t="shared" si="49"/>
        <v/>
      </c>
      <c r="H1176" s="2" t="str">
        <f t="shared" si="47"/>
        <v/>
      </c>
      <c r="I1176">
        <f t="shared" si="48"/>
        <v>11</v>
      </c>
    </row>
    <row r="1177" spans="1:10">
      <c r="A1177" s="215" t="str">
        <f t="shared" si="49"/>
        <v/>
      </c>
      <c r="H1177" s="2" t="str">
        <f t="shared" si="47"/>
        <v/>
      </c>
      <c r="I1177">
        <f t="shared" si="48"/>
        <v>12</v>
      </c>
    </row>
    <row r="1178" spans="1:10">
      <c r="A1178" s="215" t="str">
        <f t="shared" si="49"/>
        <v/>
      </c>
      <c r="H1178" s="2" t="str">
        <f t="shared" si="47"/>
        <v/>
      </c>
      <c r="I1178">
        <f t="shared" si="48"/>
        <v>13</v>
      </c>
    </row>
    <row r="1179" spans="1:10">
      <c r="A1179" s="215" t="str">
        <f t="shared" si="49"/>
        <v/>
      </c>
      <c r="H1179" s="2" t="str">
        <f t="shared" si="47"/>
        <v/>
      </c>
      <c r="I1179">
        <f t="shared" si="48"/>
        <v>14</v>
      </c>
    </row>
    <row r="1180" spans="1:10">
      <c r="A1180" s="215" t="str">
        <f t="shared" si="49"/>
        <v/>
      </c>
      <c r="H1180" s="2" t="str">
        <f t="shared" si="47"/>
        <v/>
      </c>
      <c r="I1180">
        <f t="shared" si="48"/>
        <v>15</v>
      </c>
    </row>
    <row r="1181" spans="1:10">
      <c r="A1181" s="215" t="str">
        <f t="shared" si="49"/>
        <v/>
      </c>
      <c r="H1181" s="2" t="str">
        <f t="shared" si="47"/>
        <v/>
      </c>
      <c r="I1181">
        <f t="shared" si="48"/>
        <v>16</v>
      </c>
    </row>
    <row r="1182" spans="1:10">
      <c r="A1182" s="215" t="str">
        <f t="shared" si="49"/>
        <v/>
      </c>
      <c r="H1182" s="2" t="str">
        <f t="shared" si="47"/>
        <v/>
      </c>
      <c r="I1182">
        <f t="shared" si="48"/>
        <v>17</v>
      </c>
    </row>
    <row r="1183" spans="1:10">
      <c r="A1183" s="215" t="str">
        <f t="shared" si="49"/>
        <v/>
      </c>
      <c r="H1183" s="2" t="str">
        <f t="shared" si="47"/>
        <v/>
      </c>
      <c r="I1183">
        <f t="shared" si="48"/>
        <v>18</v>
      </c>
    </row>
    <row r="1184" spans="1:10">
      <c r="A1184" s="215" t="str">
        <f t="shared" si="49"/>
        <v/>
      </c>
      <c r="H1184" s="2" t="str">
        <f t="shared" si="47"/>
        <v/>
      </c>
      <c r="I1184">
        <f t="shared" si="48"/>
        <v>19</v>
      </c>
    </row>
    <row r="1185" spans="1:8">
      <c r="A1185" s="215" t="str">
        <f t="shared" si="49"/>
        <v/>
      </c>
      <c r="H1185" s="2" t="str">
        <f t="shared" si="47"/>
        <v/>
      </c>
    </row>
    <row r="1186" spans="1:8">
      <c r="A1186" s="215"/>
      <c r="H1186" s="2">
        <v>1</v>
      </c>
    </row>
    <row r="1187" spans="1:8">
      <c r="A1187" s="214" t="s">
        <v>96</v>
      </c>
      <c r="H1187" s="2">
        <v>1</v>
      </c>
    </row>
    <row r="1188" spans="1:8" ht="7.2" customHeight="1">
      <c r="A1188" s="218"/>
      <c r="H1188" s="2">
        <v>1</v>
      </c>
    </row>
    <row r="1189" spans="1:8">
      <c r="A1189" s="1" t="str">
        <f>G1189 &amp; " - $" &amp; TEXT(G1190, "#,##0")</f>
        <v xml:space="preserve"> - $</v>
      </c>
      <c r="B1189" s="1"/>
      <c r="C1189" s="1"/>
      <c r="D1189" s="1"/>
      <c r="E1189" s="9"/>
      <c r="F1189" s="108"/>
      <c r="G1189" s="187" t="str">
        <f>IF('Alternate 1'!$N$67=0,"",TRIM(RIGHT('Alternate 1'!$A$3, LEN('Alternate 1'!$A$3) - FIND(":",'Alternate 1'!$A$3))))</f>
        <v/>
      </c>
      <c r="H1189" s="2" t="str">
        <f>IF($G$1189="","",1)</f>
        <v/>
      </c>
    </row>
    <row r="1190" spans="1:8">
      <c r="A1190" s="138"/>
      <c r="B1190" s="138"/>
      <c r="C1190" s="138"/>
      <c r="D1190" s="138"/>
      <c r="E1190" s="138"/>
      <c r="F1190" s="138"/>
      <c r="G1190" s="188" t="str">
        <f>IF('Alternate 1'!$N$67=0,"",ROUNDUP('Alternate 1'!$N$67,0))</f>
        <v/>
      </c>
      <c r="H1190" s="2" t="str">
        <f t="shared" ref="H1190:H1192" si="50">IF($G$1189="","",1)</f>
        <v/>
      </c>
    </row>
    <row r="1191" spans="1:8" ht="21.6">
      <c r="A1191" s="102" t="s">
        <v>54</v>
      </c>
      <c r="B1191" s="102" t="s">
        <v>55</v>
      </c>
      <c r="C1191" s="102" t="s">
        <v>56</v>
      </c>
      <c r="D1191" s="102" t="s">
        <v>57</v>
      </c>
      <c r="E1191" s="102" t="s">
        <v>58</v>
      </c>
      <c r="F1191" s="102" t="s">
        <v>59</v>
      </c>
      <c r="H1191" s="2" t="str">
        <f t="shared" si="50"/>
        <v/>
      </c>
    </row>
    <row r="1192" spans="1:8" ht="15" thickBot="1">
      <c r="A1192" s="12"/>
      <c r="B1192" s="12"/>
      <c r="C1192" s="12"/>
      <c r="D1192" s="12"/>
      <c r="E1192" s="12"/>
      <c r="F1192" s="12"/>
      <c r="H1192" s="2" t="str">
        <f t="shared" si="50"/>
        <v/>
      </c>
    </row>
    <row r="1193" spans="1:8" ht="15" thickTop="1">
      <c r="A1193" s="112" t="str" cm="1">
        <f t="array" ref="A1193">_xlfn._xlws.FILTER('Alternate 1'!$B$9:$G$58, ('Alternate 1'!$F$9:$F$58&lt;&gt;""), "")</f>
        <v/>
      </c>
      <c r="B1193" s="112"/>
      <c r="C1193" s="154"/>
      <c r="D1193" s="52"/>
      <c r="E1193" s="155"/>
      <c r="F1193" s="106"/>
      <c r="H1193" s="2" t="str">
        <f t="shared" ref="H1193:H1242" si="51">IF(OR(D1193="", D1193=0), "", 1)</f>
        <v/>
      </c>
    </row>
    <row r="1194" spans="1:8">
      <c r="A1194" s="112"/>
      <c r="B1194" s="112"/>
      <c r="C1194" s="154"/>
      <c r="D1194" s="52"/>
      <c r="E1194" s="155"/>
      <c r="F1194" s="106"/>
      <c r="H1194" s="2" t="str">
        <f t="shared" si="51"/>
        <v/>
      </c>
    </row>
    <row r="1195" spans="1:8">
      <c r="A1195" s="112"/>
      <c r="B1195" s="112"/>
      <c r="C1195" s="154"/>
      <c r="D1195" s="52"/>
      <c r="E1195" s="155"/>
      <c r="F1195" s="106"/>
      <c r="H1195" s="2" t="str">
        <f t="shared" si="51"/>
        <v/>
      </c>
    </row>
    <row r="1196" spans="1:8">
      <c r="A1196" s="112"/>
      <c r="B1196" s="112"/>
      <c r="C1196" s="154"/>
      <c r="D1196" s="52"/>
      <c r="E1196" s="155"/>
      <c r="F1196" s="106"/>
      <c r="H1196" s="2" t="str">
        <f t="shared" si="51"/>
        <v/>
      </c>
    </row>
    <row r="1197" spans="1:8">
      <c r="A1197" s="112"/>
      <c r="B1197" s="112"/>
      <c r="C1197" s="154"/>
      <c r="D1197" s="52"/>
      <c r="E1197" s="155"/>
      <c r="F1197" s="106"/>
      <c r="H1197" s="2" t="str">
        <f t="shared" si="51"/>
        <v/>
      </c>
    </row>
    <row r="1198" spans="1:8">
      <c r="A1198" s="112"/>
      <c r="B1198" s="112"/>
      <c r="C1198" s="154"/>
      <c r="D1198" s="52"/>
      <c r="E1198" s="155"/>
      <c r="F1198" s="106"/>
      <c r="H1198" s="2" t="str">
        <f t="shared" si="51"/>
        <v/>
      </c>
    </row>
    <row r="1199" spans="1:8">
      <c r="A1199" s="112"/>
      <c r="B1199" s="112"/>
      <c r="C1199" s="154"/>
      <c r="D1199" s="52"/>
      <c r="E1199" s="155"/>
      <c r="F1199" s="106"/>
      <c r="H1199" s="2" t="str">
        <f t="shared" si="51"/>
        <v/>
      </c>
    </row>
    <row r="1200" spans="1:8">
      <c r="A1200" s="112"/>
      <c r="B1200" s="112"/>
      <c r="C1200" s="154"/>
      <c r="D1200" s="52"/>
      <c r="E1200" s="155"/>
      <c r="F1200" s="106"/>
      <c r="H1200" s="2" t="str">
        <f t="shared" si="51"/>
        <v/>
      </c>
    </row>
    <row r="1201" spans="1:8">
      <c r="A1201" s="112"/>
      <c r="B1201" s="112"/>
      <c r="C1201" s="154"/>
      <c r="D1201" s="52"/>
      <c r="E1201" s="155"/>
      <c r="F1201" s="106"/>
      <c r="H1201" s="2" t="str">
        <f t="shared" si="51"/>
        <v/>
      </c>
    </row>
    <row r="1202" spans="1:8">
      <c r="A1202" s="112"/>
      <c r="B1202" s="112"/>
      <c r="C1202" s="154"/>
      <c r="D1202" s="52"/>
      <c r="E1202" s="155"/>
      <c r="F1202" s="106"/>
      <c r="H1202" s="2" t="str">
        <f t="shared" si="51"/>
        <v/>
      </c>
    </row>
    <row r="1203" spans="1:8">
      <c r="A1203" s="112"/>
      <c r="B1203" s="112"/>
      <c r="C1203" s="154"/>
      <c r="D1203" s="52"/>
      <c r="E1203" s="155"/>
      <c r="F1203" s="106"/>
      <c r="H1203" s="2" t="str">
        <f t="shared" si="51"/>
        <v/>
      </c>
    </row>
    <row r="1204" spans="1:8">
      <c r="A1204" s="112"/>
      <c r="B1204" s="112"/>
      <c r="C1204" s="154"/>
      <c r="D1204" s="52"/>
      <c r="E1204" s="155"/>
      <c r="F1204" s="106"/>
      <c r="H1204" s="2" t="str">
        <f t="shared" si="51"/>
        <v/>
      </c>
    </row>
    <row r="1205" spans="1:8">
      <c r="A1205" s="112"/>
      <c r="B1205" s="112"/>
      <c r="C1205" s="154"/>
      <c r="D1205" s="52"/>
      <c r="E1205" s="155"/>
      <c r="F1205" s="106"/>
      <c r="H1205" s="2" t="str">
        <f t="shared" si="51"/>
        <v/>
      </c>
    </row>
    <row r="1206" spans="1:8">
      <c r="A1206" s="112"/>
      <c r="B1206" s="112"/>
      <c r="C1206" s="154"/>
      <c r="D1206" s="52"/>
      <c r="E1206" s="155"/>
      <c r="F1206" s="106"/>
      <c r="H1206" s="2" t="str">
        <f t="shared" si="51"/>
        <v/>
      </c>
    </row>
    <row r="1207" spans="1:8">
      <c r="A1207" s="112"/>
      <c r="B1207" s="112"/>
      <c r="C1207" s="154"/>
      <c r="D1207" s="52"/>
      <c r="E1207" s="155"/>
      <c r="F1207" s="106"/>
      <c r="H1207" s="2" t="str">
        <f t="shared" si="51"/>
        <v/>
      </c>
    </row>
    <row r="1208" spans="1:8">
      <c r="A1208" s="112"/>
      <c r="B1208" s="112"/>
      <c r="C1208" s="131"/>
      <c r="D1208" s="52"/>
      <c r="E1208" s="52"/>
      <c r="F1208" s="112"/>
      <c r="H1208" s="2" t="str">
        <f t="shared" si="51"/>
        <v/>
      </c>
    </row>
    <row r="1209" spans="1:8">
      <c r="A1209" s="112"/>
      <c r="B1209" s="112"/>
      <c r="C1209" s="131"/>
      <c r="D1209" s="52"/>
      <c r="E1209" s="52"/>
      <c r="F1209" s="112"/>
      <c r="H1209" s="2" t="str">
        <f t="shared" si="51"/>
        <v/>
      </c>
    </row>
    <row r="1210" spans="1:8">
      <c r="A1210" s="112"/>
      <c r="B1210" s="112"/>
      <c r="C1210" s="131"/>
      <c r="D1210" s="52"/>
      <c r="E1210" s="52"/>
      <c r="F1210" s="112"/>
      <c r="H1210" s="2" t="str">
        <f t="shared" si="51"/>
        <v/>
      </c>
    </row>
    <row r="1211" spans="1:8">
      <c r="A1211" s="112"/>
      <c r="B1211" s="112"/>
      <c r="C1211" s="131"/>
      <c r="D1211" s="52"/>
      <c r="E1211" s="52"/>
      <c r="F1211" s="112"/>
      <c r="H1211" s="2" t="str">
        <f t="shared" si="51"/>
        <v/>
      </c>
    </row>
    <row r="1212" spans="1:8">
      <c r="A1212" s="112"/>
      <c r="B1212" s="112"/>
      <c r="C1212" s="131"/>
      <c r="D1212" s="52"/>
      <c r="E1212" s="52"/>
      <c r="F1212" s="112"/>
      <c r="H1212" s="2" t="str">
        <f t="shared" si="51"/>
        <v/>
      </c>
    </row>
    <row r="1213" spans="1:8">
      <c r="A1213" s="112"/>
      <c r="B1213" s="112"/>
      <c r="C1213" s="131"/>
      <c r="D1213" s="52"/>
      <c r="E1213" s="52"/>
      <c r="F1213" s="112"/>
      <c r="H1213" s="2" t="str">
        <f t="shared" si="51"/>
        <v/>
      </c>
    </row>
    <row r="1214" spans="1:8">
      <c r="A1214" s="112"/>
      <c r="B1214" s="112"/>
      <c r="C1214" s="131"/>
      <c r="D1214" s="52"/>
      <c r="E1214" s="52"/>
      <c r="F1214" s="112"/>
      <c r="H1214" s="2" t="str">
        <f t="shared" si="51"/>
        <v/>
      </c>
    </row>
    <row r="1215" spans="1:8">
      <c r="A1215" s="112"/>
      <c r="B1215" s="112"/>
      <c r="C1215" s="131"/>
      <c r="D1215" s="52"/>
      <c r="E1215" s="52"/>
      <c r="F1215" s="112"/>
      <c r="H1215" s="2" t="str">
        <f t="shared" si="51"/>
        <v/>
      </c>
    </row>
    <row r="1216" spans="1:8">
      <c r="A1216" s="112"/>
      <c r="B1216" s="112"/>
      <c r="C1216" s="131"/>
      <c r="D1216" s="52"/>
      <c r="E1216" s="52"/>
      <c r="F1216" s="112"/>
      <c r="H1216" s="2" t="str">
        <f t="shared" si="51"/>
        <v/>
      </c>
    </row>
    <row r="1217" spans="1:8">
      <c r="A1217" s="112"/>
      <c r="B1217" s="112"/>
      <c r="C1217" s="131"/>
      <c r="D1217" s="52"/>
      <c r="E1217" s="52"/>
      <c r="F1217" s="112"/>
      <c r="H1217" s="2" t="str">
        <f t="shared" si="51"/>
        <v/>
      </c>
    </row>
    <row r="1218" spans="1:8">
      <c r="A1218" s="112"/>
      <c r="B1218" s="112"/>
      <c r="C1218" s="131"/>
      <c r="D1218" s="52"/>
      <c r="E1218" s="52"/>
      <c r="F1218" s="112"/>
      <c r="H1218" s="2" t="str">
        <f t="shared" si="51"/>
        <v/>
      </c>
    </row>
    <row r="1219" spans="1:8">
      <c r="A1219" s="112"/>
      <c r="B1219" s="112"/>
      <c r="C1219" s="131"/>
      <c r="D1219" s="52"/>
      <c r="E1219" s="52"/>
      <c r="F1219" s="112"/>
      <c r="H1219" s="2" t="str">
        <f t="shared" si="51"/>
        <v/>
      </c>
    </row>
    <row r="1220" spans="1:8">
      <c r="A1220" s="112"/>
      <c r="B1220" s="112"/>
      <c r="C1220" s="131"/>
      <c r="D1220" s="52"/>
      <c r="E1220" s="52"/>
      <c r="F1220" s="112"/>
      <c r="H1220" s="2" t="str">
        <f t="shared" si="51"/>
        <v/>
      </c>
    </row>
    <row r="1221" spans="1:8">
      <c r="A1221" s="112"/>
      <c r="B1221" s="112"/>
      <c r="C1221" s="131"/>
      <c r="D1221" s="52"/>
      <c r="E1221" s="52"/>
      <c r="F1221" s="112"/>
      <c r="H1221" s="2" t="str">
        <f t="shared" si="51"/>
        <v/>
      </c>
    </row>
    <row r="1222" spans="1:8">
      <c r="A1222" s="112"/>
      <c r="B1222" s="112"/>
      <c r="C1222" s="131"/>
      <c r="D1222" s="52"/>
      <c r="E1222" s="52"/>
      <c r="F1222" s="112"/>
      <c r="H1222" s="2" t="str">
        <f t="shared" si="51"/>
        <v/>
      </c>
    </row>
    <row r="1223" spans="1:8">
      <c r="A1223" s="112"/>
      <c r="B1223" s="112"/>
      <c r="C1223" s="131"/>
      <c r="D1223" s="52"/>
      <c r="E1223" s="52"/>
      <c r="F1223" s="112"/>
      <c r="H1223" s="2" t="str">
        <f t="shared" si="51"/>
        <v/>
      </c>
    </row>
    <row r="1224" spans="1:8">
      <c r="A1224" s="112"/>
      <c r="B1224" s="112"/>
      <c r="C1224" s="131"/>
      <c r="D1224" s="52"/>
      <c r="E1224" s="52"/>
      <c r="F1224" s="112"/>
      <c r="H1224" s="2" t="str">
        <f t="shared" si="51"/>
        <v/>
      </c>
    </row>
    <row r="1225" spans="1:8">
      <c r="A1225" s="112"/>
      <c r="B1225" s="112"/>
      <c r="C1225" s="131"/>
      <c r="D1225" s="52"/>
      <c r="E1225" s="52"/>
      <c r="F1225" s="112"/>
      <c r="H1225" s="2" t="str">
        <f t="shared" si="51"/>
        <v/>
      </c>
    </row>
    <row r="1226" spans="1:8">
      <c r="A1226" s="112"/>
      <c r="B1226" s="112"/>
      <c r="C1226" s="131"/>
      <c r="D1226" s="52"/>
      <c r="E1226" s="52"/>
      <c r="F1226" s="112"/>
      <c r="H1226" s="2" t="str">
        <f t="shared" si="51"/>
        <v/>
      </c>
    </row>
    <row r="1227" spans="1:8">
      <c r="A1227" s="112"/>
      <c r="B1227" s="112"/>
      <c r="C1227" s="131"/>
      <c r="D1227" s="52"/>
      <c r="E1227" s="52"/>
      <c r="F1227" s="112"/>
      <c r="H1227" s="2" t="str">
        <f t="shared" si="51"/>
        <v/>
      </c>
    </row>
    <row r="1228" spans="1:8">
      <c r="A1228" s="112"/>
      <c r="B1228" s="112"/>
      <c r="C1228" s="131"/>
      <c r="D1228" s="52"/>
      <c r="E1228" s="52"/>
      <c r="F1228" s="112"/>
      <c r="H1228" s="2" t="str">
        <f t="shared" si="51"/>
        <v/>
      </c>
    </row>
    <row r="1229" spans="1:8">
      <c r="A1229" s="112"/>
      <c r="B1229" s="112"/>
      <c r="C1229" s="131"/>
      <c r="D1229" s="52"/>
      <c r="E1229" s="52"/>
      <c r="F1229" s="112"/>
      <c r="H1229" s="2" t="str">
        <f t="shared" si="51"/>
        <v/>
      </c>
    </row>
    <row r="1230" spans="1:8">
      <c r="A1230" s="112"/>
      <c r="B1230" s="112"/>
      <c r="C1230" s="131"/>
      <c r="D1230" s="52"/>
      <c r="E1230" s="52"/>
      <c r="F1230" s="112"/>
      <c r="H1230" s="2" t="str">
        <f t="shared" si="51"/>
        <v/>
      </c>
    </row>
    <row r="1231" spans="1:8">
      <c r="A1231" s="112"/>
      <c r="B1231" s="112"/>
      <c r="C1231" s="131"/>
      <c r="D1231" s="52"/>
      <c r="E1231" s="52"/>
      <c r="F1231" s="112"/>
      <c r="H1231" s="2" t="str">
        <f t="shared" si="51"/>
        <v/>
      </c>
    </row>
    <row r="1232" spans="1:8">
      <c r="A1232" s="112"/>
      <c r="B1232" s="112"/>
      <c r="C1232" s="131"/>
      <c r="D1232" s="52"/>
      <c r="E1232" s="52"/>
      <c r="F1232" s="112"/>
      <c r="H1232" s="2" t="str">
        <f t="shared" si="51"/>
        <v/>
      </c>
    </row>
    <row r="1233" spans="1:8">
      <c r="A1233" s="112"/>
      <c r="B1233" s="112"/>
      <c r="C1233" s="131"/>
      <c r="D1233" s="52"/>
      <c r="E1233" s="52"/>
      <c r="F1233" s="112"/>
      <c r="H1233" s="2" t="str">
        <f t="shared" si="51"/>
        <v/>
      </c>
    </row>
    <row r="1234" spans="1:8">
      <c r="A1234" s="112"/>
      <c r="B1234" s="112"/>
      <c r="C1234" s="131"/>
      <c r="D1234" s="52"/>
      <c r="E1234" s="52"/>
      <c r="F1234" s="112"/>
      <c r="H1234" s="2" t="str">
        <f t="shared" si="51"/>
        <v/>
      </c>
    </row>
    <row r="1235" spans="1:8">
      <c r="A1235" s="112"/>
      <c r="B1235" s="112"/>
      <c r="C1235" s="131"/>
      <c r="D1235" s="52"/>
      <c r="E1235" s="52"/>
      <c r="F1235" s="112"/>
      <c r="H1235" s="2" t="str">
        <f t="shared" si="51"/>
        <v/>
      </c>
    </row>
    <row r="1236" spans="1:8">
      <c r="A1236" s="112"/>
      <c r="B1236" s="112"/>
      <c r="C1236" s="131"/>
      <c r="D1236" s="52"/>
      <c r="E1236" s="52"/>
      <c r="F1236" s="112"/>
      <c r="H1236" s="2" t="str">
        <f t="shared" si="51"/>
        <v/>
      </c>
    </row>
    <row r="1237" spans="1:8">
      <c r="A1237" s="112"/>
      <c r="B1237" s="112"/>
      <c r="C1237" s="131"/>
      <c r="D1237" s="52"/>
      <c r="E1237" s="52"/>
      <c r="F1237" s="112"/>
      <c r="H1237" s="2" t="str">
        <f t="shared" si="51"/>
        <v/>
      </c>
    </row>
    <row r="1238" spans="1:8">
      <c r="A1238" s="112"/>
      <c r="B1238" s="112"/>
      <c r="C1238" s="131"/>
      <c r="D1238" s="52"/>
      <c r="E1238" s="52"/>
      <c r="F1238" s="112"/>
      <c r="H1238" s="2" t="str">
        <f t="shared" si="51"/>
        <v/>
      </c>
    </row>
    <row r="1239" spans="1:8">
      <c r="A1239" s="112"/>
      <c r="B1239" s="112"/>
      <c r="C1239" s="131"/>
      <c r="D1239" s="52"/>
      <c r="E1239" s="52"/>
      <c r="F1239" s="112"/>
      <c r="H1239" s="2" t="str">
        <f t="shared" si="51"/>
        <v/>
      </c>
    </row>
    <row r="1240" spans="1:8">
      <c r="A1240" s="112"/>
      <c r="B1240" s="112"/>
      <c r="C1240" s="131"/>
      <c r="D1240" s="52"/>
      <c r="E1240" s="52"/>
      <c r="F1240" s="112"/>
      <c r="H1240" s="2" t="str">
        <f t="shared" si="51"/>
        <v/>
      </c>
    </row>
    <row r="1241" spans="1:8">
      <c r="A1241" s="112"/>
      <c r="B1241" s="112"/>
      <c r="C1241" s="131"/>
      <c r="D1241" s="52"/>
      <c r="E1241" s="52"/>
      <c r="F1241" s="112"/>
      <c r="H1241" s="2" t="str">
        <f t="shared" si="51"/>
        <v/>
      </c>
    </row>
    <row r="1242" spans="1:8">
      <c r="A1242" s="112"/>
      <c r="B1242" s="112"/>
      <c r="C1242" s="131"/>
      <c r="D1242" s="52"/>
      <c r="E1242" s="52"/>
      <c r="F1242" s="112"/>
      <c r="H1242" s="2" t="str">
        <f t="shared" si="51"/>
        <v/>
      </c>
    </row>
    <row r="1243" spans="1:8">
      <c r="A1243" s="192"/>
      <c r="B1243" s="193"/>
      <c r="C1243" s="194"/>
      <c r="D1243" s="191"/>
      <c r="H1243" s="2" t="str">
        <f>IF($G$680="","",1)</f>
        <v/>
      </c>
    </row>
    <row r="1244" spans="1:8">
      <c r="A1244" s="1" t="str">
        <f>G1244 &amp; " - $" &amp; TEXT(G1245, "#,##0")</f>
        <v xml:space="preserve"> - $</v>
      </c>
      <c r="B1244" s="1"/>
      <c r="C1244" s="1"/>
      <c r="D1244" s="1"/>
      <c r="E1244" s="9"/>
      <c r="F1244" s="108"/>
      <c r="G1244" s="187" t="str">
        <f>IF('Alternate 2'!$N$67=0,"",TRIM(RIGHT('Alternate 2'!$A$3, LEN('Alternate 2'!$A$3) - FIND(":",'Alternate 2'!$A$3))))</f>
        <v/>
      </c>
      <c r="H1244" s="2" t="str">
        <f>IF($G$1244="","",1)</f>
        <v/>
      </c>
    </row>
    <row r="1245" spans="1:8">
      <c r="A1245" s="138"/>
      <c r="B1245" s="138"/>
      <c r="C1245" s="138"/>
      <c r="D1245" s="138"/>
      <c r="E1245" s="138"/>
      <c r="F1245" s="138"/>
      <c r="G1245" s="188" t="str">
        <f>IF('Alternate 2'!$N$67=0,"",ROUNDUP('Alternate 2'!$N$67,0))</f>
        <v/>
      </c>
      <c r="H1245" s="2" t="str">
        <f t="shared" ref="H1245:H1247" si="52">IF($G$1244="","",1)</f>
        <v/>
      </c>
    </row>
    <row r="1246" spans="1:8" ht="21.6">
      <c r="A1246" s="102" t="s">
        <v>54</v>
      </c>
      <c r="B1246" s="102" t="s">
        <v>55</v>
      </c>
      <c r="C1246" s="102" t="s">
        <v>56</v>
      </c>
      <c r="D1246" s="102" t="s">
        <v>57</v>
      </c>
      <c r="E1246" s="102" t="s">
        <v>58</v>
      </c>
      <c r="F1246" s="102" t="s">
        <v>59</v>
      </c>
      <c r="H1246" s="2" t="str">
        <f t="shared" si="52"/>
        <v/>
      </c>
    </row>
    <row r="1247" spans="1:8" ht="15" thickBot="1">
      <c r="A1247" s="12"/>
      <c r="B1247" s="12"/>
      <c r="C1247" s="12"/>
      <c r="D1247" s="12"/>
      <c r="E1247" s="12"/>
      <c r="F1247" s="12"/>
      <c r="H1247" s="2" t="str">
        <f t="shared" si="52"/>
        <v/>
      </c>
    </row>
    <row r="1248" spans="1:8" ht="15" thickTop="1">
      <c r="A1248" s="112" t="str" cm="1">
        <f t="array" ref="A1248">_xlfn._xlws.FILTER('Alternate 2'!$B$9:$G$58, ('Alternate 2'!$F$9:$F$58&lt;&gt;""), "")</f>
        <v/>
      </c>
      <c r="B1248" s="112"/>
      <c r="C1248" s="154"/>
      <c r="D1248" s="52"/>
      <c r="E1248" s="155"/>
      <c r="F1248" s="106"/>
      <c r="H1248" s="2" t="str">
        <f t="shared" ref="H1248:H1297" si="53">IF(OR(D1248="", D1248=0), "", 1)</f>
        <v/>
      </c>
    </row>
    <row r="1249" spans="1:8">
      <c r="A1249" s="112"/>
      <c r="B1249" s="112"/>
      <c r="C1249" s="154"/>
      <c r="D1249" s="52"/>
      <c r="E1249" s="155"/>
      <c r="F1249" s="106"/>
      <c r="H1249" s="2" t="str">
        <f t="shared" si="53"/>
        <v/>
      </c>
    </row>
    <row r="1250" spans="1:8">
      <c r="A1250" s="112"/>
      <c r="B1250" s="112"/>
      <c r="C1250" s="154"/>
      <c r="D1250" s="52"/>
      <c r="E1250" s="155"/>
      <c r="F1250" s="106"/>
      <c r="H1250" s="2" t="str">
        <f t="shared" si="53"/>
        <v/>
      </c>
    </row>
    <row r="1251" spans="1:8">
      <c r="A1251" s="112"/>
      <c r="B1251" s="112"/>
      <c r="C1251" s="154"/>
      <c r="D1251" s="52"/>
      <c r="E1251" s="155"/>
      <c r="F1251" s="106"/>
      <c r="H1251" s="2" t="str">
        <f t="shared" si="53"/>
        <v/>
      </c>
    </row>
    <row r="1252" spans="1:8">
      <c r="A1252" s="112"/>
      <c r="B1252" s="112"/>
      <c r="C1252" s="154"/>
      <c r="D1252" s="52"/>
      <c r="E1252" s="155"/>
      <c r="F1252" s="106"/>
      <c r="H1252" s="2" t="str">
        <f t="shared" si="53"/>
        <v/>
      </c>
    </row>
    <row r="1253" spans="1:8">
      <c r="A1253" s="112"/>
      <c r="B1253" s="112"/>
      <c r="C1253" s="154"/>
      <c r="D1253" s="52"/>
      <c r="E1253" s="155"/>
      <c r="F1253" s="106"/>
      <c r="H1253" s="2" t="str">
        <f t="shared" si="53"/>
        <v/>
      </c>
    </row>
    <row r="1254" spans="1:8">
      <c r="A1254" s="112"/>
      <c r="B1254" s="112"/>
      <c r="C1254" s="154"/>
      <c r="D1254" s="52"/>
      <c r="E1254" s="155"/>
      <c r="F1254" s="106"/>
      <c r="H1254" s="2" t="str">
        <f t="shared" si="53"/>
        <v/>
      </c>
    </row>
    <row r="1255" spans="1:8">
      <c r="A1255" s="112"/>
      <c r="B1255" s="112"/>
      <c r="C1255" s="154"/>
      <c r="D1255" s="52"/>
      <c r="E1255" s="155"/>
      <c r="F1255" s="106"/>
      <c r="H1255" s="2" t="str">
        <f t="shared" si="53"/>
        <v/>
      </c>
    </row>
    <row r="1256" spans="1:8">
      <c r="A1256" s="112"/>
      <c r="B1256" s="112"/>
      <c r="C1256" s="154"/>
      <c r="D1256" s="52"/>
      <c r="E1256" s="155"/>
      <c r="F1256" s="106"/>
      <c r="H1256" s="2" t="str">
        <f t="shared" si="53"/>
        <v/>
      </c>
    </row>
    <row r="1257" spans="1:8">
      <c r="A1257" s="112"/>
      <c r="B1257" s="112"/>
      <c r="C1257" s="154"/>
      <c r="D1257" s="52"/>
      <c r="E1257" s="155"/>
      <c r="F1257" s="106"/>
      <c r="H1257" s="2" t="str">
        <f t="shared" si="53"/>
        <v/>
      </c>
    </row>
    <row r="1258" spans="1:8">
      <c r="A1258" s="112"/>
      <c r="B1258" s="112"/>
      <c r="C1258" s="154"/>
      <c r="D1258" s="52"/>
      <c r="E1258" s="155"/>
      <c r="F1258" s="106"/>
      <c r="H1258" s="2" t="str">
        <f t="shared" si="53"/>
        <v/>
      </c>
    </row>
    <row r="1259" spans="1:8">
      <c r="A1259" s="112"/>
      <c r="B1259" s="112"/>
      <c r="C1259" s="154"/>
      <c r="D1259" s="52"/>
      <c r="E1259" s="155"/>
      <c r="F1259" s="106"/>
      <c r="H1259" s="2" t="str">
        <f t="shared" si="53"/>
        <v/>
      </c>
    </row>
    <row r="1260" spans="1:8">
      <c r="A1260" s="112"/>
      <c r="B1260" s="112"/>
      <c r="C1260" s="154"/>
      <c r="D1260" s="52"/>
      <c r="E1260" s="155"/>
      <c r="F1260" s="106"/>
      <c r="H1260" s="2" t="str">
        <f t="shared" si="53"/>
        <v/>
      </c>
    </row>
    <row r="1261" spans="1:8">
      <c r="A1261" s="112"/>
      <c r="B1261" s="112"/>
      <c r="C1261" s="154"/>
      <c r="D1261" s="52"/>
      <c r="E1261" s="155"/>
      <c r="F1261" s="106"/>
      <c r="H1261" s="2" t="str">
        <f t="shared" si="53"/>
        <v/>
      </c>
    </row>
    <row r="1262" spans="1:8">
      <c r="A1262" s="112"/>
      <c r="B1262" s="112"/>
      <c r="C1262" s="154"/>
      <c r="D1262" s="52"/>
      <c r="E1262" s="155"/>
      <c r="F1262" s="106"/>
      <c r="H1262" s="2" t="str">
        <f t="shared" si="53"/>
        <v/>
      </c>
    </row>
    <row r="1263" spans="1:8">
      <c r="A1263" s="112"/>
      <c r="B1263" s="112"/>
      <c r="C1263" s="131"/>
      <c r="D1263" s="52"/>
      <c r="E1263" s="52"/>
      <c r="F1263" s="112"/>
      <c r="H1263" s="2" t="str">
        <f t="shared" si="53"/>
        <v/>
      </c>
    </row>
    <row r="1264" spans="1:8">
      <c r="A1264" s="112"/>
      <c r="B1264" s="112"/>
      <c r="C1264" s="131"/>
      <c r="D1264" s="52"/>
      <c r="E1264" s="52"/>
      <c r="F1264" s="112"/>
      <c r="H1264" s="2" t="str">
        <f t="shared" si="53"/>
        <v/>
      </c>
    </row>
    <row r="1265" spans="1:8">
      <c r="A1265" s="112"/>
      <c r="B1265" s="112"/>
      <c r="C1265" s="131"/>
      <c r="D1265" s="52"/>
      <c r="E1265" s="52"/>
      <c r="F1265" s="112"/>
      <c r="H1265" s="2" t="str">
        <f t="shared" si="53"/>
        <v/>
      </c>
    </row>
    <row r="1266" spans="1:8">
      <c r="A1266" s="112"/>
      <c r="B1266" s="112"/>
      <c r="C1266" s="131"/>
      <c r="D1266" s="52"/>
      <c r="E1266" s="52"/>
      <c r="F1266" s="112"/>
      <c r="H1266" s="2" t="str">
        <f t="shared" si="53"/>
        <v/>
      </c>
    </row>
    <row r="1267" spans="1:8">
      <c r="A1267" s="112"/>
      <c r="B1267" s="112"/>
      <c r="C1267" s="131"/>
      <c r="D1267" s="52"/>
      <c r="E1267" s="52"/>
      <c r="F1267" s="112"/>
      <c r="H1267" s="2" t="str">
        <f t="shared" si="53"/>
        <v/>
      </c>
    </row>
    <row r="1268" spans="1:8">
      <c r="A1268" s="112"/>
      <c r="B1268" s="112"/>
      <c r="C1268" s="131"/>
      <c r="D1268" s="52"/>
      <c r="E1268" s="52"/>
      <c r="F1268" s="112"/>
      <c r="H1268" s="2" t="str">
        <f t="shared" si="53"/>
        <v/>
      </c>
    </row>
    <row r="1269" spans="1:8">
      <c r="A1269" s="112"/>
      <c r="B1269" s="112"/>
      <c r="C1269" s="131"/>
      <c r="D1269" s="52"/>
      <c r="E1269" s="52"/>
      <c r="F1269" s="112"/>
      <c r="H1269" s="2" t="str">
        <f t="shared" si="53"/>
        <v/>
      </c>
    </row>
    <row r="1270" spans="1:8">
      <c r="A1270" s="112"/>
      <c r="B1270" s="112"/>
      <c r="C1270" s="131"/>
      <c r="D1270" s="52"/>
      <c r="E1270" s="52"/>
      <c r="F1270" s="112"/>
      <c r="H1270" s="2" t="str">
        <f t="shared" si="53"/>
        <v/>
      </c>
    </row>
    <row r="1271" spans="1:8">
      <c r="A1271" s="112"/>
      <c r="B1271" s="112"/>
      <c r="C1271" s="131"/>
      <c r="D1271" s="52"/>
      <c r="E1271" s="52"/>
      <c r="F1271" s="112"/>
      <c r="H1271" s="2" t="str">
        <f t="shared" si="53"/>
        <v/>
      </c>
    </row>
    <row r="1272" spans="1:8">
      <c r="A1272" s="112"/>
      <c r="B1272" s="112"/>
      <c r="C1272" s="131"/>
      <c r="D1272" s="52"/>
      <c r="E1272" s="52"/>
      <c r="F1272" s="112"/>
      <c r="H1272" s="2" t="str">
        <f t="shared" si="53"/>
        <v/>
      </c>
    </row>
    <row r="1273" spans="1:8">
      <c r="A1273" s="112"/>
      <c r="B1273" s="112"/>
      <c r="C1273" s="131"/>
      <c r="D1273" s="52"/>
      <c r="E1273" s="52"/>
      <c r="F1273" s="112"/>
      <c r="H1273" s="2" t="str">
        <f t="shared" si="53"/>
        <v/>
      </c>
    </row>
    <row r="1274" spans="1:8">
      <c r="A1274" s="112"/>
      <c r="B1274" s="112"/>
      <c r="C1274" s="131"/>
      <c r="D1274" s="52"/>
      <c r="E1274" s="52"/>
      <c r="F1274" s="112"/>
      <c r="H1274" s="2" t="str">
        <f t="shared" si="53"/>
        <v/>
      </c>
    </row>
    <row r="1275" spans="1:8">
      <c r="A1275" s="112"/>
      <c r="B1275" s="112"/>
      <c r="C1275" s="131"/>
      <c r="D1275" s="52"/>
      <c r="E1275" s="52"/>
      <c r="F1275" s="112"/>
      <c r="H1275" s="2" t="str">
        <f t="shared" si="53"/>
        <v/>
      </c>
    </row>
    <row r="1276" spans="1:8">
      <c r="A1276" s="112"/>
      <c r="B1276" s="112"/>
      <c r="C1276" s="131"/>
      <c r="D1276" s="52"/>
      <c r="E1276" s="52"/>
      <c r="F1276" s="112"/>
      <c r="H1276" s="2" t="str">
        <f t="shared" si="53"/>
        <v/>
      </c>
    </row>
    <row r="1277" spans="1:8">
      <c r="A1277" s="112"/>
      <c r="B1277" s="112"/>
      <c r="C1277" s="131"/>
      <c r="D1277" s="52"/>
      <c r="E1277" s="52"/>
      <c r="F1277" s="112"/>
      <c r="H1277" s="2" t="str">
        <f t="shared" si="53"/>
        <v/>
      </c>
    </row>
    <row r="1278" spans="1:8">
      <c r="A1278" s="112"/>
      <c r="B1278" s="112"/>
      <c r="C1278" s="131"/>
      <c r="D1278" s="52"/>
      <c r="E1278" s="52"/>
      <c r="F1278" s="112"/>
      <c r="H1278" s="2" t="str">
        <f t="shared" si="53"/>
        <v/>
      </c>
    </row>
    <row r="1279" spans="1:8">
      <c r="A1279" s="112"/>
      <c r="B1279" s="112"/>
      <c r="C1279" s="131"/>
      <c r="D1279" s="52"/>
      <c r="E1279" s="52"/>
      <c r="F1279" s="112"/>
      <c r="H1279" s="2" t="str">
        <f t="shared" si="53"/>
        <v/>
      </c>
    </row>
    <row r="1280" spans="1:8">
      <c r="A1280" s="112"/>
      <c r="B1280" s="112"/>
      <c r="C1280" s="131"/>
      <c r="D1280" s="52"/>
      <c r="E1280" s="52"/>
      <c r="F1280" s="112"/>
      <c r="H1280" s="2" t="str">
        <f t="shared" si="53"/>
        <v/>
      </c>
    </row>
    <row r="1281" spans="1:8">
      <c r="A1281" s="112"/>
      <c r="B1281" s="112"/>
      <c r="C1281" s="131"/>
      <c r="D1281" s="52"/>
      <c r="E1281" s="52"/>
      <c r="F1281" s="112"/>
      <c r="H1281" s="2" t="str">
        <f t="shared" si="53"/>
        <v/>
      </c>
    </row>
    <row r="1282" spans="1:8">
      <c r="A1282" s="112"/>
      <c r="B1282" s="112"/>
      <c r="C1282" s="131"/>
      <c r="D1282" s="52"/>
      <c r="E1282" s="52"/>
      <c r="F1282" s="112"/>
      <c r="H1282" s="2" t="str">
        <f t="shared" si="53"/>
        <v/>
      </c>
    </row>
    <row r="1283" spans="1:8">
      <c r="A1283" s="112"/>
      <c r="B1283" s="112"/>
      <c r="C1283" s="131"/>
      <c r="D1283" s="52"/>
      <c r="E1283" s="52"/>
      <c r="F1283" s="112"/>
      <c r="H1283" s="2" t="str">
        <f t="shared" si="53"/>
        <v/>
      </c>
    </row>
    <row r="1284" spans="1:8">
      <c r="A1284" s="112"/>
      <c r="B1284" s="112"/>
      <c r="C1284" s="131"/>
      <c r="D1284" s="52"/>
      <c r="E1284" s="52"/>
      <c r="F1284" s="112"/>
      <c r="H1284" s="2" t="str">
        <f t="shared" si="53"/>
        <v/>
      </c>
    </row>
    <row r="1285" spans="1:8">
      <c r="A1285" s="112"/>
      <c r="B1285" s="112"/>
      <c r="C1285" s="131"/>
      <c r="D1285" s="52"/>
      <c r="E1285" s="52"/>
      <c r="F1285" s="112"/>
      <c r="H1285" s="2" t="str">
        <f t="shared" si="53"/>
        <v/>
      </c>
    </row>
    <row r="1286" spans="1:8">
      <c r="A1286" s="112"/>
      <c r="B1286" s="112"/>
      <c r="C1286" s="131"/>
      <c r="D1286" s="52"/>
      <c r="E1286" s="52"/>
      <c r="F1286" s="112"/>
      <c r="H1286" s="2" t="str">
        <f t="shared" si="53"/>
        <v/>
      </c>
    </row>
    <row r="1287" spans="1:8">
      <c r="A1287" s="112"/>
      <c r="B1287" s="112"/>
      <c r="C1287" s="131"/>
      <c r="D1287" s="52"/>
      <c r="E1287" s="52"/>
      <c r="F1287" s="112"/>
      <c r="H1287" s="2" t="str">
        <f t="shared" si="53"/>
        <v/>
      </c>
    </row>
    <row r="1288" spans="1:8">
      <c r="A1288" s="112"/>
      <c r="B1288" s="112"/>
      <c r="C1288" s="131"/>
      <c r="D1288" s="52"/>
      <c r="E1288" s="52"/>
      <c r="F1288" s="112"/>
      <c r="H1288" s="2" t="str">
        <f t="shared" si="53"/>
        <v/>
      </c>
    </row>
    <row r="1289" spans="1:8">
      <c r="A1289" s="112"/>
      <c r="B1289" s="112"/>
      <c r="C1289" s="131"/>
      <c r="D1289" s="52"/>
      <c r="E1289" s="52"/>
      <c r="F1289" s="112"/>
      <c r="H1289" s="2" t="str">
        <f t="shared" si="53"/>
        <v/>
      </c>
    </row>
    <row r="1290" spans="1:8">
      <c r="A1290" s="112"/>
      <c r="B1290" s="112"/>
      <c r="C1290" s="131"/>
      <c r="D1290" s="52"/>
      <c r="E1290" s="52"/>
      <c r="F1290" s="112"/>
      <c r="H1290" s="2" t="str">
        <f t="shared" si="53"/>
        <v/>
      </c>
    </row>
    <row r="1291" spans="1:8">
      <c r="A1291" s="112"/>
      <c r="B1291" s="112"/>
      <c r="C1291" s="131"/>
      <c r="D1291" s="52"/>
      <c r="E1291" s="52"/>
      <c r="F1291" s="112"/>
      <c r="H1291" s="2" t="str">
        <f t="shared" si="53"/>
        <v/>
      </c>
    </row>
    <row r="1292" spans="1:8">
      <c r="A1292" s="112"/>
      <c r="B1292" s="112"/>
      <c r="C1292" s="131"/>
      <c r="D1292" s="52"/>
      <c r="E1292" s="52"/>
      <c r="F1292" s="112"/>
      <c r="H1292" s="2" t="str">
        <f t="shared" si="53"/>
        <v/>
      </c>
    </row>
    <row r="1293" spans="1:8">
      <c r="A1293" s="112"/>
      <c r="B1293" s="112"/>
      <c r="C1293" s="131"/>
      <c r="D1293" s="52"/>
      <c r="E1293" s="52"/>
      <c r="F1293" s="112"/>
      <c r="H1293" s="2" t="str">
        <f t="shared" si="53"/>
        <v/>
      </c>
    </row>
    <row r="1294" spans="1:8">
      <c r="A1294" s="112"/>
      <c r="B1294" s="112"/>
      <c r="C1294" s="131"/>
      <c r="D1294" s="52"/>
      <c r="E1294" s="52"/>
      <c r="F1294" s="112"/>
      <c r="H1294" s="2" t="str">
        <f t="shared" si="53"/>
        <v/>
      </c>
    </row>
    <row r="1295" spans="1:8">
      <c r="A1295" s="112"/>
      <c r="B1295" s="112"/>
      <c r="C1295" s="131"/>
      <c r="D1295" s="52"/>
      <c r="E1295" s="52"/>
      <c r="F1295" s="112"/>
      <c r="H1295" s="2" t="str">
        <f t="shared" si="53"/>
        <v/>
      </c>
    </row>
    <row r="1296" spans="1:8">
      <c r="A1296" s="112"/>
      <c r="B1296" s="112"/>
      <c r="C1296" s="131"/>
      <c r="D1296" s="52"/>
      <c r="E1296" s="52"/>
      <c r="F1296" s="112"/>
      <c r="H1296" s="2" t="str">
        <f t="shared" si="53"/>
        <v/>
      </c>
    </row>
    <row r="1297" spans="1:8">
      <c r="A1297" s="112"/>
      <c r="B1297" s="112"/>
      <c r="C1297" s="131"/>
      <c r="D1297" s="52"/>
      <c r="E1297" s="52"/>
      <c r="F1297" s="112"/>
      <c r="H1297" s="2" t="str">
        <f t="shared" si="53"/>
        <v/>
      </c>
    </row>
    <row r="1298" spans="1:8">
      <c r="A1298" s="192"/>
      <c r="B1298" s="193"/>
      <c r="C1298" s="194"/>
      <c r="D1298" s="191"/>
      <c r="H1298" s="2" t="str">
        <f>IF($G$680="","",1)</f>
        <v/>
      </c>
    </row>
    <row r="1299" spans="1:8">
      <c r="A1299" s="1" t="str">
        <f>G1299 &amp; " - $" &amp; TEXT(G1300, "#,##0")</f>
        <v xml:space="preserve"> - $</v>
      </c>
      <c r="B1299" s="1"/>
      <c r="C1299" s="1"/>
      <c r="D1299" s="1"/>
      <c r="E1299" s="9"/>
      <c r="F1299" s="108"/>
      <c r="G1299" s="187" t="str">
        <f>IF('Alternate 2'!$N$67=0,"",TRIM(RIGHT('Alternate 2'!$A$3, LEN('Alternate 2'!$A$3) - FIND(":",'Alternate 2'!$A$3))))</f>
        <v/>
      </c>
      <c r="H1299" s="2" t="str">
        <f>IF($G$1299="","",1)</f>
        <v/>
      </c>
    </row>
    <row r="1300" spans="1:8">
      <c r="A1300" s="138"/>
      <c r="B1300" s="138"/>
      <c r="C1300" s="138"/>
      <c r="D1300" s="138"/>
      <c r="E1300" s="138"/>
      <c r="F1300" s="138"/>
      <c r="G1300" s="188" t="str">
        <f>IF('Alternate 2'!$N$67=0,"",ROUNDUP('Alternate 2'!$N$67,0))</f>
        <v/>
      </c>
      <c r="H1300" s="2" t="str">
        <f t="shared" ref="H1300:H1302" si="54">IF($G$1299="","",1)</f>
        <v/>
      </c>
    </row>
    <row r="1301" spans="1:8" ht="21.6">
      <c r="A1301" s="102" t="s">
        <v>54</v>
      </c>
      <c r="B1301" s="102" t="s">
        <v>55</v>
      </c>
      <c r="C1301" s="102" t="s">
        <v>56</v>
      </c>
      <c r="D1301" s="102" t="s">
        <v>57</v>
      </c>
      <c r="E1301" s="102" t="s">
        <v>58</v>
      </c>
      <c r="F1301" s="102" t="s">
        <v>59</v>
      </c>
      <c r="H1301" s="2" t="str">
        <f t="shared" si="54"/>
        <v/>
      </c>
    </row>
    <row r="1302" spans="1:8" ht="15" thickBot="1">
      <c r="A1302" s="12"/>
      <c r="B1302" s="12"/>
      <c r="C1302" s="12"/>
      <c r="D1302" s="12"/>
      <c r="E1302" s="12"/>
      <c r="F1302" s="12"/>
      <c r="H1302" s="2" t="str">
        <f t="shared" si="54"/>
        <v/>
      </c>
    </row>
    <row r="1303" spans="1:8" ht="15" thickTop="1">
      <c r="A1303" s="112" t="str" cm="1">
        <f t="array" ref="A1303">_xlfn._xlws.FILTER('Alternate 3'!$B$9:$G$58, ('Alternate 3'!$F$9:$F$58&lt;&gt;""), "")</f>
        <v/>
      </c>
      <c r="B1303" s="112"/>
      <c r="C1303" s="154"/>
      <c r="D1303" s="52"/>
      <c r="E1303" s="155"/>
      <c r="F1303" s="106"/>
      <c r="H1303" s="2" t="str">
        <f t="shared" ref="H1303:H1352" si="55">IF(OR(D1303="", D1303=0), "", 1)</f>
        <v/>
      </c>
    </row>
    <row r="1304" spans="1:8">
      <c r="A1304" s="112"/>
      <c r="B1304" s="112"/>
      <c r="C1304" s="154"/>
      <c r="D1304" s="52"/>
      <c r="E1304" s="155"/>
      <c r="F1304" s="106"/>
      <c r="H1304" s="2" t="str">
        <f t="shared" si="55"/>
        <v/>
      </c>
    </row>
    <row r="1305" spans="1:8">
      <c r="A1305" s="112"/>
      <c r="B1305" s="112"/>
      <c r="C1305" s="154"/>
      <c r="D1305" s="52"/>
      <c r="E1305" s="155"/>
      <c r="F1305" s="106"/>
      <c r="H1305" s="2" t="str">
        <f t="shared" si="55"/>
        <v/>
      </c>
    </row>
    <row r="1306" spans="1:8">
      <c r="A1306" s="112"/>
      <c r="B1306" s="112"/>
      <c r="C1306" s="154"/>
      <c r="D1306" s="52"/>
      <c r="E1306" s="155"/>
      <c r="F1306" s="106"/>
      <c r="H1306" s="2" t="str">
        <f t="shared" si="55"/>
        <v/>
      </c>
    </row>
    <row r="1307" spans="1:8">
      <c r="A1307" s="112"/>
      <c r="B1307" s="112"/>
      <c r="C1307" s="154"/>
      <c r="D1307" s="52"/>
      <c r="E1307" s="155"/>
      <c r="F1307" s="106"/>
      <c r="H1307" s="2" t="str">
        <f t="shared" si="55"/>
        <v/>
      </c>
    </row>
    <row r="1308" spans="1:8">
      <c r="A1308" s="112"/>
      <c r="B1308" s="112"/>
      <c r="C1308" s="154"/>
      <c r="D1308" s="52"/>
      <c r="E1308" s="155"/>
      <c r="F1308" s="106"/>
      <c r="H1308" s="2" t="str">
        <f t="shared" si="55"/>
        <v/>
      </c>
    </row>
    <row r="1309" spans="1:8">
      <c r="A1309" s="112"/>
      <c r="B1309" s="112"/>
      <c r="C1309" s="154"/>
      <c r="D1309" s="52"/>
      <c r="E1309" s="155"/>
      <c r="F1309" s="106"/>
      <c r="H1309" s="2" t="str">
        <f t="shared" si="55"/>
        <v/>
      </c>
    </row>
    <row r="1310" spans="1:8">
      <c r="A1310" s="112"/>
      <c r="B1310" s="112"/>
      <c r="C1310" s="154"/>
      <c r="D1310" s="52"/>
      <c r="E1310" s="155"/>
      <c r="F1310" s="106"/>
      <c r="H1310" s="2" t="str">
        <f t="shared" si="55"/>
        <v/>
      </c>
    </row>
    <row r="1311" spans="1:8">
      <c r="A1311" s="112"/>
      <c r="B1311" s="112"/>
      <c r="C1311" s="154"/>
      <c r="D1311" s="52"/>
      <c r="E1311" s="155"/>
      <c r="F1311" s="106"/>
      <c r="H1311" s="2" t="str">
        <f t="shared" si="55"/>
        <v/>
      </c>
    </row>
    <row r="1312" spans="1:8">
      <c r="A1312" s="112"/>
      <c r="B1312" s="112"/>
      <c r="C1312" s="154"/>
      <c r="D1312" s="52"/>
      <c r="E1312" s="155"/>
      <c r="F1312" s="106"/>
      <c r="H1312" s="2" t="str">
        <f t="shared" si="55"/>
        <v/>
      </c>
    </row>
    <row r="1313" spans="1:8">
      <c r="A1313" s="112"/>
      <c r="B1313" s="112"/>
      <c r="C1313" s="154"/>
      <c r="D1313" s="52"/>
      <c r="E1313" s="155"/>
      <c r="F1313" s="106"/>
      <c r="H1313" s="2" t="str">
        <f t="shared" si="55"/>
        <v/>
      </c>
    </row>
    <row r="1314" spans="1:8">
      <c r="A1314" s="112"/>
      <c r="B1314" s="112"/>
      <c r="C1314" s="154"/>
      <c r="D1314" s="52"/>
      <c r="E1314" s="155"/>
      <c r="F1314" s="106"/>
      <c r="H1314" s="2" t="str">
        <f t="shared" si="55"/>
        <v/>
      </c>
    </row>
    <row r="1315" spans="1:8">
      <c r="A1315" s="112"/>
      <c r="B1315" s="112"/>
      <c r="C1315" s="154"/>
      <c r="D1315" s="52"/>
      <c r="E1315" s="155"/>
      <c r="F1315" s="106"/>
      <c r="H1315" s="2" t="str">
        <f t="shared" si="55"/>
        <v/>
      </c>
    </row>
    <row r="1316" spans="1:8">
      <c r="A1316" s="112"/>
      <c r="B1316" s="112"/>
      <c r="C1316" s="154"/>
      <c r="D1316" s="52"/>
      <c r="E1316" s="155"/>
      <c r="F1316" s="106"/>
      <c r="H1316" s="2" t="str">
        <f t="shared" si="55"/>
        <v/>
      </c>
    </row>
    <row r="1317" spans="1:8">
      <c r="A1317" s="112"/>
      <c r="B1317" s="112"/>
      <c r="C1317" s="154"/>
      <c r="D1317" s="52"/>
      <c r="E1317" s="155"/>
      <c r="F1317" s="106"/>
      <c r="H1317" s="2" t="str">
        <f t="shared" si="55"/>
        <v/>
      </c>
    </row>
    <row r="1318" spans="1:8">
      <c r="A1318" s="112"/>
      <c r="B1318" s="112"/>
      <c r="C1318" s="131"/>
      <c r="D1318" s="52"/>
      <c r="E1318" s="52"/>
      <c r="F1318" s="112"/>
      <c r="H1318" s="2" t="str">
        <f t="shared" si="55"/>
        <v/>
      </c>
    </row>
    <row r="1319" spans="1:8">
      <c r="A1319" s="112"/>
      <c r="B1319" s="112"/>
      <c r="C1319" s="131"/>
      <c r="D1319" s="52"/>
      <c r="E1319" s="52"/>
      <c r="F1319" s="112"/>
      <c r="H1319" s="2" t="str">
        <f t="shared" si="55"/>
        <v/>
      </c>
    </row>
    <row r="1320" spans="1:8">
      <c r="A1320" s="112"/>
      <c r="B1320" s="112"/>
      <c r="C1320" s="131"/>
      <c r="D1320" s="52"/>
      <c r="E1320" s="52"/>
      <c r="F1320" s="112"/>
      <c r="H1320" s="2" t="str">
        <f t="shared" si="55"/>
        <v/>
      </c>
    </row>
    <row r="1321" spans="1:8">
      <c r="A1321" s="112"/>
      <c r="B1321" s="112"/>
      <c r="C1321" s="131"/>
      <c r="D1321" s="52"/>
      <c r="E1321" s="52"/>
      <c r="F1321" s="112"/>
      <c r="H1321" s="2" t="str">
        <f t="shared" si="55"/>
        <v/>
      </c>
    </row>
    <row r="1322" spans="1:8">
      <c r="A1322" s="112"/>
      <c r="B1322" s="112"/>
      <c r="C1322" s="131"/>
      <c r="D1322" s="52"/>
      <c r="E1322" s="52"/>
      <c r="F1322" s="112"/>
      <c r="H1322" s="2" t="str">
        <f t="shared" si="55"/>
        <v/>
      </c>
    </row>
    <row r="1323" spans="1:8">
      <c r="A1323" s="112"/>
      <c r="B1323" s="112"/>
      <c r="C1323" s="131"/>
      <c r="D1323" s="52"/>
      <c r="E1323" s="52"/>
      <c r="F1323" s="112"/>
      <c r="H1323" s="2" t="str">
        <f t="shared" si="55"/>
        <v/>
      </c>
    </row>
    <row r="1324" spans="1:8">
      <c r="A1324" s="112"/>
      <c r="B1324" s="112"/>
      <c r="C1324" s="131"/>
      <c r="D1324" s="52"/>
      <c r="E1324" s="52"/>
      <c r="F1324" s="112"/>
      <c r="H1324" s="2" t="str">
        <f t="shared" si="55"/>
        <v/>
      </c>
    </row>
    <row r="1325" spans="1:8">
      <c r="A1325" s="112"/>
      <c r="B1325" s="112"/>
      <c r="C1325" s="131"/>
      <c r="D1325" s="52"/>
      <c r="E1325" s="52"/>
      <c r="F1325" s="112"/>
      <c r="H1325" s="2" t="str">
        <f t="shared" si="55"/>
        <v/>
      </c>
    </row>
    <row r="1326" spans="1:8">
      <c r="A1326" s="112"/>
      <c r="B1326" s="112"/>
      <c r="C1326" s="131"/>
      <c r="D1326" s="52"/>
      <c r="E1326" s="52"/>
      <c r="F1326" s="112"/>
      <c r="H1326" s="2" t="str">
        <f t="shared" si="55"/>
        <v/>
      </c>
    </row>
    <row r="1327" spans="1:8">
      <c r="A1327" s="112"/>
      <c r="B1327" s="112"/>
      <c r="C1327" s="131"/>
      <c r="D1327" s="52"/>
      <c r="E1327" s="52"/>
      <c r="F1327" s="112"/>
      <c r="H1327" s="2" t="str">
        <f t="shared" si="55"/>
        <v/>
      </c>
    </row>
    <row r="1328" spans="1:8">
      <c r="A1328" s="112"/>
      <c r="B1328" s="112"/>
      <c r="C1328" s="131"/>
      <c r="D1328" s="52"/>
      <c r="E1328" s="52"/>
      <c r="F1328" s="112"/>
      <c r="H1328" s="2" t="str">
        <f t="shared" si="55"/>
        <v/>
      </c>
    </row>
    <row r="1329" spans="1:8">
      <c r="A1329" s="112"/>
      <c r="B1329" s="112"/>
      <c r="C1329" s="131"/>
      <c r="D1329" s="52"/>
      <c r="E1329" s="52"/>
      <c r="F1329" s="112"/>
      <c r="H1329" s="2" t="str">
        <f t="shared" si="55"/>
        <v/>
      </c>
    </row>
    <row r="1330" spans="1:8">
      <c r="A1330" s="112"/>
      <c r="B1330" s="112"/>
      <c r="C1330" s="131"/>
      <c r="D1330" s="52"/>
      <c r="E1330" s="52"/>
      <c r="F1330" s="112"/>
      <c r="H1330" s="2" t="str">
        <f t="shared" si="55"/>
        <v/>
      </c>
    </row>
    <row r="1331" spans="1:8">
      <c r="A1331" s="112"/>
      <c r="B1331" s="112"/>
      <c r="C1331" s="131"/>
      <c r="D1331" s="52"/>
      <c r="E1331" s="52"/>
      <c r="F1331" s="112"/>
      <c r="H1331" s="2" t="str">
        <f t="shared" si="55"/>
        <v/>
      </c>
    </row>
    <row r="1332" spans="1:8">
      <c r="A1332" s="112"/>
      <c r="B1332" s="112"/>
      <c r="C1332" s="131"/>
      <c r="D1332" s="52"/>
      <c r="E1332" s="52"/>
      <c r="F1332" s="112"/>
      <c r="H1332" s="2" t="str">
        <f t="shared" si="55"/>
        <v/>
      </c>
    </row>
    <row r="1333" spans="1:8">
      <c r="A1333" s="112"/>
      <c r="B1333" s="112"/>
      <c r="C1333" s="131"/>
      <c r="D1333" s="52"/>
      <c r="E1333" s="52"/>
      <c r="F1333" s="112"/>
      <c r="H1333" s="2" t="str">
        <f t="shared" si="55"/>
        <v/>
      </c>
    </row>
    <row r="1334" spans="1:8">
      <c r="A1334" s="112"/>
      <c r="B1334" s="112"/>
      <c r="C1334" s="131"/>
      <c r="D1334" s="52"/>
      <c r="E1334" s="52"/>
      <c r="F1334" s="112"/>
      <c r="H1334" s="2" t="str">
        <f t="shared" si="55"/>
        <v/>
      </c>
    </row>
    <row r="1335" spans="1:8">
      <c r="A1335" s="112"/>
      <c r="B1335" s="112"/>
      <c r="C1335" s="131"/>
      <c r="D1335" s="52"/>
      <c r="E1335" s="52"/>
      <c r="F1335" s="112"/>
      <c r="H1335" s="2" t="str">
        <f t="shared" si="55"/>
        <v/>
      </c>
    </row>
    <row r="1336" spans="1:8">
      <c r="A1336" s="112"/>
      <c r="B1336" s="112"/>
      <c r="C1336" s="131"/>
      <c r="D1336" s="52"/>
      <c r="E1336" s="52"/>
      <c r="F1336" s="112"/>
      <c r="H1336" s="2" t="str">
        <f t="shared" si="55"/>
        <v/>
      </c>
    </row>
    <row r="1337" spans="1:8">
      <c r="A1337" s="112"/>
      <c r="B1337" s="112"/>
      <c r="C1337" s="131"/>
      <c r="D1337" s="52"/>
      <c r="E1337" s="52"/>
      <c r="F1337" s="112"/>
      <c r="H1337" s="2" t="str">
        <f t="shared" si="55"/>
        <v/>
      </c>
    </row>
    <row r="1338" spans="1:8">
      <c r="A1338" s="112"/>
      <c r="B1338" s="112"/>
      <c r="C1338" s="131"/>
      <c r="D1338" s="52"/>
      <c r="E1338" s="52"/>
      <c r="F1338" s="112"/>
      <c r="H1338" s="2" t="str">
        <f t="shared" si="55"/>
        <v/>
      </c>
    </row>
    <row r="1339" spans="1:8">
      <c r="A1339" s="112"/>
      <c r="B1339" s="112"/>
      <c r="C1339" s="131"/>
      <c r="D1339" s="52"/>
      <c r="E1339" s="52"/>
      <c r="F1339" s="112"/>
      <c r="H1339" s="2" t="str">
        <f t="shared" si="55"/>
        <v/>
      </c>
    </row>
    <row r="1340" spans="1:8">
      <c r="A1340" s="112"/>
      <c r="B1340" s="112"/>
      <c r="C1340" s="131"/>
      <c r="D1340" s="52"/>
      <c r="E1340" s="52"/>
      <c r="F1340" s="112"/>
      <c r="H1340" s="2" t="str">
        <f t="shared" si="55"/>
        <v/>
      </c>
    </row>
    <row r="1341" spans="1:8">
      <c r="A1341" s="112"/>
      <c r="B1341" s="112"/>
      <c r="C1341" s="131"/>
      <c r="D1341" s="52"/>
      <c r="E1341" s="52"/>
      <c r="F1341" s="112"/>
      <c r="H1341" s="2" t="str">
        <f t="shared" si="55"/>
        <v/>
      </c>
    </row>
    <row r="1342" spans="1:8">
      <c r="A1342" s="112"/>
      <c r="B1342" s="112"/>
      <c r="C1342" s="131"/>
      <c r="D1342" s="52"/>
      <c r="E1342" s="52"/>
      <c r="F1342" s="112"/>
      <c r="H1342" s="2" t="str">
        <f t="shared" si="55"/>
        <v/>
      </c>
    </row>
    <row r="1343" spans="1:8">
      <c r="A1343" s="112"/>
      <c r="B1343" s="112"/>
      <c r="C1343" s="131"/>
      <c r="D1343" s="52"/>
      <c r="E1343" s="52"/>
      <c r="F1343" s="112"/>
      <c r="H1343" s="2" t="str">
        <f t="shared" si="55"/>
        <v/>
      </c>
    </row>
    <row r="1344" spans="1:8">
      <c r="A1344" s="112"/>
      <c r="B1344" s="112"/>
      <c r="C1344" s="131"/>
      <c r="D1344" s="52"/>
      <c r="E1344" s="52"/>
      <c r="F1344" s="112"/>
      <c r="H1344" s="2" t="str">
        <f t="shared" si="55"/>
        <v/>
      </c>
    </row>
    <row r="1345" spans="1:8">
      <c r="A1345" s="112"/>
      <c r="B1345" s="112"/>
      <c r="C1345" s="131"/>
      <c r="D1345" s="52"/>
      <c r="E1345" s="52"/>
      <c r="F1345" s="112"/>
      <c r="H1345" s="2" t="str">
        <f t="shared" si="55"/>
        <v/>
      </c>
    </row>
    <row r="1346" spans="1:8">
      <c r="A1346" s="112"/>
      <c r="B1346" s="112"/>
      <c r="C1346" s="131"/>
      <c r="D1346" s="52"/>
      <c r="E1346" s="52"/>
      <c r="F1346" s="112"/>
      <c r="H1346" s="2" t="str">
        <f t="shared" si="55"/>
        <v/>
      </c>
    </row>
    <row r="1347" spans="1:8">
      <c r="A1347" s="112"/>
      <c r="B1347" s="112"/>
      <c r="C1347" s="131"/>
      <c r="D1347" s="52"/>
      <c r="E1347" s="52"/>
      <c r="F1347" s="112"/>
      <c r="H1347" s="2" t="str">
        <f t="shared" si="55"/>
        <v/>
      </c>
    </row>
    <row r="1348" spans="1:8">
      <c r="A1348" s="112"/>
      <c r="B1348" s="112"/>
      <c r="C1348" s="131"/>
      <c r="D1348" s="52"/>
      <c r="E1348" s="52"/>
      <c r="F1348" s="112"/>
      <c r="H1348" s="2" t="str">
        <f t="shared" si="55"/>
        <v/>
      </c>
    </row>
    <row r="1349" spans="1:8">
      <c r="A1349" s="112"/>
      <c r="B1349" s="112"/>
      <c r="C1349" s="131"/>
      <c r="D1349" s="52"/>
      <c r="E1349" s="52"/>
      <c r="F1349" s="112"/>
      <c r="H1349" s="2" t="str">
        <f t="shared" si="55"/>
        <v/>
      </c>
    </row>
    <row r="1350" spans="1:8">
      <c r="A1350" s="112"/>
      <c r="B1350" s="112"/>
      <c r="C1350" s="131"/>
      <c r="D1350" s="52"/>
      <c r="E1350" s="52"/>
      <c r="F1350" s="112"/>
      <c r="H1350" s="2" t="str">
        <f t="shared" si="55"/>
        <v/>
      </c>
    </row>
    <row r="1351" spans="1:8">
      <c r="A1351" s="112"/>
      <c r="B1351" s="112"/>
      <c r="C1351" s="131"/>
      <c r="D1351" s="52"/>
      <c r="E1351" s="52"/>
      <c r="F1351" s="112"/>
      <c r="H1351" s="2" t="str">
        <f t="shared" si="55"/>
        <v/>
      </c>
    </row>
    <row r="1352" spans="1:8">
      <c r="A1352" s="112"/>
      <c r="B1352" s="112"/>
      <c r="C1352" s="131"/>
      <c r="D1352" s="52"/>
      <c r="E1352" s="52"/>
      <c r="F1352" s="112"/>
      <c r="H1352" s="2" t="str">
        <f t="shared" si="55"/>
        <v/>
      </c>
    </row>
    <row r="1353" spans="1:8">
      <c r="A1353" s="192"/>
      <c r="B1353" s="193"/>
      <c r="C1353" s="194"/>
      <c r="D1353" s="191"/>
      <c r="H1353" s="2" t="str">
        <f>IF($G$680="","",1)</f>
        <v/>
      </c>
    </row>
    <row r="1354" spans="1:8">
      <c r="A1354" s="216"/>
      <c r="H1354" s="2">
        <v>1</v>
      </c>
    </row>
    <row r="1355" spans="1:8">
      <c r="A1355" s="216"/>
      <c r="H1355" s="2">
        <v>1</v>
      </c>
    </row>
    <row r="1356" spans="1:8" ht="15">
      <c r="A1356" s="216" t="s">
        <v>97</v>
      </c>
      <c r="H1356" s="2">
        <v>1</v>
      </c>
    </row>
    <row r="1357" spans="1:8" ht="15">
      <c r="A1357" s="219"/>
      <c r="H1357" s="2">
        <v>1</v>
      </c>
    </row>
    <row r="1358" spans="1:8">
      <c r="A1358" s="216" t="s">
        <v>98</v>
      </c>
      <c r="H1358" s="2">
        <v>1</v>
      </c>
    </row>
    <row r="1359" spans="1:8" ht="18">
      <c r="A1359" s="220"/>
      <c r="H1359" s="2">
        <v>1</v>
      </c>
    </row>
    <row r="1360" spans="1:8" ht="17.399999999999999">
      <c r="A1360" s="221" t="str">
        <f>IFERROR(CHOOSE(MATCH('Summary Sheet'!B7, {"Haley Kruse","Gonzalo Martinez","Gene Trabert"}, 0), AF2, AF10, AF17), "")</f>
        <v>Haley Kruse</v>
      </c>
      <c r="H1360" s="2">
        <v>1</v>
      </c>
    </row>
    <row r="1361" spans="1:8" ht="15.6">
      <c r="A1361" s="222" t="str">
        <f>IFERROR(CHOOSE(MATCH('Summary Sheet'!B7, {"Haley Kruse","Gonzalo Martinez","Gene Trabert"}, 0), AF3, AF11, AF18), "")</f>
        <v>Senior Project Engineer</v>
      </c>
      <c r="H1361" s="2">
        <v>1</v>
      </c>
    </row>
    <row r="1362" spans="1:8">
      <c r="A1362" s="277" t="str">
        <f>IFERROR(CHOOSE(MATCH('Summary Sheet'!B7, {"Haley Kruse","Gonzalo Martinez","Gene Trabert"}, 0), AF4, AF12, AF19), "")</f>
        <v xml:space="preserve">D  510.965.5323 </v>
      </c>
      <c r="H1362" s="2">
        <v>1</v>
      </c>
    </row>
    <row r="1363" spans="1:8">
      <c r="A1363" s="277" t="str">
        <f>IFERROR(CHOOSE(MATCH('Summary Sheet'!B7, {"Haley Kruse","Gonzalo Martinez","Gene Trabert"}, 0), AF5, AF13, AF20), "")</f>
        <v>M 714.490.7364</v>
      </c>
      <c r="H1363" s="2">
        <v>1</v>
      </c>
    </row>
    <row r="1364" spans="1:8">
      <c r="A1364" s="223" t="str">
        <f>IFERROR(CHOOSE(MATCH('Summary Sheet'!B7, {"Haley Kruse","Gonzalo Martinez","Gene Trabert"}, 0), AF6, AF14, AF21), "")</f>
        <v>E  haley.kruse@nationalbuildingspecialties.com</v>
      </c>
      <c r="H1364" s="2">
        <v>1</v>
      </c>
    </row>
    <row r="1365" spans="1:8">
      <c r="A1365" s="224"/>
      <c r="H1365" s="2">
        <v>1</v>
      </c>
    </row>
    <row r="1366" spans="1:8">
      <c r="A1366"/>
      <c r="H1366" s="2">
        <v>1</v>
      </c>
    </row>
    <row r="1367" spans="1:8">
      <c r="A1367" s="225"/>
    </row>
  </sheetData>
  <autoFilter ref="H1:H1366" xr:uid="{68A25ACE-5A22-478B-B0DF-4710855AC42E}"/>
  <mergeCells count="30">
    <mergeCell ref="L5:N6"/>
    <mergeCell ref="A185:D185"/>
    <mergeCell ref="A15:D15"/>
    <mergeCell ref="A350:D350"/>
    <mergeCell ref="A2:F2"/>
    <mergeCell ref="A3:C3"/>
    <mergeCell ref="A11:C11"/>
    <mergeCell ref="A75:D75"/>
    <mergeCell ref="A9:A10"/>
    <mergeCell ref="A460:D460"/>
    <mergeCell ref="A515:D515"/>
    <mergeCell ref="A570:D570"/>
    <mergeCell ref="A240:D240"/>
    <mergeCell ref="A295:D295"/>
    <mergeCell ref="A1189:D1189"/>
    <mergeCell ref="A1064:D1064"/>
    <mergeCell ref="A1244:D1244"/>
    <mergeCell ref="A1299:D1299"/>
    <mergeCell ref="AG2:AG6"/>
    <mergeCell ref="A900:D900"/>
    <mergeCell ref="A955:D955"/>
    <mergeCell ref="A1010:D1010"/>
    <mergeCell ref="B9:F10"/>
    <mergeCell ref="A625:D625"/>
    <mergeCell ref="A680:D680"/>
    <mergeCell ref="A735:D735"/>
    <mergeCell ref="A790:D790"/>
    <mergeCell ref="A845:D845"/>
    <mergeCell ref="A130:D130"/>
    <mergeCell ref="A405:D405"/>
  </mergeCells>
  <phoneticPr fontId="15" type="noConversion"/>
  <hyperlinks>
    <hyperlink ref="A1364" r:id="rId1" display="mailto:haley.kruse@nationalbuildingspecialties.com" xr:uid="{6E4344DF-2934-4EAC-9525-6B38D7C753B6}"/>
    <hyperlink ref="AF14" r:id="rId2" display="mailto:gonzalo.martinez@nationalbuildingspecialties.com" xr:uid="{C1DE550D-A2F7-4C9C-8A5B-35E0343F6262}"/>
    <hyperlink ref="AF21" r:id="rId3" display="mailto:gene.trabert@nationalbuildingspecialties.com" xr:uid="{402CC5F1-1343-49D6-8F75-2E3BFEABA34D}"/>
    <hyperlink ref="AF6" r:id="rId4" display="mailto:haley.kruse@nationalbuildingspecialties.com" xr:uid="{64319451-0F7D-4C97-B962-CE66B045BBE7}"/>
  </hyperlinks>
  <pageMargins left="0.7" right="0.7" top="0.75" bottom="0.75" header="0.3" footer="0.3"/>
  <pageSetup scale="91" fitToHeight="0" orientation="portrait" r:id="rId5"/>
  <rowBreaks count="1" manualBreakCount="1">
    <brk id="1119" max="5" man="1"/>
  </rowBreak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FE285-66EF-442A-B90A-EE737B53780E}">
  <sheetPr codeName="Sheet20">
    <tabColor rgb="FF00B0F0"/>
    <pageSetUpPr fitToPage="1"/>
  </sheetPr>
  <dimension ref="A1:AK1367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:F2"/>
    </sheetView>
  </sheetViews>
  <sheetFormatPr defaultRowHeight="14.4"/>
  <cols>
    <col min="1" max="1" width="8.6640625" style="104" customWidth="1"/>
    <col min="2" max="2" width="17.6640625" style="30" customWidth="1"/>
    <col min="3" max="3" width="8.6640625" style="132" customWidth="1"/>
    <col min="4" max="4" width="33.6640625" style="30" customWidth="1"/>
    <col min="5" max="5" width="21.6640625" style="30" customWidth="1"/>
    <col min="6" max="6" width="8.6640625" style="104" customWidth="1"/>
    <col min="7" max="7" width="21.109375" customWidth="1"/>
    <col min="8" max="8" width="15.44140625" style="2" hidden="1" customWidth="1"/>
    <col min="9" max="9" width="20.6640625" customWidth="1"/>
    <col min="10" max="10" width="9.33203125" customWidth="1"/>
    <col min="11" max="11" width="10.109375" bestFit="1" customWidth="1"/>
    <col min="12" max="12" width="9.6640625" bestFit="1" customWidth="1"/>
    <col min="17" max="17" width="8.88671875" customWidth="1"/>
    <col min="18" max="22" width="9" customWidth="1"/>
    <col min="23" max="25" width="37.44140625" customWidth="1"/>
    <col min="26" max="26" width="9" customWidth="1"/>
    <col min="27" max="27" width="8.88671875" customWidth="1"/>
    <col min="28" max="28" width="19.88671875" customWidth="1"/>
    <col min="29" max="29" width="51.109375" customWidth="1"/>
    <col min="30" max="30" width="37.44140625" customWidth="1"/>
    <col min="31" max="31" width="48" customWidth="1"/>
    <col min="32" max="32" width="49.5546875" customWidth="1"/>
    <col min="33" max="33" width="8.88671875" customWidth="1"/>
    <col min="34" max="34" width="41.5546875" customWidth="1"/>
    <col min="35" max="36" width="8.88671875" customWidth="1"/>
  </cols>
  <sheetData>
    <row r="1" spans="1:37" ht="81" customHeight="1" thickBot="1">
      <c r="C1" s="104"/>
      <c r="H1" s="2" t="s">
        <v>13</v>
      </c>
      <c r="J1" s="235" t="s">
        <v>14</v>
      </c>
      <c r="K1" s="236"/>
      <c r="W1" s="299" t="s">
        <v>15</v>
      </c>
      <c r="X1" s="296" t="s">
        <v>16</v>
      </c>
      <c r="Y1" s="300" t="s">
        <v>17</v>
      </c>
      <c r="AA1" s="278" t="s">
        <v>18</v>
      </c>
      <c r="AB1" s="291"/>
      <c r="AC1" s="296" t="s">
        <v>15</v>
      </c>
      <c r="AD1" s="297" t="s">
        <v>16</v>
      </c>
      <c r="AE1" s="298" t="s">
        <v>17</v>
      </c>
      <c r="AH1" s="310"/>
    </row>
    <row r="2" spans="1:37" ht="35.25" customHeight="1">
      <c r="A2" s="388" t="s">
        <v>19</v>
      </c>
      <c r="B2" s="388"/>
      <c r="C2" s="388"/>
      <c r="D2" s="388"/>
      <c r="E2" s="388"/>
      <c r="F2" s="388"/>
      <c r="G2" s="190"/>
      <c r="H2" s="2">
        <v>1</v>
      </c>
      <c r="I2" s="205" t="s">
        <v>20</v>
      </c>
      <c r="J2" s="237" t="str">
        <f ca="1">_xlfn.CONCAT(J3," ",IF('Summary Sheet'!I11=0,"- NBS Material Only Proposal","- NBS Furnish and Install Proposal")," ",TEXT(TODAY(),"mm.dd.yy"))</f>
        <v>Job Name Material ONLY Proposal Clean - NBS Material Only Proposal 03.03.26</v>
      </c>
      <c r="W2" s="279" t="e" cm="1" vm="1">
        <f t="array" ref="W2">_xlfn._xlws.FILTER(IF($AB$2:$AB$109&lt;&gt;"",$AB$2:$AB$109 &amp; ": " &amp; $AC$2:$AC$109,$AC$2:$AC$109),$AC$2:$AC$109&lt;&gt;"")</f>
        <v>#VALUE!</v>
      </c>
      <c r="X2" s="287" t="e" cm="1" vm="1">
        <f t="array" ref="X2">_xlfn._xlws.FILTER(IF($AB$10:$AB$106&lt;&gt;"",$AB$10:$AB$106 &amp; ": " &amp; $AD$10:$AD$106,$AD$10:$AD$106),$AD$10:$AD$106&lt;&gt;"")</f>
        <v>#VALUE!</v>
      </c>
      <c r="Y2" s="280" t="str" cm="1">
        <f t="array" aca="1" ref="Y2" ca="1">_xlfn._xlws.FILTER(IF($AB$2:$AB$106&lt;&gt;"",$AB$2:$AB$106 &amp; ": " &amp; $AE$2:$AE$106,$AE$2:$AE$106),$AE$2:$AE$106&lt;&gt;"")</f>
        <v xml:space="preserve">Freight is calculated on single shipments.  Split shipments will result in a cost impact. </v>
      </c>
      <c r="AA2" s="279" t="s">
        <v>21</v>
      </c>
      <c r="AB2" s="207"/>
      <c r="AE2" t="str">
        <f>IF('Toilet Compartments'!$N$71=0,"",PROPOSAL!AI3)</f>
        <v/>
      </c>
      <c r="AF2" s="301" t="s">
        <v>22</v>
      </c>
      <c r="AG2" s="385"/>
      <c r="AH2" s="310" t="s">
        <v>23</v>
      </c>
    </row>
    <row r="3" spans="1:37" ht="15.6">
      <c r="A3" s="389">
        <f ca="1">TODAY()</f>
        <v>46084</v>
      </c>
      <c r="B3" s="389"/>
      <c r="C3" s="389"/>
      <c r="D3" s="191"/>
      <c r="H3" s="2">
        <v>1</v>
      </c>
      <c r="I3" s="205" t="s">
        <v>24</v>
      </c>
      <c r="J3" t="str">
        <f ca="1">_xlfn.TEXTJOIN("",TRUE,'Summary Sheet'!B1:D1,IF(K1="","",_xlfn.CONCAT(" R",K1)))</f>
        <v>Job Name Material ONLY Proposal Clean</v>
      </c>
      <c r="W3" s="279"/>
      <c r="X3" s="287"/>
      <c r="Y3" s="280"/>
      <c r="AA3" s="279" t="s">
        <v>25</v>
      </c>
      <c r="AE3" t="str">
        <f>IF('Wall Protection'!$N$71=0,"",PROPOSAL!AI4)</f>
        <v/>
      </c>
      <c r="AF3" s="302" t="s">
        <v>26</v>
      </c>
      <c r="AG3" s="385"/>
      <c r="AH3" s="309"/>
      <c r="AI3" s="215" t="s">
        <v>28</v>
      </c>
    </row>
    <row r="4" spans="1:37" ht="9.75" customHeight="1">
      <c r="A4" s="192"/>
      <c r="B4" s="193"/>
      <c r="C4" s="194"/>
      <c r="D4" s="191"/>
      <c r="H4" s="2">
        <v>1</v>
      </c>
      <c r="W4" s="279"/>
      <c r="X4" s="287"/>
      <c r="Y4" s="280"/>
      <c r="AA4" s="279" t="s">
        <v>29</v>
      </c>
      <c r="AE4" t="str">
        <f ca="1">IF('Summary Sheet'!$I$11=0,PROPOSAL!AI5,PROPOSAL!AH5)</f>
        <v xml:space="preserve">Freight is calculated on single shipments.  Split shipments will result in a cost impact. </v>
      </c>
      <c r="AF4" s="303" t="s">
        <v>30</v>
      </c>
      <c r="AG4" s="385"/>
      <c r="AH4" s="309"/>
      <c r="AI4" s="215" t="s">
        <v>32</v>
      </c>
    </row>
    <row r="5" spans="1:37">
      <c r="A5" s="192" t="s">
        <v>33</v>
      </c>
      <c r="B5" s="193">
        <f>'Summary Sheet'!$B$6</f>
        <v>0</v>
      </c>
      <c r="C5" s="194"/>
      <c r="D5" s="191"/>
      <c r="H5" s="2">
        <v>1</v>
      </c>
      <c r="L5" s="387"/>
      <c r="M5" s="387"/>
      <c r="N5" s="387"/>
      <c r="O5" s="195"/>
      <c r="P5" s="195"/>
      <c r="Q5" s="195"/>
      <c r="R5" s="195"/>
      <c r="S5" s="195"/>
      <c r="T5" s="195"/>
      <c r="W5" s="279"/>
      <c r="X5" s="287"/>
      <c r="Y5" s="280"/>
      <c r="AA5" s="279" t="s">
        <v>34</v>
      </c>
      <c r="AE5" t="str">
        <f ca="1">IF('Summary Sheet'!$I$11=0, IF(PROPOSAL!AI6=0, "", PROPOSAL!AI6), IF(PROPOSAL!AH6=0, "", PROPOSAL!AH6))</f>
        <v/>
      </c>
      <c r="AF5" s="303" t="s">
        <v>35</v>
      </c>
      <c r="AG5" s="385"/>
      <c r="AH5" s="309"/>
      <c r="AI5" s="215" t="s">
        <v>37</v>
      </c>
      <c r="AJ5" s="207"/>
    </row>
    <row r="6" spans="1:37" ht="9.75" customHeight="1">
      <c r="A6" s="192"/>
      <c r="B6" s="193"/>
      <c r="C6" s="194"/>
      <c r="D6" s="191"/>
      <c r="H6" s="2">
        <v>1</v>
      </c>
      <c r="L6" s="387"/>
      <c r="M6" s="387"/>
      <c r="N6" s="387"/>
      <c r="O6" s="195"/>
      <c r="P6" s="195"/>
      <c r="Q6" s="195"/>
      <c r="R6" s="195"/>
      <c r="S6" s="195"/>
      <c r="T6" s="195"/>
      <c r="W6" s="279"/>
      <c r="X6" s="287"/>
      <c r="Y6" s="280"/>
      <c r="AA6" s="279" t="s">
        <v>38</v>
      </c>
      <c r="AE6" t="str">
        <f ca="1">IF('Summary Sheet'!$I$11=0, IF(PROPOSAL!AI7=0, "", PROPOSAL!AI7), IF(PROPOSAL!AH7=0, "", PROPOSAL!AH7))</f>
        <v/>
      </c>
      <c r="AF6" s="304" t="s">
        <v>39</v>
      </c>
      <c r="AG6" s="385"/>
      <c r="AH6" s="215" t="s">
        <v>40</v>
      </c>
      <c r="AI6" s="217"/>
      <c r="AJ6" s="207"/>
    </row>
    <row r="7" spans="1:37">
      <c r="A7" s="192" t="s">
        <v>41</v>
      </c>
      <c r="B7" s="193" t="str">
        <f ca="1">'Summary Sheet'!B1</f>
        <v>Job Name Material ONLY Proposal Clean</v>
      </c>
      <c r="C7" s="194"/>
      <c r="D7" s="191"/>
      <c r="H7" s="2">
        <v>1</v>
      </c>
      <c r="L7" s="195"/>
      <c r="M7" s="195"/>
      <c r="N7" s="195"/>
      <c r="O7" s="195"/>
      <c r="P7" s="195"/>
      <c r="Q7" s="195"/>
      <c r="R7" s="195"/>
      <c r="S7" s="195"/>
      <c r="T7" s="195"/>
      <c r="W7" s="279"/>
      <c r="X7" s="287"/>
      <c r="Y7" s="280"/>
      <c r="AA7" s="279" t="s">
        <v>42</v>
      </c>
      <c r="AE7" t="str">
        <f ca="1">IF('Summary Sheet'!$I$11=0, IF(PROPOSAL!AI8=0, "", PROPOSAL!AI8), IF(PROPOSAL!AH8=0, "", PROPOSAL!AH8))</f>
        <v/>
      </c>
      <c r="AF7" s="305"/>
      <c r="AH7" s="215" t="s">
        <v>32</v>
      </c>
    </row>
    <row r="8" spans="1:37" ht="9.75" customHeight="1">
      <c r="A8" s="192"/>
      <c r="B8" s="193"/>
      <c r="C8" s="194"/>
      <c r="D8" s="191"/>
      <c r="H8" s="2">
        <v>1</v>
      </c>
      <c r="W8" s="279"/>
      <c r="X8" s="287"/>
      <c r="Y8" s="280"/>
      <c r="AA8" s="279" t="s">
        <v>43</v>
      </c>
      <c r="AF8" s="285"/>
      <c r="AH8" s="215" t="s">
        <v>37</v>
      </c>
    </row>
    <row r="9" spans="1:37" s="207" customFormat="1">
      <c r="A9" s="386" t="s">
        <v>44</v>
      </c>
      <c r="B9" s="386" t="e" cm="1" vm="1">
        <f t="array" aca="1" ref="B9" ca="1">_xlfn.TEXTJOIN(", ", TRUE,
  _xlfn._xlws.FILTER('Summary Sheet'!E2:E24,
    'Summary Sheet'!F2:F24&gt;0
  )
)</f>
        <v>#VALUE!</v>
      </c>
      <c r="C9" s="386"/>
      <c r="D9" s="386"/>
      <c r="E9" s="386"/>
      <c r="F9" s="386"/>
      <c r="H9" s="208">
        <v>1</v>
      </c>
      <c r="W9" s="289"/>
      <c r="X9" s="288"/>
      <c r="Y9" s="281"/>
      <c r="AA9" s="289" t="s">
        <v>45</v>
      </c>
      <c r="AF9" s="286"/>
      <c r="AK9"/>
    </row>
    <row r="10" spans="1:37" s="207" customFormat="1" ht="18" thickBot="1">
      <c r="A10" s="386"/>
      <c r="B10" s="386"/>
      <c r="C10" s="386"/>
      <c r="D10" s="386"/>
      <c r="E10" s="386"/>
      <c r="F10" s="386"/>
      <c r="G10" s="226"/>
      <c r="H10" s="208">
        <v>1</v>
      </c>
      <c r="W10" s="289"/>
      <c r="X10" s="288"/>
      <c r="Y10" s="281"/>
      <c r="AA10" s="290" t="s">
        <v>47</v>
      </c>
      <c r="AB10" s="279"/>
      <c r="AC10" s="287" t="str" cm="1">
        <f t="array" ref="AC10">IF('Toilet Accessories'!$B$76="","",_xlfn._xlws.FILTER('Toilet Accessories'!B76:B80, 'Toilet Accessories'!B76:B80&lt;&gt;""))</f>
        <v/>
      </c>
      <c r="AD10" t="str" cm="1">
        <f t="array" ref="AD10">IF('Toilet Accessories'!$B$82="","",_xlfn._xlws.FILTER('Toilet Accessories'!B82:B85, 'Toilet Accessories'!B82:B85&lt;&gt;""))</f>
        <v/>
      </c>
      <c r="AE10" s="292" t="str" cm="1">
        <f t="array" ref="AE10">IF('Toilet Accessories'!$B$88="","",_xlfn._xlws.FILTER('Toilet Accessories'!$B$88,'Toilet Accessories'!$B$88&lt;&gt;""))</f>
        <v/>
      </c>
      <c r="AF10" s="306" t="s">
        <v>48</v>
      </c>
      <c r="AK10"/>
    </row>
    <row r="11" spans="1:37" ht="15" customHeight="1">
      <c r="A11" s="390" t="str">
        <f ca="1">CONCATENATE("Proposal Amount: ",TEXT('Summary Sheet'!F25, "$#,##0"))</f>
        <v>Proposal Amount: $0</v>
      </c>
      <c r="B11" s="390"/>
      <c r="C11" s="390"/>
      <c r="D11" s="191"/>
      <c r="G11" s="227">
        <f ca="1">SUM(
  IF(ISNUMBER(G16), G16, 0),
  IF(ISNUMBER(G76), G76, 0),
  IF(ISNUMBER(G131), G131, 0),
  IF(ISNUMBER(G186), G186, 0),
  IF(ISNUMBER(G241), G241, 0),
  IF(ISNUMBER(G296), G296, 0),
  IF(ISNUMBER(G351), G351, 0),
  IF(ISNUMBER(G406), G406, 0),
  IF(ISNUMBER(G461), G461, 0),
  IF(ISNUMBER(G516), G516, 0),
  IF(ISNUMBER(G571), G571, 0),
  IF(ISNUMBER(G626), G626, 0),
  IF(ISNUMBER(G681), G681, 0),
  IF(ISNUMBER(G736), G736, 0),
  IF(ISNUMBER(G791), G791, 0),
  IF(ISNUMBER(G846), G846, 0),
  IF(ISNUMBER(G901), G901, 0),
  IF(ISNUMBER(G956), G956, 0),
  IF(ISNUMBER(G1011), G1011, 0),IF(ISNUMBER(G1065), G1065, 0),IF(ISNUMBER(G1190), G1190, 0),IF(ISNUMBER(G1245), G1245, 0),IF(ISNUMBER(G1300), G1300, 0)
)-'Summary Sheet'!F25</f>
        <v>0</v>
      </c>
      <c r="H11" s="2">
        <v>1</v>
      </c>
      <c r="I11" t="s">
        <v>99</v>
      </c>
      <c r="W11" s="279"/>
      <c r="X11" s="287"/>
      <c r="Y11" s="280"/>
      <c r="AB11" s="279"/>
      <c r="AC11" s="287"/>
      <c r="AE11" s="292"/>
      <c r="AF11" s="307" t="s">
        <v>49</v>
      </c>
    </row>
    <row r="12" spans="1:37" ht="9.75" customHeight="1">
      <c r="A12" s="192"/>
      <c r="B12" s="193"/>
      <c r="C12" s="194"/>
      <c r="D12" s="191"/>
      <c r="G12" s="202"/>
      <c r="H12" s="2">
        <v>1</v>
      </c>
      <c r="W12" s="279"/>
      <c r="X12" s="287"/>
      <c r="Y12" s="280"/>
      <c r="AB12" s="279"/>
      <c r="AC12" s="287"/>
      <c r="AE12" s="292"/>
      <c r="AF12" s="303" t="s">
        <v>50</v>
      </c>
    </row>
    <row r="13" spans="1:37">
      <c r="A13" s="192" t="s">
        <v>51</v>
      </c>
      <c r="B13" s="193"/>
      <c r="C13" s="194"/>
      <c r="D13" s="191"/>
      <c r="H13" s="2">
        <v>1</v>
      </c>
      <c r="W13" s="279"/>
      <c r="X13" s="287"/>
      <c r="Y13" s="280"/>
      <c r="AB13" s="279"/>
      <c r="AC13" s="287"/>
      <c r="AE13" s="292"/>
      <c r="AF13" s="303" t="s">
        <v>52</v>
      </c>
      <c r="AH13" s="217"/>
    </row>
    <row r="14" spans="1:37" ht="6.75" customHeight="1">
      <c r="A14" s="192"/>
      <c r="B14" s="193"/>
      <c r="C14" s="194"/>
      <c r="D14" s="191"/>
      <c r="H14" s="2">
        <v>1</v>
      </c>
      <c r="W14" s="279"/>
      <c r="X14" s="287"/>
      <c r="Y14" s="280"/>
      <c r="AB14" s="279"/>
      <c r="AC14" s="287"/>
      <c r="AE14" s="292"/>
      <c r="AF14" s="304" t="s">
        <v>53</v>
      </c>
      <c r="AH14" s="310"/>
    </row>
    <row r="15" spans="1:37" ht="21" customHeight="1">
      <c r="A15" s="1" t="str">
        <f>G15 &amp; " - $" &amp; TEXT(G16, "#,##0")</f>
        <v xml:space="preserve"> - $0</v>
      </c>
      <c r="B15" s="1"/>
      <c r="C15" s="1"/>
      <c r="D15" s="1"/>
      <c r="E15" s="9"/>
      <c r="F15" s="108"/>
      <c r="G15" s="187"/>
      <c r="H15" s="2" t="str">
        <f>IF($G$15="","",1)</f>
        <v/>
      </c>
      <c r="W15" s="279"/>
      <c r="X15" s="287"/>
      <c r="Y15" s="280"/>
      <c r="AB15" s="279"/>
      <c r="AC15" s="287" t="str" cm="1">
        <f t="array" ref="AC15">IF('Toilet Compartments'!$B$76="","",_xlfn._xlws.FILTER('Toilet Compartments'!B76:B80, 'Toilet Compartments'!B76:B80&lt;&gt;""))</f>
        <v/>
      </c>
      <c r="AD15" t="str" cm="1">
        <f t="array" ref="AD15">IF('Toilet Compartments'!$B$82="","",_xlfn._xlws.FILTER('Toilet Compartments'!B82:B86, 'Toilet Compartments'!B82:B86&lt;&gt;""))</f>
        <v/>
      </c>
      <c r="AE15" s="292" t="str" cm="1">
        <f t="array" ref="AE15">IF('Toilet Compartments'!$B$88="","",_xlfn._xlws.FILTER('Toilet Compartments'!B88:B92,'Toilet Compartments'!B88:B92&lt;&gt;""))</f>
        <v/>
      </c>
      <c r="AF15" s="285"/>
      <c r="AH15" s="215"/>
      <c r="AI15" s="215"/>
    </row>
    <row r="16" spans="1:37">
      <c r="A16" s="138"/>
      <c r="B16" s="138"/>
      <c r="C16" s="138"/>
      <c r="D16" s="138"/>
      <c r="E16" s="138"/>
      <c r="F16" s="138"/>
      <c r="G16" s="188"/>
      <c r="H16" s="2" t="str">
        <f t="shared" ref="H16:H18" si="0">IF($G$15="","",1)</f>
        <v/>
      </c>
      <c r="W16" s="279"/>
      <c r="X16" s="287"/>
      <c r="Y16" s="280"/>
      <c r="AB16" s="279"/>
      <c r="AC16" s="287"/>
      <c r="AE16" s="292"/>
      <c r="AF16" s="285"/>
      <c r="AH16" s="215"/>
      <c r="AI16" s="215"/>
    </row>
    <row r="17" spans="1:35" ht="21.6">
      <c r="A17" s="102" t="s">
        <v>54</v>
      </c>
      <c r="B17" s="102" t="s">
        <v>55</v>
      </c>
      <c r="C17" s="102" t="s">
        <v>56</v>
      </c>
      <c r="D17" s="102" t="s">
        <v>57</v>
      </c>
      <c r="E17" s="102" t="s">
        <v>58</v>
      </c>
      <c r="F17" s="102" t="s">
        <v>59</v>
      </c>
      <c r="H17" s="2" t="str">
        <f t="shared" si="0"/>
        <v/>
      </c>
      <c r="W17" s="279"/>
      <c r="X17" s="287"/>
      <c r="Y17" s="280"/>
      <c r="AB17" s="279"/>
      <c r="AC17" s="287"/>
      <c r="AD17" s="207"/>
      <c r="AE17" s="293"/>
      <c r="AF17" s="306" t="s">
        <v>60</v>
      </c>
      <c r="AH17" s="215"/>
      <c r="AI17" s="215"/>
    </row>
    <row r="18" spans="1:35" ht="16.2" thickBot="1">
      <c r="A18" s="12"/>
      <c r="B18" s="12"/>
      <c r="C18" s="12"/>
      <c r="D18" s="12"/>
      <c r="E18" s="12"/>
      <c r="F18" s="12"/>
      <c r="H18" s="2" t="str">
        <f t="shared" si="0"/>
        <v/>
      </c>
      <c r="W18" s="279"/>
      <c r="X18" s="287"/>
      <c r="Y18" s="280"/>
      <c r="AB18" s="279"/>
      <c r="AC18" s="287"/>
      <c r="AD18" s="207"/>
      <c r="AE18" s="293"/>
      <c r="AF18" s="302" t="s">
        <v>61</v>
      </c>
      <c r="AH18" s="215"/>
      <c r="AI18" s="215"/>
    </row>
    <row r="19" spans="1:35" ht="15" thickTop="1">
      <c r="A19" s="112"/>
      <c r="B19" s="112"/>
      <c r="C19" s="154"/>
      <c r="D19" s="52"/>
      <c r="E19" s="155"/>
      <c r="F19" s="106"/>
      <c r="H19" s="2" t="str">
        <f t="shared" ref="H19:H72" si="1">IF(OR(D19="", D19=0), "", 1)</f>
        <v/>
      </c>
      <c r="W19" s="279"/>
      <c r="X19" s="287"/>
      <c r="Y19" s="280"/>
      <c r="AB19" s="279"/>
      <c r="AC19" s="287"/>
      <c r="AE19" s="292"/>
      <c r="AF19" s="303" t="s">
        <v>62</v>
      </c>
      <c r="AH19" s="215"/>
      <c r="AI19" s="215"/>
    </row>
    <row r="20" spans="1:35">
      <c r="A20" s="112"/>
      <c r="B20" s="112"/>
      <c r="C20" s="154"/>
      <c r="D20" s="52"/>
      <c r="E20" s="155"/>
      <c r="F20" s="106"/>
      <c r="H20" s="2" t="str">
        <f t="shared" si="1"/>
        <v/>
      </c>
      <c r="W20" s="279"/>
      <c r="X20" s="287"/>
      <c r="Y20" s="280"/>
      <c r="AB20" s="279" t="s">
        <v>63</v>
      </c>
      <c r="AC20" s="287" t="str" cm="1">
        <f t="array" ref="AC20">IF('Wall Protection'!$B$76="", "", _xlfn._xlws.FILTER('Wall Protection'!B76:B80, 'Wall Protection'!B76:B80&lt;&gt;""))</f>
        <v/>
      </c>
      <c r="AD20" t="str" cm="1">
        <f t="array" ref="AD20">IF('Wall Protection'!$B$82="","",_xlfn._xlws.FILTER('Wall Protection'!B82:B86, 'Wall Protection'!B82:B86&lt;&gt;""))</f>
        <v/>
      </c>
      <c r="AE20" s="292" t="str" cm="1">
        <f t="array" ref="AE20">IF('Wall Protection'!$B$88="", "", "Wall Protection: " &amp; _xlfn.TEXTJOIN(", ", TRUE, _xlfn._xlws.FILTER('Wall Protection'!B88:B92, 'Wall Protection'!B88:B92&lt;&gt;"")))</f>
        <v/>
      </c>
      <c r="AF20" s="303" t="s">
        <v>64</v>
      </c>
      <c r="AH20" s="215"/>
      <c r="AI20" s="215"/>
    </row>
    <row r="21" spans="1:35" ht="15" thickBot="1">
      <c r="A21" s="112"/>
      <c r="B21" s="112"/>
      <c r="C21" s="154"/>
      <c r="D21" s="52"/>
      <c r="E21" s="155"/>
      <c r="F21" s="106"/>
      <c r="H21" s="2" t="str">
        <f t="shared" si="1"/>
        <v/>
      </c>
      <c r="W21" s="279"/>
      <c r="X21" s="287"/>
      <c r="Y21" s="280"/>
      <c r="AB21" s="279"/>
      <c r="AC21" s="287"/>
      <c r="AE21" s="292"/>
      <c r="AF21" s="308" t="s">
        <v>65</v>
      </c>
      <c r="AH21" s="215"/>
      <c r="AI21" s="215"/>
    </row>
    <row r="22" spans="1:35">
      <c r="A22" s="112"/>
      <c r="B22" s="112"/>
      <c r="C22" s="154"/>
      <c r="D22" s="52"/>
      <c r="E22" s="155"/>
      <c r="F22" s="106"/>
      <c r="H22" s="2" t="str">
        <f t="shared" si="1"/>
        <v/>
      </c>
      <c r="W22" s="279"/>
      <c r="X22" s="287"/>
      <c r="Y22" s="280"/>
      <c r="AB22" s="279"/>
      <c r="AC22" s="287"/>
      <c r="AE22" s="292"/>
      <c r="AH22" s="215"/>
      <c r="AI22" s="215"/>
    </row>
    <row r="23" spans="1:35">
      <c r="A23" s="112"/>
      <c r="B23" s="112"/>
      <c r="C23" s="154"/>
      <c r="D23" s="52"/>
      <c r="E23" s="155"/>
      <c r="F23" s="106"/>
      <c r="H23" s="2" t="str">
        <f t="shared" si="1"/>
        <v/>
      </c>
      <c r="W23" s="279"/>
      <c r="X23" s="287"/>
      <c r="Y23" s="280"/>
      <c r="AB23" s="279"/>
      <c r="AC23" s="287"/>
      <c r="AE23" s="292"/>
    </row>
    <row r="24" spans="1:35">
      <c r="A24" s="112"/>
      <c r="B24" s="112"/>
      <c r="C24" s="154"/>
      <c r="D24" s="52"/>
      <c r="E24" s="155"/>
      <c r="F24" s="106"/>
      <c r="H24" s="2" t="str">
        <f t="shared" si="1"/>
        <v/>
      </c>
      <c r="W24" s="279"/>
      <c r="X24" s="287"/>
      <c r="Y24" s="280"/>
      <c r="AB24" s="279"/>
      <c r="AC24" s="287"/>
      <c r="AE24" s="292"/>
    </row>
    <row r="25" spans="1:35">
      <c r="A25" s="112"/>
      <c r="B25" s="112"/>
      <c r="C25" s="154"/>
      <c r="D25" s="52"/>
      <c r="E25" s="155"/>
      <c r="F25" s="106"/>
      <c r="H25" s="2" t="str">
        <f t="shared" si="1"/>
        <v/>
      </c>
      <c r="W25" s="279"/>
      <c r="X25" s="287"/>
      <c r="Y25" s="280"/>
      <c r="AB25" s="279" t="s">
        <v>66</v>
      </c>
      <c r="AC25" s="287" t="str" cm="1">
        <f t="array" ref="AC25">IF(Appliances!$B$76="", "", _xlfn._xlws.FILTER(Appliances!B76:B80, Appliances!B76:B80&lt;&gt;""))</f>
        <v/>
      </c>
      <c r="AD25" t="str" cm="1">
        <f t="array" ref="AD25">IF(Appliances!$B$82="","",_xlfn._xlws.FILTER(Appliances!B82:B86, Appliances!B82:B86&lt;&gt;""))</f>
        <v/>
      </c>
      <c r="AE25" s="292" t="str" cm="1">
        <f t="array" ref="AE25">IF(Appliances!$B$88="", "", "Appliances: " &amp; _xlfn.TEXTJOIN(", ", TRUE, _xlfn._xlws.FILTER(Appliances!B88:B92, Appliances!B88:B92&lt;&gt;"")))</f>
        <v/>
      </c>
    </row>
    <row r="26" spans="1:35">
      <c r="A26" s="112"/>
      <c r="B26" s="112"/>
      <c r="C26" s="154"/>
      <c r="D26" s="52"/>
      <c r="E26" s="155"/>
      <c r="F26" s="106"/>
      <c r="H26" s="2" t="str">
        <f t="shared" si="1"/>
        <v/>
      </c>
      <c r="W26" s="279"/>
      <c r="X26" s="287"/>
      <c r="Y26" s="280"/>
      <c r="AB26" s="279"/>
      <c r="AC26" s="287"/>
      <c r="AE26" s="292"/>
    </row>
    <row r="27" spans="1:35">
      <c r="A27" s="112"/>
      <c r="B27" s="112"/>
      <c r="C27" s="154"/>
      <c r="D27" s="52"/>
      <c r="E27" s="155"/>
      <c r="F27" s="106"/>
      <c r="H27" s="2" t="str">
        <f t="shared" si="1"/>
        <v/>
      </c>
      <c r="W27" s="279"/>
      <c r="X27" s="287"/>
      <c r="Y27" s="280"/>
      <c r="AB27" s="279"/>
      <c r="AC27" s="287"/>
      <c r="AE27" s="292"/>
    </row>
    <row r="28" spans="1:35">
      <c r="A28" s="112"/>
      <c r="B28" s="112"/>
      <c r="C28" s="154"/>
      <c r="D28" s="52"/>
      <c r="E28" s="155"/>
      <c r="F28" s="106"/>
      <c r="H28" s="2" t="str">
        <f t="shared" si="1"/>
        <v/>
      </c>
      <c r="W28" s="279"/>
      <c r="X28" s="287"/>
      <c r="Y28" s="280"/>
      <c r="AB28" s="279"/>
      <c r="AC28" s="287"/>
      <c r="AE28" s="292"/>
    </row>
    <row r="29" spans="1:35">
      <c r="A29" s="112"/>
      <c r="B29" s="112"/>
      <c r="C29" s="154"/>
      <c r="D29" s="52"/>
      <c r="E29" s="155"/>
      <c r="F29" s="106"/>
      <c r="H29" s="2" t="str">
        <f t="shared" si="1"/>
        <v/>
      </c>
      <c r="W29" s="279"/>
      <c r="X29" s="287"/>
      <c r="Y29" s="280"/>
      <c r="AB29" s="279"/>
      <c r="AC29" s="287"/>
      <c r="AE29" s="292"/>
    </row>
    <row r="30" spans="1:35">
      <c r="A30" s="112"/>
      <c r="B30" s="112"/>
      <c r="C30" s="154"/>
      <c r="D30" s="52"/>
      <c r="E30" s="155"/>
      <c r="F30" s="106"/>
      <c r="H30" s="2" t="str">
        <f t="shared" si="1"/>
        <v/>
      </c>
      <c r="W30" s="279"/>
      <c r="X30" s="287"/>
      <c r="Y30" s="280"/>
      <c r="AB30" s="279" t="s">
        <v>67</v>
      </c>
      <c r="AC30" s="287" t="str" cm="1">
        <f t="array" ref="AC30">IF(Lockers!$B$76="", "", _xlfn._xlws.FILTER(Lockers!B76:B80, Lockers!B76:B80&lt;&gt;""))</f>
        <v/>
      </c>
      <c r="AD30" t="str" cm="1">
        <f t="array" ref="AD30">IF(Lockers!$B$82="","",_xlfn._xlws.FILTER(Lockers!B82:B86, Lockers!B82:B86&lt;&gt;""))</f>
        <v/>
      </c>
      <c r="AE30" s="292" t="str" cm="1">
        <f t="array" ref="AE30">IF(Lockers!$B$88="", "", "Lockers: " &amp; _xlfn.TEXTJOIN(", ", TRUE, _xlfn._xlws.FILTER(Lockers!B88:B92, Lockers!B88:B92&lt;&gt;"")))</f>
        <v/>
      </c>
    </row>
    <row r="31" spans="1:35">
      <c r="A31" s="112"/>
      <c r="B31" s="112"/>
      <c r="C31" s="154"/>
      <c r="D31" s="52"/>
      <c r="E31" s="155"/>
      <c r="F31" s="106"/>
      <c r="H31" s="2" t="str">
        <f t="shared" si="1"/>
        <v/>
      </c>
      <c r="W31" s="279"/>
      <c r="X31" s="287"/>
      <c r="Y31" s="280"/>
      <c r="AB31" s="279"/>
      <c r="AC31" s="287"/>
      <c r="AE31" s="292"/>
    </row>
    <row r="32" spans="1:35">
      <c r="A32" s="112"/>
      <c r="B32" s="112"/>
      <c r="C32" s="154"/>
      <c r="D32" s="52"/>
      <c r="E32" s="155"/>
      <c r="F32" s="106"/>
      <c r="H32" s="2" t="str">
        <f t="shared" si="1"/>
        <v/>
      </c>
      <c r="W32" s="279"/>
      <c r="X32" s="287"/>
      <c r="Y32" s="280"/>
      <c r="AB32" s="279"/>
      <c r="AC32" s="287"/>
      <c r="AE32" s="292"/>
    </row>
    <row r="33" spans="1:31">
      <c r="A33" s="112"/>
      <c r="B33" s="112"/>
      <c r="C33" s="154"/>
      <c r="D33" s="52"/>
      <c r="E33" s="155"/>
      <c r="F33" s="106"/>
      <c r="H33" s="2" t="str">
        <f t="shared" si="1"/>
        <v/>
      </c>
      <c r="W33" s="279"/>
      <c r="X33" s="287"/>
      <c r="Y33" s="280"/>
      <c r="AB33" s="279"/>
      <c r="AC33" s="287"/>
      <c r="AE33" s="292"/>
    </row>
    <row r="34" spans="1:31">
      <c r="A34" s="112"/>
      <c r="B34" s="112"/>
      <c r="C34" s="131"/>
      <c r="D34" s="52"/>
      <c r="E34" s="52"/>
      <c r="F34" s="112"/>
      <c r="H34" s="2" t="str">
        <f t="shared" si="1"/>
        <v/>
      </c>
      <c r="W34" s="279"/>
      <c r="X34" s="287"/>
      <c r="Y34" s="280"/>
      <c r="AB34" s="279"/>
      <c r="AC34" s="287"/>
      <c r="AE34" s="292"/>
    </row>
    <row r="35" spans="1:31">
      <c r="A35" s="112"/>
      <c r="B35" s="112"/>
      <c r="C35" s="131"/>
      <c r="D35" s="52"/>
      <c r="E35" s="52"/>
      <c r="F35" s="112"/>
      <c r="H35" s="2" t="str">
        <f t="shared" si="1"/>
        <v/>
      </c>
      <c r="W35" s="279"/>
      <c r="X35" s="287"/>
      <c r="Y35" s="280"/>
      <c r="AB35" s="279" t="s">
        <v>68</v>
      </c>
      <c r="AC35" s="287" t="str" cm="1">
        <f t="array" ref="AC35">IF('Visual Displays'!$B$76="", "", _xlfn._xlws.FILTER('Visual Displays'!B76:B80, 'Visual Displays'!B76:B80&lt;&gt;""))</f>
        <v/>
      </c>
      <c r="AD35" t="str" cm="1">
        <f t="array" ref="AD35">IF('Visual Displays'!$B$82="","",_xlfn._xlws.FILTER('Visual Displays'!B82:B86, 'Visual Displays'!B82:B86&lt;&gt;""))</f>
        <v/>
      </c>
      <c r="AE35" s="292" t="str" cm="1">
        <f t="array" ref="AE35">IF('Visual Displays'!$B$88="", "", "Visual Displays: " &amp; _xlfn.TEXTJOIN(", ", TRUE, _xlfn._xlws.FILTER('Visual Displays'!B88:B92, 'Visual Displays'!B88:B92&lt;&gt;"")))</f>
        <v/>
      </c>
    </row>
    <row r="36" spans="1:31">
      <c r="A36" s="112"/>
      <c r="B36" s="112"/>
      <c r="C36" s="131"/>
      <c r="D36" s="52"/>
      <c r="E36" s="52"/>
      <c r="F36" s="112"/>
      <c r="H36" s="2" t="str">
        <f t="shared" si="1"/>
        <v/>
      </c>
      <c r="W36" s="279"/>
      <c r="X36" s="287"/>
      <c r="Y36" s="280"/>
      <c r="AB36" s="279"/>
      <c r="AC36" s="287"/>
      <c r="AE36" s="292"/>
    </row>
    <row r="37" spans="1:31">
      <c r="A37" s="112"/>
      <c r="B37" s="112"/>
      <c r="C37" s="131"/>
      <c r="D37" s="52"/>
      <c r="E37" s="52"/>
      <c r="F37" s="112"/>
      <c r="H37" s="2" t="str">
        <f t="shared" si="1"/>
        <v/>
      </c>
      <c r="W37" s="279"/>
      <c r="X37" s="287"/>
      <c r="Y37" s="280"/>
      <c r="AB37" s="279"/>
      <c r="AC37" s="287"/>
      <c r="AE37" s="292"/>
    </row>
    <row r="38" spans="1:31">
      <c r="A38" s="112"/>
      <c r="B38" s="112"/>
      <c r="C38" s="131"/>
      <c r="D38" s="52"/>
      <c r="E38" s="52"/>
      <c r="F38" s="112"/>
      <c r="H38" s="2" t="str">
        <f t="shared" si="1"/>
        <v/>
      </c>
      <c r="W38" s="279"/>
      <c r="X38" s="287"/>
      <c r="Y38" s="280"/>
      <c r="AB38" s="279"/>
      <c r="AC38" s="287"/>
      <c r="AE38" s="292"/>
    </row>
    <row r="39" spans="1:31">
      <c r="A39" s="112"/>
      <c r="B39" s="112"/>
      <c r="C39" s="131"/>
      <c r="D39" s="52"/>
      <c r="E39" s="52"/>
      <c r="F39" s="112"/>
      <c r="H39" s="2" t="str">
        <f t="shared" si="1"/>
        <v/>
      </c>
      <c r="W39" s="279"/>
      <c r="X39" s="287"/>
      <c r="Y39" s="280"/>
      <c r="AB39" s="279"/>
      <c r="AC39" s="287"/>
      <c r="AE39" s="292"/>
    </row>
    <row r="40" spans="1:31">
      <c r="A40" s="112"/>
      <c r="B40" s="112"/>
      <c r="C40" s="131"/>
      <c r="D40" s="52"/>
      <c r="E40" s="52"/>
      <c r="F40" s="112"/>
      <c r="H40" s="2" t="str">
        <f t="shared" si="1"/>
        <v/>
      </c>
      <c r="W40" s="279"/>
      <c r="X40" s="287"/>
      <c r="Y40" s="280"/>
      <c r="AB40" s="279" t="s">
        <v>69</v>
      </c>
      <c r="AC40" s="287" t="str" cm="1">
        <f t="array" ref="AC40">IF(FEC!$B$76="", "", _xlfn._xlws.FILTER(FEC!B76:B80, FEC!B76:B80&lt;&gt;""))</f>
        <v/>
      </c>
      <c r="AD40" t="str" cm="1">
        <f t="array" ref="AD40">IF(FEC!$B$82="","",_xlfn._xlws.FILTER(FEC!B82:B86, FEC!B82:B86&lt;&gt;""))</f>
        <v/>
      </c>
      <c r="AE40" s="292" t="str" cm="1">
        <f t="array" ref="AE40">IF('Knox Box'!$B$88="","",_xlfn._xlws.FILTER('Knox Box'!B88:B92, 'Knox Box'!B88:B92&lt;&gt;""))</f>
        <v/>
      </c>
    </row>
    <row r="41" spans="1:31">
      <c r="A41" s="112"/>
      <c r="B41" s="112"/>
      <c r="C41" s="131"/>
      <c r="D41" s="52"/>
      <c r="E41" s="52"/>
      <c r="F41" s="112"/>
      <c r="H41" s="2" t="str">
        <f t="shared" si="1"/>
        <v/>
      </c>
      <c r="W41" s="279"/>
      <c r="X41" s="287"/>
      <c r="Y41" s="280"/>
      <c r="AB41" s="279"/>
      <c r="AC41" s="287"/>
      <c r="AE41" s="292"/>
    </row>
    <row r="42" spans="1:31">
      <c r="A42" s="112"/>
      <c r="B42" s="112"/>
      <c r="C42" s="131"/>
      <c r="D42" s="52"/>
      <c r="E42" s="52"/>
      <c r="F42" s="112"/>
      <c r="H42" s="2" t="str">
        <f t="shared" si="1"/>
        <v/>
      </c>
      <c r="W42" s="279"/>
      <c r="X42" s="287"/>
      <c r="Y42" s="280"/>
      <c r="AB42" s="279"/>
      <c r="AC42" s="287"/>
      <c r="AE42" s="292"/>
    </row>
    <row r="43" spans="1:31">
      <c r="A43" s="112"/>
      <c r="B43" s="112"/>
      <c r="C43" s="131"/>
      <c r="D43" s="52"/>
      <c r="E43" s="52"/>
      <c r="F43" s="112"/>
      <c r="H43" s="2" t="str">
        <f t="shared" si="1"/>
        <v/>
      </c>
      <c r="W43" s="279"/>
      <c r="X43" s="287"/>
      <c r="Y43" s="280"/>
      <c r="AB43" s="279"/>
      <c r="AC43" s="287"/>
      <c r="AE43" s="292"/>
    </row>
    <row r="44" spans="1:31">
      <c r="A44" s="112"/>
      <c r="B44" s="112"/>
      <c r="C44" s="131"/>
      <c r="D44" s="52"/>
      <c r="E44" s="52"/>
      <c r="F44" s="112"/>
      <c r="H44" s="2" t="str">
        <f t="shared" si="1"/>
        <v/>
      </c>
      <c r="W44" s="279"/>
      <c r="X44" s="287"/>
      <c r="Y44" s="280"/>
      <c r="AB44" s="279"/>
      <c r="AC44" s="287"/>
      <c r="AE44" s="292"/>
    </row>
    <row r="45" spans="1:31">
      <c r="A45" s="112"/>
      <c r="B45" s="112"/>
      <c r="C45" s="131"/>
      <c r="D45" s="52"/>
      <c r="E45" s="52"/>
      <c r="F45" s="112"/>
      <c r="H45" s="2" t="str">
        <f t="shared" si="1"/>
        <v/>
      </c>
      <c r="W45" s="279"/>
      <c r="X45" s="287"/>
      <c r="Y45" s="280"/>
      <c r="AB45" s="279" t="s">
        <v>70</v>
      </c>
      <c r="AC45" s="287" t="str" cm="1">
        <f t="array" ref="AC45">IF('Bike Racks'!$B$76="", "", _xlfn._xlws.FILTER('Bike Racks'!B76:B80, 'Bike Racks'!B76:B80&lt;&gt;""))</f>
        <v/>
      </c>
      <c r="AD45" t="str" cm="1">
        <f t="array" ref="AD45">IF('Bike Racks'!$B$82="","",_xlfn._xlws.FILTER('Bike Racks'!B82:B86, 'Bike Racks'!B82:B86&lt;&gt;""))</f>
        <v/>
      </c>
      <c r="AE45" s="292" t="str" cm="1">
        <f t="array" ref="AE45">IF('Bike Racks'!$B$88="", "", "Bike Racks: " &amp; _xlfn.TEXTJOIN(", ", TRUE, _xlfn._xlws.FILTER('Bike Racks'!B88:B92, 'Bike Racks'!B88:B92&lt;&gt;"")))</f>
        <v/>
      </c>
    </row>
    <row r="46" spans="1:31">
      <c r="A46" s="112"/>
      <c r="B46" s="112"/>
      <c r="C46" s="131"/>
      <c r="D46" s="52"/>
      <c r="E46" s="52"/>
      <c r="F46" s="112"/>
      <c r="H46" s="2" t="str">
        <f t="shared" si="1"/>
        <v/>
      </c>
      <c r="W46" s="279"/>
      <c r="X46" s="287"/>
      <c r="Y46" s="280"/>
      <c r="AB46" s="279"/>
      <c r="AC46" s="287"/>
      <c r="AE46" s="292"/>
    </row>
    <row r="47" spans="1:31">
      <c r="A47" s="112"/>
      <c r="B47" s="112"/>
      <c r="C47" s="131"/>
      <c r="D47" s="52"/>
      <c r="E47" s="52"/>
      <c r="F47" s="112"/>
      <c r="H47" s="2" t="str">
        <f t="shared" si="1"/>
        <v/>
      </c>
      <c r="W47" s="279"/>
      <c r="X47" s="287"/>
      <c r="Y47" s="280"/>
      <c r="AB47" s="279"/>
      <c r="AC47" s="287"/>
      <c r="AE47" s="292"/>
    </row>
    <row r="48" spans="1:31">
      <c r="A48" s="112"/>
      <c r="B48" s="112"/>
      <c r="C48" s="131"/>
      <c r="D48" s="52"/>
      <c r="E48" s="52"/>
      <c r="F48" s="112"/>
      <c r="H48" s="2" t="str">
        <f t="shared" si="1"/>
        <v/>
      </c>
      <c r="W48" s="279"/>
      <c r="X48" s="287"/>
      <c r="Y48" s="280"/>
      <c r="AB48" s="279"/>
      <c r="AC48" s="287"/>
      <c r="AE48" s="292"/>
    </row>
    <row r="49" spans="1:31">
      <c r="A49" s="112"/>
      <c r="B49" s="112"/>
      <c r="C49" s="131"/>
      <c r="D49" s="52"/>
      <c r="E49" s="52"/>
      <c r="F49" s="112"/>
      <c r="H49" s="2" t="str">
        <f t="shared" si="1"/>
        <v/>
      </c>
      <c r="W49" s="279"/>
      <c r="X49" s="287"/>
      <c r="Y49" s="280"/>
      <c r="AB49" s="279"/>
      <c r="AC49" s="287"/>
      <c r="AE49" s="292"/>
    </row>
    <row r="50" spans="1:31">
      <c r="A50" s="112"/>
      <c r="B50" s="112"/>
      <c r="C50" s="131"/>
      <c r="D50" s="52"/>
      <c r="E50" s="52"/>
      <c r="F50" s="112"/>
      <c r="H50" s="2" t="str">
        <f t="shared" si="1"/>
        <v/>
      </c>
      <c r="W50" s="279"/>
      <c r="X50" s="287"/>
      <c r="Y50" s="280"/>
      <c r="AB50" s="279" t="s">
        <v>71</v>
      </c>
      <c r="AC50" s="287" t="str" cm="1">
        <f t="array" ref="AC50">IF('Wire Mesh Partitions'!$B$76="", "", _xlfn._xlws.FILTER('Wire Mesh Partitions'!B76:B80, 'Wire Mesh Partitions'!B76:B80&lt;&gt;""))</f>
        <v/>
      </c>
      <c r="AD50" t="str" cm="1">
        <f t="array" ref="AD50">IF('Wire Mesh Partitions'!$B$82="","",_xlfn._xlws.FILTER('Wire Mesh Partitions'!B82:B86, 'Wire Mesh Partitions'!B82:B86&lt;&gt;""))</f>
        <v/>
      </c>
      <c r="AE50" s="292" t="str" cm="1">
        <f t="array" ref="AE50">IF('Wire Mesh Partitions'!$B$88="", "", "Wire Mesh Partitions: " &amp; _xlfn.TEXTJOIN(", ", TRUE, _xlfn._xlws.FILTER('Wire Mesh Partitions'!B88:B92, 'Wire Mesh Partitions'!B88:B92&lt;&gt;"")))</f>
        <v/>
      </c>
    </row>
    <row r="51" spans="1:31">
      <c r="A51" s="112"/>
      <c r="B51" s="112"/>
      <c r="C51" s="131"/>
      <c r="D51" s="52"/>
      <c r="E51" s="52"/>
      <c r="F51" s="112"/>
      <c r="H51" s="2" t="str">
        <f t="shared" si="1"/>
        <v/>
      </c>
      <c r="W51" s="279"/>
      <c r="X51" s="287"/>
      <c r="Y51" s="280"/>
      <c r="AB51" s="279"/>
      <c r="AC51" s="287"/>
      <c r="AE51" s="292"/>
    </row>
    <row r="52" spans="1:31">
      <c r="A52" s="112"/>
      <c r="B52" s="112"/>
      <c r="C52" s="131"/>
      <c r="D52" s="52"/>
      <c r="E52" s="52"/>
      <c r="F52" s="112"/>
      <c r="H52" s="2" t="str">
        <f t="shared" si="1"/>
        <v/>
      </c>
      <c r="W52" s="279"/>
      <c r="X52" s="287"/>
      <c r="Y52" s="280"/>
      <c r="AB52" s="279"/>
      <c r="AC52" s="287"/>
      <c r="AE52" s="292"/>
    </row>
    <row r="53" spans="1:31">
      <c r="A53" s="112"/>
      <c r="B53" s="112"/>
      <c r="C53" s="131"/>
      <c r="D53" s="52"/>
      <c r="E53" s="52"/>
      <c r="F53" s="112"/>
      <c r="H53" s="2" t="str">
        <f t="shared" si="1"/>
        <v/>
      </c>
      <c r="W53" s="279"/>
      <c r="X53" s="287"/>
      <c r="Y53" s="280"/>
      <c r="AB53" s="279"/>
      <c r="AC53" s="287"/>
      <c r="AE53" s="292"/>
    </row>
    <row r="54" spans="1:31">
      <c r="A54" s="112"/>
      <c r="B54" s="112"/>
      <c r="C54" s="131"/>
      <c r="D54" s="52"/>
      <c r="E54" s="52"/>
      <c r="F54" s="112"/>
      <c r="H54" s="2" t="str">
        <f t="shared" si="1"/>
        <v/>
      </c>
      <c r="W54" s="279"/>
      <c r="X54" s="287"/>
      <c r="Y54" s="280"/>
      <c r="AB54" s="279"/>
      <c r="AC54" s="287"/>
      <c r="AE54" s="292"/>
    </row>
    <row r="55" spans="1:31">
      <c r="A55" s="112"/>
      <c r="B55" s="112"/>
      <c r="C55" s="131"/>
      <c r="D55" s="52"/>
      <c r="E55" s="52"/>
      <c r="F55" s="112"/>
      <c r="H55" s="2" t="str">
        <f t="shared" si="1"/>
        <v/>
      </c>
      <c r="W55" s="279"/>
      <c r="X55" s="287"/>
      <c r="Y55" s="280"/>
      <c r="AB55" s="279" t="s">
        <v>72</v>
      </c>
      <c r="AC55" s="287" t="str" cm="1">
        <f t="array" ref="AC55">IF('Cubicle Curtains'!$B$76="", "", _xlfn._xlws.FILTER('Cubicle Curtains'!B76:B80, 'Cubicle Curtains'!B76:B80&lt;&gt;""))</f>
        <v/>
      </c>
      <c r="AD55" t="str" cm="1">
        <f t="array" ref="AD55">IF('Cubicle Curtains'!$B$82="","",_xlfn._xlws.FILTER('Cubicle Curtains'!B82:B86, 'Cubicle Curtains'!B82:B86&lt;&gt;""))</f>
        <v/>
      </c>
      <c r="AE55" s="292" t="str" cm="1">
        <f t="array" ref="AE55">IF('Cubicle Curtains'!$B$88="", "", "Cubicle Curtains: " &amp; _xlfn.TEXTJOIN(", ", TRUE, _xlfn._xlws.FILTER('Cubicle Curtains'!B88:B92, 'Cubicle Curtains'!B88:B92&lt;&gt;"")))</f>
        <v/>
      </c>
    </row>
    <row r="56" spans="1:31">
      <c r="A56" s="112"/>
      <c r="B56" s="112"/>
      <c r="C56" s="131"/>
      <c r="D56" s="52"/>
      <c r="E56" s="52"/>
      <c r="F56" s="112"/>
      <c r="H56" s="2" t="str">
        <f t="shared" si="1"/>
        <v/>
      </c>
      <c r="W56" s="279"/>
      <c r="X56" s="287"/>
      <c r="Y56" s="280"/>
      <c r="AB56" s="279"/>
      <c r="AC56" s="287"/>
      <c r="AE56" s="292"/>
    </row>
    <row r="57" spans="1:31">
      <c r="A57" s="112"/>
      <c r="B57" s="112"/>
      <c r="C57" s="131"/>
      <c r="D57" s="52"/>
      <c r="E57" s="52"/>
      <c r="F57" s="112"/>
      <c r="H57" s="2" t="str">
        <f t="shared" si="1"/>
        <v/>
      </c>
      <c r="W57" s="279"/>
      <c r="X57" s="287"/>
      <c r="Y57" s="280"/>
      <c r="AB57" s="279"/>
      <c r="AC57" s="287"/>
      <c r="AE57" s="292"/>
    </row>
    <row r="58" spans="1:31">
      <c r="A58" s="112"/>
      <c r="B58" s="112"/>
      <c r="C58" s="131"/>
      <c r="D58" s="52"/>
      <c r="E58" s="52"/>
      <c r="F58" s="112"/>
      <c r="H58" s="2" t="str">
        <f t="shared" si="1"/>
        <v/>
      </c>
      <c r="W58" s="279"/>
      <c r="X58" s="287"/>
      <c r="Y58" s="280"/>
      <c r="AB58" s="279"/>
      <c r="AC58" s="287"/>
      <c r="AE58" s="292"/>
    </row>
    <row r="59" spans="1:31">
      <c r="A59" s="112"/>
      <c r="B59" s="112"/>
      <c r="C59" s="131"/>
      <c r="D59" s="52"/>
      <c r="E59" s="52"/>
      <c r="F59" s="112"/>
      <c r="H59" s="2" t="str">
        <f t="shared" si="1"/>
        <v/>
      </c>
      <c r="W59" s="279"/>
      <c r="X59" s="287"/>
      <c r="Y59" s="280"/>
      <c r="AB59" s="279"/>
      <c r="AC59" s="287"/>
      <c r="AE59" s="292"/>
    </row>
    <row r="60" spans="1:31">
      <c r="A60" s="112"/>
      <c r="B60" s="112"/>
      <c r="C60" s="131"/>
      <c r="D60" s="52"/>
      <c r="E60" s="52"/>
      <c r="F60" s="112"/>
      <c r="H60" s="2" t="str">
        <f t="shared" si="1"/>
        <v/>
      </c>
      <c r="W60" s="279"/>
      <c r="X60" s="287"/>
      <c r="Y60" s="280"/>
      <c r="AB60" s="279" t="s">
        <v>73</v>
      </c>
      <c r="AC60" s="287" t="str" cm="1">
        <f t="array" ref="AC60">IF('Med Equipment'!$B$76="", "", _xlfn._xlws.FILTER('Med Equipment'!B76:B80, 'Med Equipment'!B76:B80&lt;&gt;""))</f>
        <v/>
      </c>
      <c r="AD60" t="str" cm="1">
        <f t="array" ref="AD60">IF('Med Equipment'!$B$82="","",_xlfn._xlws.FILTER('Med Equipment'!B82:B86, 'Med Equipment'!B82:B86&lt;&gt;""))</f>
        <v/>
      </c>
      <c r="AE60" s="292" t="str" cm="1">
        <f t="array" ref="AE60">IF('Med Equipment'!$B$88="", "", "Med Equipment: " &amp; _xlfn.TEXTJOIN(", ", TRUE, _xlfn._xlws.FILTER('Med Equipment'!B88:B92, 'Med Equipment'!B88:B92&lt;&gt;"")))</f>
        <v/>
      </c>
    </row>
    <row r="61" spans="1:31">
      <c r="A61" s="112"/>
      <c r="B61" s="112"/>
      <c r="C61" s="131"/>
      <c r="D61" s="52"/>
      <c r="E61" s="52"/>
      <c r="F61" s="112"/>
      <c r="H61" s="2" t="str">
        <f t="shared" si="1"/>
        <v/>
      </c>
      <c r="W61" s="279"/>
      <c r="X61" s="287"/>
      <c r="Y61" s="280"/>
      <c r="AB61" s="279"/>
      <c r="AC61" s="287"/>
      <c r="AE61" s="292"/>
    </row>
    <row r="62" spans="1:31">
      <c r="A62" s="112"/>
      <c r="B62" s="112"/>
      <c r="C62" s="131"/>
      <c r="D62" s="52"/>
      <c r="E62" s="52"/>
      <c r="F62" s="112"/>
      <c r="H62" s="2" t="str">
        <f t="shared" si="1"/>
        <v/>
      </c>
      <c r="W62" s="279"/>
      <c r="X62" s="287"/>
      <c r="Y62" s="280"/>
      <c r="AB62" s="279"/>
      <c r="AC62" s="287"/>
      <c r="AE62" s="292"/>
    </row>
    <row r="63" spans="1:31">
      <c r="A63" s="112"/>
      <c r="B63" s="112"/>
      <c r="C63" s="131"/>
      <c r="D63" s="52"/>
      <c r="E63" s="52"/>
      <c r="F63" s="112"/>
      <c r="H63" s="2" t="str">
        <f t="shared" si="1"/>
        <v/>
      </c>
      <c r="W63" s="279"/>
      <c r="X63" s="287"/>
      <c r="Y63" s="280"/>
      <c r="AB63" s="279"/>
      <c r="AC63" s="287"/>
      <c r="AE63" s="292"/>
    </row>
    <row r="64" spans="1:31">
      <c r="A64" s="112"/>
      <c r="B64" s="112"/>
      <c r="C64" s="131"/>
      <c r="D64" s="52"/>
      <c r="E64" s="52"/>
      <c r="F64" s="112"/>
      <c r="H64" s="2" t="str">
        <f t="shared" si="1"/>
        <v/>
      </c>
      <c r="W64" s="279"/>
      <c r="X64" s="287"/>
      <c r="Y64" s="280"/>
      <c r="AB64" s="279"/>
      <c r="AC64" s="287"/>
      <c r="AE64" s="292"/>
    </row>
    <row r="65" spans="1:31">
      <c r="A65" s="112"/>
      <c r="B65" s="112"/>
      <c r="C65" s="131"/>
      <c r="D65" s="52"/>
      <c r="E65" s="52"/>
      <c r="F65" s="112"/>
      <c r="H65" s="2" t="str">
        <f t="shared" si="1"/>
        <v/>
      </c>
      <c r="W65" s="279"/>
      <c r="X65" s="287"/>
      <c r="Y65" s="280"/>
      <c r="AB65" s="279" t="s">
        <v>74</v>
      </c>
      <c r="AC65" s="287" t="str" cm="1">
        <f t="array" ref="AC65">IF('Expansion Joints'!$B$76="", "", _xlfn._xlws.FILTER('Expansion Joints'!B76:B80, 'Expansion Joints'!B76:B80&lt;&gt;""))</f>
        <v/>
      </c>
      <c r="AD65" t="str" cm="1">
        <f t="array" ref="AD65">IF('Expansion Joints'!$B$82="","",_xlfn._xlws.FILTER('Expansion Joints'!B82:B86, 'Expansion Joints'!B82:B86&lt;&gt;""))</f>
        <v/>
      </c>
      <c r="AE65" s="293" t="str" cm="1">
        <f t="array" ref="AE65">IF('Expansion Joints'!$B$88="", "", "Expansion Joints: " &amp; _xlfn.TEXTJOIN(", ", TRUE, _xlfn._xlws.FILTER('Expansion Joints'!B88:B92, 'Expansion Joints'!B88:B92&lt;&gt;"")))</f>
        <v/>
      </c>
    </row>
    <row r="66" spans="1:31">
      <c r="A66" s="112"/>
      <c r="B66" s="112"/>
      <c r="C66" s="131"/>
      <c r="D66" s="52"/>
      <c r="E66" s="52"/>
      <c r="F66" s="112"/>
      <c r="H66" s="2" t="str">
        <f t="shared" si="1"/>
        <v/>
      </c>
      <c r="W66" s="279"/>
      <c r="X66" s="287"/>
      <c r="Y66" s="280"/>
      <c r="AB66" s="279"/>
      <c r="AC66" s="287"/>
      <c r="AE66" s="292"/>
    </row>
    <row r="67" spans="1:31">
      <c r="A67" s="112"/>
      <c r="B67" s="112"/>
      <c r="C67" s="131"/>
      <c r="D67" s="52"/>
      <c r="E67" s="52"/>
      <c r="F67" s="112"/>
      <c r="H67" s="2" t="str">
        <f t="shared" si="1"/>
        <v/>
      </c>
      <c r="W67" s="279"/>
      <c r="X67" s="287"/>
      <c r="Y67" s="280"/>
      <c r="AB67" s="279"/>
      <c r="AC67" s="287"/>
      <c r="AE67" s="292"/>
    </row>
    <row r="68" spans="1:31">
      <c r="A68" s="112"/>
      <c r="B68" s="112"/>
      <c r="C68" s="131"/>
      <c r="D68" s="52"/>
      <c r="E68" s="52"/>
      <c r="F68" s="112"/>
      <c r="H68" s="2" t="str">
        <f t="shared" si="1"/>
        <v/>
      </c>
      <c r="W68" s="279"/>
      <c r="X68" s="287"/>
      <c r="Y68" s="280"/>
      <c r="AB68" s="279"/>
      <c r="AC68" s="287"/>
      <c r="AE68" s="292"/>
    </row>
    <row r="69" spans="1:31">
      <c r="A69" s="112"/>
      <c r="B69" s="112"/>
      <c r="C69" s="131"/>
      <c r="D69" s="52"/>
      <c r="E69" s="52"/>
      <c r="F69" s="112"/>
      <c r="H69" s="2" t="str">
        <f t="shared" si="1"/>
        <v/>
      </c>
      <c r="W69" s="279"/>
      <c r="X69" s="287"/>
      <c r="Y69" s="280"/>
      <c r="AB69" s="279"/>
      <c r="AC69" s="287"/>
      <c r="AE69" s="292"/>
    </row>
    <row r="70" spans="1:31">
      <c r="A70" s="112"/>
      <c r="B70" s="112"/>
      <c r="C70" s="131"/>
      <c r="D70" s="52"/>
      <c r="E70" s="52"/>
      <c r="F70" s="112"/>
      <c r="H70" s="2" t="str">
        <f t="shared" si="1"/>
        <v/>
      </c>
      <c r="W70" s="279"/>
      <c r="X70" s="287"/>
      <c r="Y70" s="280"/>
      <c r="AB70" s="279" t="s">
        <v>75</v>
      </c>
      <c r="AC70" s="287" t="str" cm="1">
        <f t="array" ref="AC70">IF(Shelving!$B$76="", "", _xlfn._xlws.FILTER(Shelving!B76:B80, Shelving!B76:B80&lt;&gt;""))</f>
        <v/>
      </c>
      <c r="AD70" t="str" cm="1">
        <f t="array" ref="AD70">IF(Shelving!$B$82="","",_xlfn._xlws.FILTER(Shelving!B82:B86, Shelving!B82:B86&lt;&gt;""))</f>
        <v/>
      </c>
      <c r="AE70" s="292" t="str" cm="1">
        <f t="array" ref="AE70">IF(Shelving!$B$88="", "", "Shelving: " &amp; _xlfn.TEXTJOIN(", ", TRUE, _xlfn._xlws.FILTER(Shelving!B88:B92, Shelving!B88:B92&lt;&gt;"")))</f>
        <v/>
      </c>
    </row>
    <row r="71" spans="1:31">
      <c r="A71" s="112"/>
      <c r="B71" s="112"/>
      <c r="C71" s="131"/>
      <c r="D71" s="52"/>
      <c r="E71" s="52"/>
      <c r="F71" s="112"/>
      <c r="H71" s="2" t="str">
        <f t="shared" si="1"/>
        <v/>
      </c>
      <c r="W71" s="279"/>
      <c r="X71" s="287"/>
      <c r="Y71" s="280"/>
      <c r="AB71" s="279"/>
      <c r="AC71" s="287"/>
      <c r="AE71" s="292"/>
    </row>
    <row r="72" spans="1:31">
      <c r="A72" s="112"/>
      <c r="B72" s="112"/>
      <c r="C72" s="131"/>
      <c r="D72" s="52"/>
      <c r="E72" s="52"/>
      <c r="F72" s="112"/>
      <c r="H72" s="2" t="str">
        <f t="shared" si="1"/>
        <v/>
      </c>
      <c r="W72" s="279"/>
      <c r="X72" s="287"/>
      <c r="Y72" s="280"/>
      <c r="AB72" s="279"/>
      <c r="AC72" s="287"/>
      <c r="AE72" s="292"/>
    </row>
    <row r="73" spans="1:31">
      <c r="A73" s="112"/>
      <c r="B73" s="112"/>
      <c r="C73" s="154"/>
      <c r="D73" s="52"/>
      <c r="E73" s="155"/>
      <c r="F73" s="106"/>
      <c r="H73" s="2" t="str">
        <f>IF(OR(D73="", D73=0), "", 1)</f>
        <v/>
      </c>
      <c r="W73" s="279"/>
      <c r="X73" s="287"/>
      <c r="Y73" s="280"/>
      <c r="AB73" s="279"/>
      <c r="AC73" s="287"/>
      <c r="AE73" s="292"/>
    </row>
    <row r="74" spans="1:31" ht="9.75" customHeight="1">
      <c r="A74" s="192"/>
      <c r="B74" s="193"/>
      <c r="C74" s="194"/>
      <c r="D74" s="191"/>
      <c r="H74" s="2" t="str">
        <f>IF($G$15="","",1)</f>
        <v/>
      </c>
      <c r="W74" s="279"/>
      <c r="X74" s="287"/>
      <c r="Y74" s="280"/>
      <c r="AB74" s="279"/>
      <c r="AC74" s="287"/>
      <c r="AE74" s="292"/>
    </row>
    <row r="75" spans="1:31" ht="21" customHeight="1">
      <c r="A75" s="1" t="str">
        <f>G75 &amp; " - $" &amp; TEXT(G76, "#,##0")</f>
        <v xml:space="preserve"> - $0</v>
      </c>
      <c r="B75" s="1"/>
      <c r="C75" s="1"/>
      <c r="D75" s="1"/>
      <c r="E75" s="9"/>
      <c r="F75" s="108"/>
      <c r="G75" s="187"/>
      <c r="H75" s="2" t="str">
        <f t="shared" ref="H75:H78" si="2">IF($G$75="","",1)</f>
        <v/>
      </c>
      <c r="W75" s="279"/>
      <c r="X75" s="287"/>
      <c r="Y75" s="280"/>
      <c r="AB75" s="279" t="s">
        <v>76</v>
      </c>
      <c r="AC75" s="287" t="str" cm="1">
        <f t="array" ref="AC75">IF(Equipment!$B$76="", "", _xlfn._xlws.FILTER(Equipment!B76:B80, Equipment!B76:B80&lt;&gt;""))</f>
        <v/>
      </c>
      <c r="AD75" t="str" cm="1">
        <f t="array" ref="AD75">IF(Equipment!$B$82="","",_xlfn._xlws.FILTER(Equipment!B82:B86, Equipment!B82:B86&lt;&gt;""))</f>
        <v/>
      </c>
      <c r="AE75" s="292" t="str" cm="1">
        <f t="array" ref="AE75">IF(Equipment!$B$88="", "", "Equipment: " &amp; _xlfn.TEXTJOIN(", ", TRUE, _xlfn._xlws.FILTER(Equipment!B88:B92, Equipment!B88:B92&lt;&gt;"")))</f>
        <v/>
      </c>
    </row>
    <row r="76" spans="1:31">
      <c r="A76" s="138"/>
      <c r="B76" s="138"/>
      <c r="C76" s="138"/>
      <c r="D76" s="138"/>
      <c r="E76" s="138"/>
      <c r="F76" s="138"/>
      <c r="G76" s="188"/>
      <c r="H76" s="2" t="str">
        <f t="shared" si="2"/>
        <v/>
      </c>
      <c r="W76" s="279"/>
      <c r="X76" s="287"/>
      <c r="Y76" s="280"/>
      <c r="AB76" s="279"/>
      <c r="AC76" s="287"/>
      <c r="AE76" s="292"/>
    </row>
    <row r="77" spans="1:31" ht="21.6">
      <c r="A77" s="102" t="s">
        <v>54</v>
      </c>
      <c r="B77" s="102" t="s">
        <v>55</v>
      </c>
      <c r="C77" s="102" t="s">
        <v>56</v>
      </c>
      <c r="D77" s="102" t="s">
        <v>57</v>
      </c>
      <c r="E77" s="102" t="s">
        <v>58</v>
      </c>
      <c r="F77" s="102" t="s">
        <v>59</v>
      </c>
      <c r="H77" s="2" t="str">
        <f t="shared" si="2"/>
        <v/>
      </c>
      <c r="W77" s="279"/>
      <c r="X77" s="287"/>
      <c r="Y77" s="280"/>
      <c r="AB77" s="279"/>
      <c r="AC77" s="287"/>
      <c r="AE77" s="292"/>
    </row>
    <row r="78" spans="1:31" ht="15" thickBot="1">
      <c r="A78" s="12"/>
      <c r="B78" s="12"/>
      <c r="C78" s="12"/>
      <c r="D78" s="12"/>
      <c r="E78" s="12"/>
      <c r="F78" s="12"/>
      <c r="H78" s="2" t="str">
        <f t="shared" si="2"/>
        <v/>
      </c>
      <c r="W78" s="279"/>
      <c r="X78" s="287"/>
      <c r="Y78" s="280"/>
      <c r="AB78" s="279"/>
      <c r="AC78" s="287"/>
      <c r="AE78" s="292"/>
    </row>
    <row r="79" spans="1:31" ht="15" thickTop="1">
      <c r="A79" s="112"/>
      <c r="B79" s="112"/>
      <c r="C79" s="154"/>
      <c r="D79" s="52"/>
      <c r="E79" s="155"/>
      <c r="F79" s="106"/>
      <c r="H79" s="2" t="str">
        <f t="shared" ref="H79:H128" si="3">IF(OR(D79="", D79=0), "", 1)</f>
        <v/>
      </c>
      <c r="W79" s="279"/>
      <c r="X79" s="287"/>
      <c r="Y79" s="280"/>
      <c r="AB79" s="279"/>
      <c r="AC79" s="287"/>
      <c r="AE79" s="292"/>
    </row>
    <row r="80" spans="1:31">
      <c r="A80" s="112"/>
      <c r="B80" s="112"/>
      <c r="C80" s="154"/>
      <c r="D80" s="52"/>
      <c r="E80" s="155"/>
      <c r="F80" s="106"/>
      <c r="H80" s="2" t="str">
        <f t="shared" si="3"/>
        <v/>
      </c>
      <c r="W80" s="279"/>
      <c r="X80" s="287"/>
      <c r="Y80" s="280"/>
      <c r="AB80" s="279" t="s">
        <v>77</v>
      </c>
      <c r="AC80" s="287" t="str" cm="1">
        <f t="array" ref="AC80">IF('Window Shades'!$B$76="", "", _xlfn._xlws.FILTER('Window Shades'!B76:B80, 'Window Shades'!B76:B80&lt;&gt;""))</f>
        <v/>
      </c>
      <c r="AD80" t="str" cm="1">
        <f t="array" ref="AD80">IF('Window Shades'!$B$82="","",_xlfn._xlws.FILTER('Window Shades'!B82:B86, 'Window Shades'!B82:B86&lt;&gt;""))</f>
        <v/>
      </c>
      <c r="AE80" s="292" t="str" cm="1">
        <f t="array" ref="AE80">IF('Window Shades'!$B$88="", "", "Window Shades: " &amp; _xlfn.TEXTJOIN(", ", TRUE, _xlfn._xlws.FILTER('Window Shades'!B88:B92, 'Window Shades'!B88:B92&lt;&gt;"")))</f>
        <v/>
      </c>
    </row>
    <row r="81" spans="1:31">
      <c r="A81" s="112"/>
      <c r="B81" s="112"/>
      <c r="C81" s="154"/>
      <c r="D81" s="52"/>
      <c r="E81" s="155"/>
      <c r="F81" s="106"/>
      <c r="H81" s="2" t="str">
        <f t="shared" si="3"/>
        <v/>
      </c>
      <c r="W81" s="279"/>
      <c r="X81" s="287"/>
      <c r="Y81" s="280"/>
      <c r="AB81" s="279"/>
      <c r="AC81" s="287"/>
      <c r="AE81" s="292"/>
    </row>
    <row r="82" spans="1:31">
      <c r="A82" s="112"/>
      <c r="B82" s="112"/>
      <c r="C82" s="154"/>
      <c r="D82" s="52"/>
      <c r="E82" s="155"/>
      <c r="F82" s="106"/>
      <c r="H82" s="2" t="str">
        <f>IF(OR(D82="", D82=0), "", 1)</f>
        <v/>
      </c>
      <c r="W82" s="279"/>
      <c r="X82" s="287"/>
      <c r="Y82" s="280"/>
      <c r="AB82" s="279"/>
      <c r="AC82" s="287"/>
      <c r="AE82" s="292"/>
    </row>
    <row r="83" spans="1:31">
      <c r="A83" s="112"/>
      <c r="B83" s="112"/>
      <c r="C83" s="154"/>
      <c r="D83" s="52"/>
      <c r="E83" s="155"/>
      <c r="F83" s="106"/>
      <c r="H83" s="2" t="str">
        <f t="shared" si="3"/>
        <v/>
      </c>
      <c r="W83" s="279"/>
      <c r="X83" s="287"/>
      <c r="Y83" s="280"/>
      <c r="AB83" s="279"/>
      <c r="AC83" s="287"/>
      <c r="AE83" s="292"/>
    </row>
    <row r="84" spans="1:31">
      <c r="A84" s="112"/>
      <c r="B84" s="112"/>
      <c r="C84" s="154"/>
      <c r="D84" s="52"/>
      <c r="E84" s="155"/>
      <c r="F84" s="106"/>
      <c r="H84" s="2" t="str">
        <f t="shared" si="3"/>
        <v/>
      </c>
      <c r="W84" s="279"/>
      <c r="X84" s="287"/>
      <c r="Y84" s="280"/>
      <c r="AB84" s="279"/>
      <c r="AC84" s="287"/>
      <c r="AE84" s="292"/>
    </row>
    <row r="85" spans="1:31">
      <c r="A85" s="112"/>
      <c r="B85" s="112"/>
      <c r="C85" s="154"/>
      <c r="D85" s="52"/>
      <c r="E85" s="155"/>
      <c r="F85" s="106"/>
      <c r="H85" s="2" t="str">
        <f t="shared" si="3"/>
        <v/>
      </c>
      <c r="W85" s="279"/>
      <c r="X85" s="287"/>
      <c r="Y85" s="280"/>
      <c r="AB85" s="279" t="s">
        <v>78</v>
      </c>
      <c r="AC85" s="287" t="str" cm="1">
        <f t="array" ref="AC85">IF('Entrance Mats'!$B$76="", "", _xlfn._xlws.FILTER('Entrance Mats'!B76:B80, 'Entrance Mats'!B76:B80&lt;&gt;""))</f>
        <v/>
      </c>
      <c r="AD85" t="str" cm="1">
        <f t="array" ref="AD85">IF('Entrance Mats'!$B$82="","",_xlfn._xlws.FILTER('Entrance Mats'!B82:B86, 'Entrance Mats'!B82:B86&lt;&gt;""))</f>
        <v/>
      </c>
      <c r="AE85" s="292" t="str" cm="1">
        <f t="array" ref="AE85">IF('Entrance Mats'!$B$88="", "", "Entrance Mats: " &amp; _xlfn.TEXTJOIN(", ", TRUE, _xlfn._xlws.FILTER('Entrance Mats'!B88:B92, 'Entrance Mats'!B88:B92&lt;&gt;"")))</f>
        <v/>
      </c>
    </row>
    <row r="86" spans="1:31">
      <c r="A86" s="112"/>
      <c r="B86" s="112"/>
      <c r="C86" s="154"/>
      <c r="D86" s="52"/>
      <c r="E86" s="155"/>
      <c r="F86" s="106"/>
      <c r="H86" s="2" t="str">
        <f t="shared" si="3"/>
        <v/>
      </c>
      <c r="W86" s="279"/>
      <c r="X86" s="287"/>
      <c r="Y86" s="280"/>
      <c r="AB86" s="279"/>
      <c r="AC86" s="287"/>
      <c r="AE86" s="292"/>
    </row>
    <row r="87" spans="1:31">
      <c r="A87" s="112"/>
      <c r="B87" s="112"/>
      <c r="C87" s="154"/>
      <c r="D87" s="52"/>
      <c r="E87" s="155"/>
      <c r="F87" s="106"/>
      <c r="H87" s="2" t="str">
        <f t="shared" si="3"/>
        <v/>
      </c>
      <c r="W87" s="279"/>
      <c r="X87" s="287"/>
      <c r="Y87" s="280"/>
      <c r="AB87" s="279"/>
      <c r="AC87" s="287"/>
      <c r="AE87" s="292"/>
    </row>
    <row r="88" spans="1:31">
      <c r="A88" s="112"/>
      <c r="B88" s="112"/>
      <c r="C88" s="154"/>
      <c r="D88" s="52"/>
      <c r="E88" s="155"/>
      <c r="F88" s="106"/>
      <c r="H88" s="2" t="str">
        <f t="shared" si="3"/>
        <v/>
      </c>
      <c r="W88" s="279"/>
      <c r="X88" s="287"/>
      <c r="Y88" s="280"/>
      <c r="AB88" s="279"/>
      <c r="AC88" s="287"/>
      <c r="AE88" s="292"/>
    </row>
    <row r="89" spans="1:31">
      <c r="A89" s="112"/>
      <c r="B89" s="112"/>
      <c r="C89" s="154"/>
      <c r="D89" s="52"/>
      <c r="E89" s="155"/>
      <c r="F89" s="106"/>
      <c r="H89" s="2" t="str">
        <f t="shared" si="3"/>
        <v/>
      </c>
      <c r="W89" s="279"/>
      <c r="X89" s="287"/>
      <c r="Y89" s="280"/>
      <c r="AB89" s="279"/>
      <c r="AC89" s="287"/>
      <c r="AE89" s="292"/>
    </row>
    <row r="90" spans="1:31">
      <c r="A90" s="112"/>
      <c r="B90" s="112"/>
      <c r="C90" s="154"/>
      <c r="D90" s="52"/>
      <c r="E90" s="155"/>
      <c r="F90" s="106"/>
      <c r="H90" s="2" t="str">
        <f t="shared" si="3"/>
        <v/>
      </c>
      <c r="W90" s="279"/>
      <c r="X90" s="287"/>
      <c r="Y90" s="280"/>
      <c r="AB90" s="279" t="s">
        <v>79</v>
      </c>
      <c r="AC90" s="287" t="str" cm="1">
        <f t="array" ref="AC90">IF(Mailbox!$B$76="", "", _xlfn._xlws.FILTER(Mailbox!B76:B80, Mailbox!B76:B80&lt;&gt;""))</f>
        <v/>
      </c>
      <c r="AD90" t="str" cm="1">
        <f t="array" ref="AD90">IF(Mailbox!$B$82="","",_xlfn._xlws.FILTER(Mailbox!B82:B86, Mailbox!B82:B86&lt;&gt;""))</f>
        <v/>
      </c>
      <c r="AE90" s="292" t="str" cm="1">
        <f t="array" ref="AE90">IF(Mailbox!$B$88="", "", "Mailbox: " &amp; _xlfn.TEXTJOIN(", ", TRUE, _xlfn._xlws.FILTER(Mailbox!B88:B92, Mailbox!B88:B92&lt;&gt;"")))</f>
        <v/>
      </c>
    </row>
    <row r="91" spans="1:31">
      <c r="A91" s="112"/>
      <c r="B91" s="112"/>
      <c r="C91" s="154"/>
      <c r="D91" s="52"/>
      <c r="E91" s="155"/>
      <c r="F91" s="106"/>
      <c r="H91" s="2" t="str">
        <f t="shared" si="3"/>
        <v/>
      </c>
      <c r="W91" s="279"/>
      <c r="X91" s="287"/>
      <c r="Y91" s="280"/>
      <c r="AB91" s="279"/>
      <c r="AC91" s="287"/>
      <c r="AE91" s="292"/>
    </row>
    <row r="92" spans="1:31">
      <c r="A92" s="112"/>
      <c r="B92" s="112"/>
      <c r="C92" s="154"/>
      <c r="D92" s="52"/>
      <c r="E92" s="155"/>
      <c r="F92" s="106"/>
      <c r="H92" s="2" t="str">
        <f t="shared" si="3"/>
        <v/>
      </c>
      <c r="W92" s="279"/>
      <c r="X92" s="287"/>
      <c r="Y92" s="280"/>
      <c r="AB92" s="279"/>
      <c r="AC92" s="287"/>
      <c r="AE92" s="292"/>
    </row>
    <row r="93" spans="1:31">
      <c r="A93" s="112"/>
      <c r="B93" s="112"/>
      <c r="C93" s="154"/>
      <c r="D93" s="52"/>
      <c r="E93" s="155"/>
      <c r="F93" s="106"/>
      <c r="H93" s="2" t="str">
        <f t="shared" si="3"/>
        <v/>
      </c>
      <c r="W93" s="279"/>
      <c r="X93" s="287"/>
      <c r="Y93" s="280"/>
      <c r="AB93" s="279"/>
      <c r="AC93" s="287"/>
      <c r="AE93" s="292"/>
    </row>
    <row r="94" spans="1:31">
      <c r="A94" s="112"/>
      <c r="B94" s="112"/>
      <c r="C94" s="131"/>
      <c r="D94" s="52"/>
      <c r="E94" s="52"/>
      <c r="F94" s="112"/>
      <c r="H94" s="2" t="str">
        <f t="shared" si="3"/>
        <v/>
      </c>
      <c r="W94" s="279"/>
      <c r="X94" s="287"/>
      <c r="Y94" s="280"/>
      <c r="AB94" s="279"/>
      <c r="AC94" s="287"/>
      <c r="AE94" s="292"/>
    </row>
    <row r="95" spans="1:31">
      <c r="A95" s="112"/>
      <c r="B95" s="112"/>
      <c r="C95" s="131"/>
      <c r="D95" s="52"/>
      <c r="E95" s="52"/>
      <c r="F95" s="112"/>
      <c r="H95" s="2" t="str">
        <f t="shared" si="3"/>
        <v/>
      </c>
      <c r="W95" s="279"/>
      <c r="X95" s="287"/>
      <c r="Y95" s="280"/>
      <c r="AB95" s="279" t="s">
        <v>80</v>
      </c>
      <c r="AC95" s="287" t="str" cm="1">
        <f t="array" ref="AC95">IF(Flagpole!$B$76="", "", _xlfn._xlws.FILTER(Flagpole!B76:B80, Flagpole!B76:B80&lt;&gt;""))</f>
        <v/>
      </c>
      <c r="AD95" t="str" cm="1">
        <f t="array" ref="AD95">IF(Flagpole!$B$82="","",_xlfn._xlws.FILTER(Flagpole!B82:B86, Flagpole!B82:B86&lt;&gt;""))</f>
        <v/>
      </c>
      <c r="AE95" s="292" t="str" cm="1">
        <f t="array" ref="AE95">IF(Flagpole!$B$88="", "", "Flagpole: " &amp; _xlfn.TEXTJOIN(", ", TRUE, _xlfn._xlws.FILTER(Flagpole!B88:B92, Flagpole!B88:B92&lt;&gt;"")))</f>
        <v/>
      </c>
    </row>
    <row r="96" spans="1:31">
      <c r="A96" s="112"/>
      <c r="B96" s="112"/>
      <c r="C96" s="131"/>
      <c r="D96" s="52"/>
      <c r="E96" s="52"/>
      <c r="F96" s="112"/>
      <c r="H96" s="2" t="str">
        <f t="shared" si="3"/>
        <v/>
      </c>
      <c r="W96" s="279"/>
      <c r="X96" s="287"/>
      <c r="Y96" s="280"/>
      <c r="AB96" s="279"/>
      <c r="AC96" s="287"/>
      <c r="AE96" s="292"/>
    </row>
    <row r="97" spans="1:31">
      <c r="A97" s="112"/>
      <c r="B97" s="112"/>
      <c r="C97" s="131"/>
      <c r="D97" s="52"/>
      <c r="E97" s="52"/>
      <c r="F97" s="112"/>
      <c r="H97" s="2" t="str">
        <f t="shared" si="3"/>
        <v/>
      </c>
      <c r="W97" s="279"/>
      <c r="X97" s="287"/>
      <c r="Y97" s="280"/>
      <c r="AB97" s="279"/>
      <c r="AC97" s="287"/>
      <c r="AE97" s="292"/>
    </row>
    <row r="98" spans="1:31">
      <c r="A98" s="112"/>
      <c r="B98" s="112"/>
      <c r="C98" s="131"/>
      <c r="D98" s="52"/>
      <c r="E98" s="52"/>
      <c r="F98" s="112"/>
      <c r="H98" s="2" t="str">
        <f t="shared" si="3"/>
        <v/>
      </c>
      <c r="W98" s="279"/>
      <c r="X98" s="287"/>
      <c r="Y98" s="280"/>
      <c r="AB98" s="279"/>
      <c r="AC98" s="287"/>
      <c r="AE98" s="292"/>
    </row>
    <row r="99" spans="1:31">
      <c r="A99" s="112"/>
      <c r="B99" s="112"/>
      <c r="C99" s="131"/>
      <c r="D99" s="52"/>
      <c r="E99" s="52"/>
      <c r="F99" s="112"/>
      <c r="H99" s="2" t="str">
        <f t="shared" si="3"/>
        <v/>
      </c>
      <c r="W99" s="279"/>
      <c r="X99" s="287"/>
      <c r="Y99" s="280"/>
      <c r="AB99" s="279"/>
      <c r="AC99" s="287"/>
      <c r="AE99" s="292"/>
    </row>
    <row r="100" spans="1:31">
      <c r="A100" s="112"/>
      <c r="B100" s="112"/>
      <c r="C100" s="131"/>
      <c r="D100" s="52"/>
      <c r="E100" s="52"/>
      <c r="F100" s="112"/>
      <c r="H100" s="2" t="str">
        <f t="shared" si="3"/>
        <v/>
      </c>
      <c r="W100" s="279"/>
      <c r="X100" s="287"/>
      <c r="Y100" s="280"/>
      <c r="AB100" s="279" t="s">
        <v>81</v>
      </c>
      <c r="AC100" s="287" t="str" cm="1">
        <f t="array" ref="AC100">IF('Knox Box'!$B$76="", "", _xlfn._xlws.FILTER('Knox Box'!B76:B80, 'Knox Box'!B76:B80&lt;&gt;""))</f>
        <v/>
      </c>
      <c r="AD100" t="str" cm="1">
        <f t="array" ref="AD100">IF('Knox Box'!$B$82="","",_xlfn._xlws.FILTER('Knox Box'!B82:B86, 'Knox Box'!B82:B86&lt;&gt;""))</f>
        <v/>
      </c>
      <c r="AE100" s="292" t="str" cm="1">
        <f t="array" ref="AE100">IF('Knox Box'!$B$88="", "", "Knox Box: " &amp; _xlfn.TEXTJOIN(", ", TRUE, _xlfn._xlws.FILTER('Knox Box'!B88:B92, 'Knox Box'!B88:B92&lt;&gt;"")))</f>
        <v/>
      </c>
    </row>
    <row r="101" spans="1:31">
      <c r="A101" s="112"/>
      <c r="B101" s="112"/>
      <c r="C101" s="131"/>
      <c r="D101" s="52"/>
      <c r="E101" s="52"/>
      <c r="F101" s="112"/>
      <c r="H101" s="2" t="str">
        <f t="shared" si="3"/>
        <v/>
      </c>
      <c r="W101" s="279"/>
      <c r="X101" s="287"/>
      <c r="Y101" s="280"/>
      <c r="AB101" s="279"/>
      <c r="AC101" s="287"/>
      <c r="AE101" s="292"/>
    </row>
    <row r="102" spans="1:31">
      <c r="A102" s="112"/>
      <c r="B102" s="112"/>
      <c r="C102" s="131"/>
      <c r="D102" s="52"/>
      <c r="E102" s="52"/>
      <c r="F102" s="112"/>
      <c r="H102" s="2" t="str">
        <f t="shared" si="3"/>
        <v/>
      </c>
      <c r="W102" s="279"/>
      <c r="X102" s="287"/>
      <c r="Y102" s="280"/>
      <c r="AB102" s="279"/>
      <c r="AC102" s="287"/>
      <c r="AE102" s="292"/>
    </row>
    <row r="103" spans="1:31">
      <c r="A103" s="112"/>
      <c r="B103" s="112"/>
      <c r="C103" s="131"/>
      <c r="D103" s="52"/>
      <c r="E103" s="52"/>
      <c r="F103" s="112"/>
      <c r="H103" s="2" t="str">
        <f t="shared" si="3"/>
        <v/>
      </c>
      <c r="W103" s="279"/>
      <c r="X103" s="287"/>
      <c r="Y103" s="280"/>
      <c r="AB103" s="279"/>
      <c r="AC103" s="287"/>
      <c r="AE103" s="292"/>
    </row>
    <row r="104" spans="1:31">
      <c r="A104" s="112"/>
      <c r="B104" s="112"/>
      <c r="C104" s="131"/>
      <c r="D104" s="52"/>
      <c r="E104" s="52"/>
      <c r="F104" s="112"/>
      <c r="H104" s="2" t="str">
        <f t="shared" si="3"/>
        <v/>
      </c>
      <c r="W104" s="279"/>
      <c r="X104" s="287"/>
      <c r="Y104" s="280"/>
      <c r="AB104" s="279"/>
      <c r="AC104" s="287"/>
      <c r="AE104" s="292"/>
    </row>
    <row r="105" spans="1:31">
      <c r="A105" s="112"/>
      <c r="B105" s="112"/>
      <c r="C105" s="131"/>
      <c r="D105" s="52"/>
      <c r="E105" s="52"/>
      <c r="F105" s="112"/>
      <c r="H105" s="2" t="str">
        <f t="shared" si="3"/>
        <v/>
      </c>
      <c r="W105" s="279"/>
      <c r="X105" s="287"/>
      <c r="Y105" s="280"/>
      <c r="AB105" s="279"/>
      <c r="AC105" s="287"/>
      <c r="AE105" s="292"/>
    </row>
    <row r="106" spans="1:31">
      <c r="A106" s="112"/>
      <c r="B106" s="112"/>
      <c r="C106" s="131"/>
      <c r="D106" s="52"/>
      <c r="E106" s="52"/>
      <c r="F106" s="112"/>
      <c r="H106" s="2" t="str">
        <f t="shared" si="3"/>
        <v/>
      </c>
      <c r="W106" s="279"/>
      <c r="X106" s="287"/>
      <c r="Y106" s="280"/>
      <c r="AB106" s="279"/>
      <c r="AC106" s="287"/>
      <c r="AE106" s="292"/>
    </row>
    <row r="107" spans="1:31">
      <c r="A107" s="112"/>
      <c r="B107" s="112"/>
      <c r="C107" s="131"/>
      <c r="D107" s="52"/>
      <c r="E107" s="52"/>
      <c r="F107" s="112"/>
      <c r="H107" s="2" t="str">
        <f t="shared" si="3"/>
        <v/>
      </c>
      <c r="W107" s="279"/>
      <c r="X107" s="287"/>
      <c r="Y107" s="280"/>
      <c r="AB107" s="279"/>
      <c r="AC107" s="287"/>
      <c r="AE107" s="292"/>
    </row>
    <row r="108" spans="1:31">
      <c r="A108" s="112"/>
      <c r="B108" s="112"/>
      <c r="C108" s="131"/>
      <c r="D108" s="52"/>
      <c r="E108" s="52"/>
      <c r="F108" s="112"/>
      <c r="H108" s="2" t="str">
        <f t="shared" si="3"/>
        <v/>
      </c>
      <c r="W108" s="279"/>
      <c r="X108" s="287"/>
      <c r="Y108" s="280"/>
      <c r="AB108" s="279"/>
      <c r="AC108" s="287"/>
      <c r="AE108" s="292"/>
    </row>
    <row r="109" spans="1:31">
      <c r="A109" s="112"/>
      <c r="B109" s="112"/>
      <c r="C109" s="131"/>
      <c r="D109" s="52"/>
      <c r="E109" s="52"/>
      <c r="F109" s="112"/>
      <c r="H109" s="2" t="str">
        <f t="shared" si="3"/>
        <v/>
      </c>
      <c r="W109" s="279"/>
      <c r="X109" s="287"/>
      <c r="Y109" s="280"/>
      <c r="AB109" s="279"/>
      <c r="AC109" s="287"/>
      <c r="AE109" s="292"/>
    </row>
    <row r="110" spans="1:31">
      <c r="A110" s="112"/>
      <c r="B110" s="112"/>
      <c r="C110" s="131"/>
      <c r="D110" s="52"/>
      <c r="E110" s="52"/>
      <c r="F110" s="112"/>
      <c r="H110" s="2" t="str">
        <f t="shared" si="3"/>
        <v/>
      </c>
      <c r="W110" s="279"/>
      <c r="X110" s="287"/>
      <c r="Y110" s="280"/>
      <c r="AB110" s="279"/>
      <c r="AC110" s="287"/>
      <c r="AE110" s="292"/>
    </row>
    <row r="111" spans="1:31">
      <c r="A111" s="112"/>
      <c r="B111" s="112"/>
      <c r="C111" s="131"/>
      <c r="D111" s="52"/>
      <c r="E111" s="52"/>
      <c r="F111" s="112"/>
      <c r="H111" s="2" t="str">
        <f t="shared" si="3"/>
        <v/>
      </c>
      <c r="W111" s="279"/>
      <c r="X111" s="287"/>
      <c r="Y111" s="280"/>
      <c r="AB111" s="279"/>
      <c r="AC111" s="287"/>
      <c r="AE111" s="292"/>
    </row>
    <row r="112" spans="1:31">
      <c r="A112" s="112"/>
      <c r="B112" s="112"/>
      <c r="C112" s="131"/>
      <c r="D112" s="52"/>
      <c r="E112" s="52"/>
      <c r="F112" s="112"/>
      <c r="H112" s="2" t="str">
        <f t="shared" si="3"/>
        <v/>
      </c>
      <c r="W112" s="279"/>
      <c r="X112" s="287"/>
      <c r="Y112" s="280"/>
      <c r="AB112" s="279"/>
      <c r="AC112" s="287"/>
      <c r="AE112" s="292"/>
    </row>
    <row r="113" spans="1:31">
      <c r="A113" s="112"/>
      <c r="B113" s="112"/>
      <c r="C113" s="131"/>
      <c r="D113" s="52"/>
      <c r="E113" s="52"/>
      <c r="F113" s="112"/>
      <c r="H113" s="2" t="str">
        <f t="shared" si="3"/>
        <v/>
      </c>
      <c r="W113" s="279"/>
      <c r="X113" s="287"/>
      <c r="Y113" s="280"/>
      <c r="AB113" s="279"/>
      <c r="AC113" s="287"/>
      <c r="AE113" s="292"/>
    </row>
    <row r="114" spans="1:31">
      <c r="A114" s="112"/>
      <c r="B114" s="112"/>
      <c r="C114" s="131"/>
      <c r="D114" s="52"/>
      <c r="E114" s="52"/>
      <c r="F114" s="112"/>
      <c r="H114" s="2" t="str">
        <f t="shared" si="3"/>
        <v/>
      </c>
      <c r="W114" s="279"/>
      <c r="X114" s="287"/>
      <c r="Y114" s="280"/>
      <c r="AB114" s="279"/>
      <c r="AC114" s="287"/>
      <c r="AE114" s="292"/>
    </row>
    <row r="115" spans="1:31">
      <c r="A115" s="112"/>
      <c r="B115" s="112"/>
      <c r="C115" s="131"/>
      <c r="D115" s="52"/>
      <c r="E115" s="52"/>
      <c r="F115" s="112"/>
      <c r="H115" s="2" t="str">
        <f t="shared" si="3"/>
        <v/>
      </c>
      <c r="W115" s="279"/>
      <c r="X115" s="287"/>
      <c r="Y115" s="280"/>
      <c r="AB115" s="279"/>
      <c r="AC115" s="287"/>
      <c r="AE115" s="292"/>
    </row>
    <row r="116" spans="1:31" ht="15" thickBot="1">
      <c r="A116" s="112"/>
      <c r="B116" s="112"/>
      <c r="C116" s="131"/>
      <c r="D116" s="52"/>
      <c r="E116" s="52"/>
      <c r="F116" s="112"/>
      <c r="H116" s="2" t="str">
        <f t="shared" si="3"/>
        <v/>
      </c>
      <c r="W116" s="282"/>
      <c r="X116" s="294"/>
      <c r="Y116" s="284"/>
      <c r="AB116" s="279"/>
      <c r="AC116" s="287"/>
      <c r="AE116" s="292"/>
    </row>
    <row r="117" spans="1:31">
      <c r="A117" s="112"/>
      <c r="B117" s="112"/>
      <c r="C117" s="131"/>
      <c r="D117" s="52"/>
      <c r="E117" s="52"/>
      <c r="F117" s="112"/>
      <c r="H117" s="2" t="str">
        <f t="shared" si="3"/>
        <v/>
      </c>
      <c r="AB117" s="279"/>
      <c r="AC117" s="287"/>
      <c r="AE117" s="292"/>
    </row>
    <row r="118" spans="1:31">
      <c r="A118" s="112"/>
      <c r="B118" s="112"/>
      <c r="C118" s="131"/>
      <c r="D118" s="52"/>
      <c r="E118" s="52"/>
      <c r="F118" s="112"/>
      <c r="H118" s="2" t="str">
        <f t="shared" si="3"/>
        <v/>
      </c>
      <c r="AB118" s="279"/>
      <c r="AC118" s="287"/>
      <c r="AE118" s="292"/>
    </row>
    <row r="119" spans="1:31">
      <c r="A119" s="112"/>
      <c r="B119" s="112"/>
      <c r="C119" s="131"/>
      <c r="D119" s="52"/>
      <c r="E119" s="52"/>
      <c r="F119" s="112"/>
      <c r="H119" s="2" t="str">
        <f t="shared" si="3"/>
        <v/>
      </c>
      <c r="AB119" s="279"/>
      <c r="AC119" s="287"/>
      <c r="AE119" s="292"/>
    </row>
    <row r="120" spans="1:31">
      <c r="A120" s="112"/>
      <c r="B120" s="112"/>
      <c r="C120" s="131"/>
      <c r="D120" s="52"/>
      <c r="E120" s="52"/>
      <c r="F120" s="112"/>
      <c r="H120" s="2" t="str">
        <f t="shared" si="3"/>
        <v/>
      </c>
      <c r="AB120" s="279"/>
      <c r="AC120" s="287"/>
      <c r="AE120" s="292"/>
    </row>
    <row r="121" spans="1:31">
      <c r="A121" s="112"/>
      <c r="B121" s="112"/>
      <c r="C121" s="131"/>
      <c r="D121" s="52"/>
      <c r="E121" s="52"/>
      <c r="F121" s="112"/>
      <c r="H121" s="2" t="str">
        <f t="shared" si="3"/>
        <v/>
      </c>
      <c r="AB121" s="279"/>
      <c r="AC121" s="287"/>
      <c r="AE121" s="292"/>
    </row>
    <row r="122" spans="1:31">
      <c r="A122" s="112"/>
      <c r="B122" s="112"/>
      <c r="C122" s="131"/>
      <c r="D122" s="52"/>
      <c r="E122" s="52"/>
      <c r="F122" s="112"/>
      <c r="H122" s="2" t="str">
        <f t="shared" si="3"/>
        <v/>
      </c>
      <c r="AB122" s="279"/>
      <c r="AC122" s="287"/>
      <c r="AE122" s="292"/>
    </row>
    <row r="123" spans="1:31" ht="15" thickBot="1">
      <c r="A123" s="112"/>
      <c r="B123" s="112"/>
      <c r="C123" s="131"/>
      <c r="D123" s="52"/>
      <c r="E123" s="52"/>
      <c r="F123" s="112"/>
      <c r="H123" s="2" t="str">
        <f t="shared" si="3"/>
        <v/>
      </c>
      <c r="AB123" s="282"/>
      <c r="AC123" s="294"/>
      <c r="AD123" s="283"/>
      <c r="AE123" s="295"/>
    </row>
    <row r="124" spans="1:31">
      <c r="A124" s="112"/>
      <c r="B124" s="112"/>
      <c r="C124" s="131"/>
      <c r="D124" s="52"/>
      <c r="E124" s="52"/>
      <c r="F124" s="112"/>
      <c r="H124" s="2" t="str">
        <f t="shared" si="3"/>
        <v/>
      </c>
    </row>
    <row r="125" spans="1:31">
      <c r="A125" s="112"/>
      <c r="B125" s="112"/>
      <c r="C125" s="131"/>
      <c r="D125" s="52"/>
      <c r="E125" s="52"/>
      <c r="F125" s="112"/>
      <c r="H125" s="2" t="str">
        <f t="shared" si="3"/>
        <v/>
      </c>
    </row>
    <row r="126" spans="1:31">
      <c r="A126" s="112"/>
      <c r="B126" s="112"/>
      <c r="C126" s="131"/>
      <c r="D126" s="52"/>
      <c r="E126" s="52"/>
      <c r="F126" s="112"/>
      <c r="H126" s="2" t="str">
        <f t="shared" si="3"/>
        <v/>
      </c>
    </row>
    <row r="127" spans="1:31">
      <c r="A127" s="112"/>
      <c r="B127" s="112"/>
      <c r="C127" s="131"/>
      <c r="D127" s="52"/>
      <c r="E127" s="52"/>
      <c r="F127" s="112"/>
      <c r="H127" s="2" t="str">
        <f t="shared" si="3"/>
        <v/>
      </c>
    </row>
    <row r="128" spans="1:31">
      <c r="A128" s="112"/>
      <c r="B128" s="112"/>
      <c r="C128" s="131"/>
      <c r="D128" s="52"/>
      <c r="E128" s="52"/>
      <c r="F128" s="112"/>
      <c r="H128" s="2" t="str">
        <f t="shared" si="3"/>
        <v/>
      </c>
    </row>
    <row r="129" spans="1:8" ht="9.75" customHeight="1">
      <c r="A129" s="192"/>
      <c r="B129" s="193"/>
      <c r="C129" s="194"/>
      <c r="D129" s="191"/>
      <c r="H129" s="2" t="str">
        <f>IF($G$75="","",1)</f>
        <v/>
      </c>
    </row>
    <row r="130" spans="1:8">
      <c r="A130" s="1" t="str">
        <f>G130 &amp; " - $" &amp; TEXT(G131, "#,##0")</f>
        <v xml:space="preserve"> - $0</v>
      </c>
      <c r="B130" s="1"/>
      <c r="C130" s="1"/>
      <c r="D130" s="1"/>
      <c r="E130" s="9"/>
      <c r="F130" s="108"/>
      <c r="G130" s="187"/>
      <c r="H130" s="2" t="str">
        <f t="shared" ref="H130:H133" si="4">IF($G$130="","",1)</f>
        <v/>
      </c>
    </row>
    <row r="131" spans="1:8">
      <c r="A131" s="138"/>
      <c r="B131" s="138"/>
      <c r="C131" s="138"/>
      <c r="D131" s="138"/>
      <c r="E131" s="138"/>
      <c r="F131" s="138"/>
      <c r="G131" s="188"/>
      <c r="H131" s="2" t="str">
        <f t="shared" si="4"/>
        <v/>
      </c>
    </row>
    <row r="132" spans="1:8" ht="21.6">
      <c r="A132" s="102" t="s">
        <v>54</v>
      </c>
      <c r="B132" s="102" t="s">
        <v>55</v>
      </c>
      <c r="C132" s="102" t="s">
        <v>56</v>
      </c>
      <c r="D132" s="102" t="s">
        <v>57</v>
      </c>
      <c r="E132" s="102" t="s">
        <v>58</v>
      </c>
      <c r="F132" s="102" t="s">
        <v>59</v>
      </c>
      <c r="H132" s="2" t="str">
        <f t="shared" si="4"/>
        <v/>
      </c>
    </row>
    <row r="133" spans="1:8" ht="15" thickBot="1">
      <c r="A133" s="12"/>
      <c r="B133" s="12"/>
      <c r="C133" s="12"/>
      <c r="D133" s="12"/>
      <c r="E133" s="12"/>
      <c r="F133" s="12"/>
      <c r="H133" s="2" t="str">
        <f t="shared" si="4"/>
        <v/>
      </c>
    </row>
    <row r="134" spans="1:8" ht="15" thickTop="1">
      <c r="A134" s="112"/>
      <c r="B134" s="112"/>
      <c r="C134" s="154"/>
      <c r="D134" s="52"/>
      <c r="E134" s="155"/>
      <c r="F134" s="106"/>
      <c r="H134" s="2" t="str">
        <f>IF(OR(D134="", D134=0), "", 1)</f>
        <v/>
      </c>
    </row>
    <row r="135" spans="1:8">
      <c r="A135" s="112"/>
      <c r="B135" s="112"/>
      <c r="C135" s="154"/>
      <c r="D135" s="52"/>
      <c r="E135" s="155"/>
      <c r="F135" s="106"/>
      <c r="H135" s="2" t="str">
        <f t="shared" ref="H135:H183" si="5">IF(OR(D135="", D135=0), "", 1)</f>
        <v/>
      </c>
    </row>
    <row r="136" spans="1:8">
      <c r="A136" s="112"/>
      <c r="B136" s="112"/>
      <c r="C136" s="154"/>
      <c r="D136" s="52"/>
      <c r="E136" s="155"/>
      <c r="F136" s="106"/>
      <c r="H136" s="2" t="str">
        <f t="shared" si="5"/>
        <v/>
      </c>
    </row>
    <row r="137" spans="1:8">
      <c r="A137" s="112"/>
      <c r="B137" s="112"/>
      <c r="C137" s="154"/>
      <c r="D137" s="52"/>
      <c r="E137" s="155"/>
      <c r="F137" s="106"/>
      <c r="H137" s="2" t="str">
        <f t="shared" si="5"/>
        <v/>
      </c>
    </row>
    <row r="138" spans="1:8">
      <c r="A138" s="112"/>
      <c r="B138" s="112"/>
      <c r="C138" s="154"/>
      <c r="D138" s="52"/>
      <c r="E138" s="155"/>
      <c r="F138" s="106"/>
      <c r="H138" s="2" t="str">
        <f t="shared" si="5"/>
        <v/>
      </c>
    </row>
    <row r="139" spans="1:8">
      <c r="A139" s="112"/>
      <c r="B139" s="112"/>
      <c r="C139" s="154"/>
      <c r="D139" s="52"/>
      <c r="E139" s="155"/>
      <c r="F139" s="106"/>
      <c r="H139" s="2" t="str">
        <f t="shared" si="5"/>
        <v/>
      </c>
    </row>
    <row r="140" spans="1:8">
      <c r="A140" s="112"/>
      <c r="B140" s="112"/>
      <c r="C140" s="154"/>
      <c r="D140" s="52"/>
      <c r="E140" s="155"/>
      <c r="F140" s="106"/>
      <c r="H140" s="2" t="str">
        <f t="shared" si="5"/>
        <v/>
      </c>
    </row>
    <row r="141" spans="1:8">
      <c r="A141" s="112"/>
      <c r="B141" s="112"/>
      <c r="C141" s="154"/>
      <c r="D141" s="52"/>
      <c r="E141" s="155"/>
      <c r="F141" s="106"/>
      <c r="H141" s="2" t="str">
        <f t="shared" si="5"/>
        <v/>
      </c>
    </row>
    <row r="142" spans="1:8">
      <c r="A142" s="112"/>
      <c r="B142" s="112"/>
      <c r="C142" s="154"/>
      <c r="D142" s="52"/>
      <c r="E142" s="155"/>
      <c r="F142" s="106"/>
      <c r="H142" s="2" t="str">
        <f t="shared" si="5"/>
        <v/>
      </c>
    </row>
    <row r="143" spans="1:8">
      <c r="A143" s="112"/>
      <c r="B143" s="112"/>
      <c r="C143" s="154"/>
      <c r="D143" s="52"/>
      <c r="E143" s="155"/>
      <c r="F143" s="106"/>
      <c r="H143" s="2" t="str">
        <f t="shared" si="5"/>
        <v/>
      </c>
    </row>
    <row r="144" spans="1:8">
      <c r="A144" s="112"/>
      <c r="B144" s="112"/>
      <c r="C144" s="154"/>
      <c r="D144" s="52"/>
      <c r="E144" s="155"/>
      <c r="F144" s="106"/>
      <c r="H144" s="2" t="str">
        <f t="shared" si="5"/>
        <v/>
      </c>
    </row>
    <row r="145" spans="1:8">
      <c r="A145" s="112"/>
      <c r="B145" s="112"/>
      <c r="C145" s="154"/>
      <c r="D145" s="52"/>
      <c r="E145" s="155"/>
      <c r="F145" s="106"/>
      <c r="H145" s="2" t="str">
        <f t="shared" si="5"/>
        <v/>
      </c>
    </row>
    <row r="146" spans="1:8">
      <c r="A146" s="112"/>
      <c r="B146" s="112"/>
      <c r="C146" s="154"/>
      <c r="D146" s="52"/>
      <c r="E146" s="155"/>
      <c r="F146" s="106"/>
      <c r="H146" s="2" t="str">
        <f t="shared" si="5"/>
        <v/>
      </c>
    </row>
    <row r="147" spans="1:8">
      <c r="A147" s="112"/>
      <c r="B147" s="112"/>
      <c r="C147" s="154"/>
      <c r="D147" s="52"/>
      <c r="E147" s="155"/>
      <c r="F147" s="106"/>
      <c r="H147" s="2" t="str">
        <f t="shared" si="5"/>
        <v/>
      </c>
    </row>
    <row r="148" spans="1:8">
      <c r="A148" s="112"/>
      <c r="B148" s="112"/>
      <c r="C148" s="154"/>
      <c r="D148" s="52"/>
      <c r="E148" s="155"/>
      <c r="F148" s="106"/>
      <c r="H148" s="2" t="str">
        <f t="shared" si="5"/>
        <v/>
      </c>
    </row>
    <row r="149" spans="1:8">
      <c r="A149" s="112"/>
      <c r="B149" s="112"/>
      <c r="C149" s="131"/>
      <c r="D149" s="52"/>
      <c r="E149" s="52"/>
      <c r="F149" s="112"/>
      <c r="H149" s="2" t="str">
        <f t="shared" si="5"/>
        <v/>
      </c>
    </row>
    <row r="150" spans="1:8">
      <c r="A150" s="112"/>
      <c r="B150" s="112"/>
      <c r="C150" s="131"/>
      <c r="D150" s="52"/>
      <c r="E150" s="52"/>
      <c r="F150" s="112"/>
      <c r="H150" s="2" t="str">
        <f t="shared" si="5"/>
        <v/>
      </c>
    </row>
    <row r="151" spans="1:8">
      <c r="A151" s="112"/>
      <c r="B151" s="112"/>
      <c r="C151" s="131"/>
      <c r="D151" s="52"/>
      <c r="E151" s="52"/>
      <c r="F151" s="112"/>
      <c r="H151" s="2" t="str">
        <f t="shared" si="5"/>
        <v/>
      </c>
    </row>
    <row r="152" spans="1:8">
      <c r="A152" s="112"/>
      <c r="B152" s="112"/>
      <c r="C152" s="131"/>
      <c r="D152" s="52"/>
      <c r="E152" s="52"/>
      <c r="F152" s="112"/>
      <c r="H152" s="2" t="str">
        <f t="shared" si="5"/>
        <v/>
      </c>
    </row>
    <row r="153" spans="1:8">
      <c r="A153" s="112"/>
      <c r="B153" s="112"/>
      <c r="C153" s="131"/>
      <c r="D153" s="52"/>
      <c r="E153" s="52"/>
      <c r="F153" s="112"/>
      <c r="H153" s="2" t="str">
        <f t="shared" si="5"/>
        <v/>
      </c>
    </row>
    <row r="154" spans="1:8">
      <c r="A154" s="112"/>
      <c r="B154" s="112"/>
      <c r="C154" s="131"/>
      <c r="D154" s="52"/>
      <c r="E154" s="52"/>
      <c r="F154" s="112"/>
      <c r="H154" s="2" t="str">
        <f t="shared" si="5"/>
        <v/>
      </c>
    </row>
    <row r="155" spans="1:8">
      <c r="A155" s="112"/>
      <c r="B155" s="112"/>
      <c r="C155" s="131"/>
      <c r="D155" s="52"/>
      <c r="E155" s="52"/>
      <c r="F155" s="112"/>
      <c r="H155" s="2" t="str">
        <f t="shared" si="5"/>
        <v/>
      </c>
    </row>
    <row r="156" spans="1:8">
      <c r="A156" s="112"/>
      <c r="B156" s="112"/>
      <c r="C156" s="131"/>
      <c r="D156" s="52"/>
      <c r="E156" s="52"/>
      <c r="F156" s="112"/>
      <c r="H156" s="2" t="str">
        <f t="shared" si="5"/>
        <v/>
      </c>
    </row>
    <row r="157" spans="1:8">
      <c r="A157" s="112"/>
      <c r="B157" s="112"/>
      <c r="C157" s="131"/>
      <c r="D157" s="52"/>
      <c r="E157" s="52"/>
      <c r="F157" s="112"/>
      <c r="H157" s="2" t="str">
        <f t="shared" si="5"/>
        <v/>
      </c>
    </row>
    <row r="158" spans="1:8">
      <c r="A158" s="112"/>
      <c r="B158" s="112"/>
      <c r="C158" s="131"/>
      <c r="D158" s="52"/>
      <c r="E158" s="52"/>
      <c r="F158" s="112"/>
      <c r="H158" s="2" t="str">
        <f t="shared" si="5"/>
        <v/>
      </c>
    </row>
    <row r="159" spans="1:8">
      <c r="A159" s="112"/>
      <c r="B159" s="112"/>
      <c r="C159" s="131"/>
      <c r="D159" s="52"/>
      <c r="E159" s="52"/>
      <c r="F159" s="112"/>
      <c r="H159" s="2" t="str">
        <f t="shared" si="5"/>
        <v/>
      </c>
    </row>
    <row r="160" spans="1:8">
      <c r="A160" s="112"/>
      <c r="B160" s="112"/>
      <c r="C160" s="131"/>
      <c r="D160" s="52"/>
      <c r="E160" s="52"/>
      <c r="F160" s="112"/>
      <c r="H160" s="2" t="str">
        <f t="shared" si="5"/>
        <v/>
      </c>
    </row>
    <row r="161" spans="1:8">
      <c r="A161" s="112"/>
      <c r="B161" s="112"/>
      <c r="C161" s="131"/>
      <c r="D161" s="52"/>
      <c r="E161" s="52"/>
      <c r="F161" s="112"/>
      <c r="H161" s="2" t="str">
        <f t="shared" si="5"/>
        <v/>
      </c>
    </row>
    <row r="162" spans="1:8">
      <c r="A162" s="112"/>
      <c r="B162" s="112"/>
      <c r="C162" s="131"/>
      <c r="D162" s="52"/>
      <c r="E162" s="52"/>
      <c r="F162" s="112"/>
      <c r="H162" s="2" t="str">
        <f t="shared" si="5"/>
        <v/>
      </c>
    </row>
    <row r="163" spans="1:8">
      <c r="A163" s="112"/>
      <c r="B163" s="112"/>
      <c r="C163" s="131"/>
      <c r="D163" s="52"/>
      <c r="E163" s="52"/>
      <c r="F163" s="112"/>
      <c r="H163" s="2" t="str">
        <f t="shared" si="5"/>
        <v/>
      </c>
    </row>
    <row r="164" spans="1:8">
      <c r="A164" s="112"/>
      <c r="B164" s="112"/>
      <c r="C164" s="131"/>
      <c r="D164" s="52"/>
      <c r="E164" s="52"/>
      <c r="F164" s="112"/>
      <c r="H164" s="2" t="str">
        <f t="shared" si="5"/>
        <v/>
      </c>
    </row>
    <row r="165" spans="1:8">
      <c r="A165" s="112"/>
      <c r="B165" s="112"/>
      <c r="C165" s="131"/>
      <c r="D165" s="52"/>
      <c r="E165" s="52"/>
      <c r="F165" s="112"/>
      <c r="H165" s="2" t="str">
        <f t="shared" si="5"/>
        <v/>
      </c>
    </row>
    <row r="166" spans="1:8">
      <c r="A166" s="112"/>
      <c r="B166" s="112"/>
      <c r="C166" s="131"/>
      <c r="D166" s="52"/>
      <c r="E166" s="52"/>
      <c r="F166" s="112"/>
      <c r="H166" s="2" t="str">
        <f t="shared" si="5"/>
        <v/>
      </c>
    </row>
    <row r="167" spans="1:8">
      <c r="A167" s="112"/>
      <c r="B167" s="112"/>
      <c r="C167" s="131"/>
      <c r="D167" s="52"/>
      <c r="E167" s="52"/>
      <c r="F167" s="112"/>
      <c r="H167" s="2" t="str">
        <f t="shared" si="5"/>
        <v/>
      </c>
    </row>
    <row r="168" spans="1:8">
      <c r="A168" s="112"/>
      <c r="B168" s="112"/>
      <c r="C168" s="131"/>
      <c r="D168" s="52"/>
      <c r="E168" s="52"/>
      <c r="F168" s="112"/>
      <c r="H168" s="2" t="str">
        <f t="shared" si="5"/>
        <v/>
      </c>
    </row>
    <row r="169" spans="1:8">
      <c r="A169" s="112"/>
      <c r="B169" s="112"/>
      <c r="C169" s="131"/>
      <c r="D169" s="52"/>
      <c r="E169" s="52"/>
      <c r="F169" s="112"/>
      <c r="H169" s="2" t="str">
        <f t="shared" si="5"/>
        <v/>
      </c>
    </row>
    <row r="170" spans="1:8">
      <c r="A170" s="112"/>
      <c r="B170" s="112"/>
      <c r="C170" s="131"/>
      <c r="D170" s="52"/>
      <c r="E170" s="52"/>
      <c r="F170" s="112"/>
      <c r="H170" s="2" t="str">
        <f t="shared" si="5"/>
        <v/>
      </c>
    </row>
    <row r="171" spans="1:8">
      <c r="A171" s="112"/>
      <c r="B171" s="112"/>
      <c r="C171" s="131"/>
      <c r="D171" s="52"/>
      <c r="E171" s="52"/>
      <c r="F171" s="112"/>
      <c r="H171" s="2" t="str">
        <f t="shared" si="5"/>
        <v/>
      </c>
    </row>
    <row r="172" spans="1:8">
      <c r="A172" s="112"/>
      <c r="B172" s="112"/>
      <c r="C172" s="131"/>
      <c r="D172" s="52"/>
      <c r="E172" s="52"/>
      <c r="F172" s="112"/>
      <c r="H172" s="2" t="str">
        <f t="shared" si="5"/>
        <v/>
      </c>
    </row>
    <row r="173" spans="1:8">
      <c r="A173" s="112"/>
      <c r="B173" s="112"/>
      <c r="C173" s="131"/>
      <c r="D173" s="52"/>
      <c r="E173" s="52"/>
      <c r="F173" s="112"/>
      <c r="H173" s="2" t="str">
        <f t="shared" si="5"/>
        <v/>
      </c>
    </row>
    <row r="174" spans="1:8">
      <c r="A174" s="112"/>
      <c r="B174" s="112"/>
      <c r="C174" s="131"/>
      <c r="D174" s="52"/>
      <c r="E174" s="52"/>
      <c r="F174" s="112"/>
      <c r="H174" s="2" t="str">
        <f t="shared" si="5"/>
        <v/>
      </c>
    </row>
    <row r="175" spans="1:8">
      <c r="A175" s="112"/>
      <c r="B175" s="112"/>
      <c r="C175" s="131"/>
      <c r="D175" s="52"/>
      <c r="E175" s="52"/>
      <c r="F175" s="112"/>
      <c r="H175" s="2" t="str">
        <f t="shared" si="5"/>
        <v/>
      </c>
    </row>
    <row r="176" spans="1:8">
      <c r="A176" s="112"/>
      <c r="B176" s="112"/>
      <c r="C176" s="131"/>
      <c r="D176" s="52"/>
      <c r="E176" s="52"/>
      <c r="F176" s="112"/>
      <c r="H176" s="2" t="str">
        <f t="shared" si="5"/>
        <v/>
      </c>
    </row>
    <row r="177" spans="1:8">
      <c r="A177" s="112"/>
      <c r="B177" s="112"/>
      <c r="C177" s="131"/>
      <c r="D177" s="52"/>
      <c r="E177" s="52"/>
      <c r="F177" s="112"/>
      <c r="H177" s="2" t="str">
        <f t="shared" si="5"/>
        <v/>
      </c>
    </row>
    <row r="178" spans="1:8">
      <c r="A178" s="112"/>
      <c r="B178" s="112"/>
      <c r="C178" s="131"/>
      <c r="D178" s="52"/>
      <c r="E178" s="52"/>
      <c r="F178" s="112"/>
      <c r="H178" s="2" t="str">
        <f t="shared" si="5"/>
        <v/>
      </c>
    </row>
    <row r="179" spans="1:8">
      <c r="A179" s="112"/>
      <c r="B179" s="112"/>
      <c r="C179" s="131"/>
      <c r="D179" s="52"/>
      <c r="E179" s="52"/>
      <c r="F179" s="112"/>
      <c r="H179" s="2" t="str">
        <f t="shared" si="5"/>
        <v/>
      </c>
    </row>
    <row r="180" spans="1:8">
      <c r="A180" s="112"/>
      <c r="B180" s="112"/>
      <c r="C180" s="131"/>
      <c r="D180" s="52"/>
      <c r="E180" s="52"/>
      <c r="F180" s="112"/>
      <c r="H180" s="2" t="str">
        <f t="shared" si="5"/>
        <v/>
      </c>
    </row>
    <row r="181" spans="1:8">
      <c r="A181" s="112"/>
      <c r="B181" s="112"/>
      <c r="C181" s="131"/>
      <c r="D181" s="52"/>
      <c r="E181" s="52"/>
      <c r="F181" s="112"/>
      <c r="H181" s="2" t="str">
        <f t="shared" si="5"/>
        <v/>
      </c>
    </row>
    <row r="182" spans="1:8">
      <c r="A182" s="112"/>
      <c r="B182" s="112"/>
      <c r="C182" s="131"/>
      <c r="D182" s="52"/>
      <c r="E182" s="52"/>
      <c r="F182" s="112"/>
      <c r="H182" s="2" t="str">
        <f t="shared" si="5"/>
        <v/>
      </c>
    </row>
    <row r="183" spans="1:8">
      <c r="A183" s="112"/>
      <c r="B183" s="112"/>
      <c r="C183" s="131"/>
      <c r="D183" s="52"/>
      <c r="E183" s="52"/>
      <c r="F183" s="112"/>
      <c r="H183" s="2" t="str">
        <f t="shared" si="5"/>
        <v/>
      </c>
    </row>
    <row r="184" spans="1:8" ht="9.75" customHeight="1">
      <c r="A184" s="192"/>
      <c r="B184" s="193"/>
      <c r="C184" s="194"/>
      <c r="D184" s="191"/>
      <c r="H184" s="2" t="str">
        <f t="shared" ref="H184" si="6">IF($G$130="","",1)</f>
        <v/>
      </c>
    </row>
    <row r="185" spans="1:8">
      <c r="A185" s="1" t="str">
        <f>G185 &amp; " - $" &amp; TEXT(G186, "#,##0")</f>
        <v xml:space="preserve"> - $0</v>
      </c>
      <c r="B185" s="1"/>
      <c r="C185" s="1"/>
      <c r="D185" s="1"/>
      <c r="E185" s="9"/>
      <c r="F185" s="108"/>
      <c r="G185" s="187"/>
      <c r="H185" s="2" t="str">
        <f>IF($G$185="","",1)</f>
        <v/>
      </c>
    </row>
    <row r="186" spans="1:8">
      <c r="A186" s="138"/>
      <c r="B186" s="138"/>
      <c r="C186" s="138"/>
      <c r="D186" s="138"/>
      <c r="E186" s="138"/>
      <c r="F186" s="138"/>
      <c r="G186" s="188"/>
      <c r="H186" s="2" t="str">
        <f t="shared" ref="H186:H188" si="7">IF($G$185="","",1)</f>
        <v/>
      </c>
    </row>
    <row r="187" spans="1:8" ht="21.6">
      <c r="A187" s="102" t="s">
        <v>54</v>
      </c>
      <c r="B187" s="102" t="s">
        <v>55</v>
      </c>
      <c r="C187" s="102" t="s">
        <v>56</v>
      </c>
      <c r="D187" s="102" t="s">
        <v>57</v>
      </c>
      <c r="E187" s="102" t="s">
        <v>58</v>
      </c>
      <c r="F187" s="102" t="s">
        <v>59</v>
      </c>
      <c r="H187" s="2" t="str">
        <f t="shared" si="7"/>
        <v/>
      </c>
    </row>
    <row r="188" spans="1:8" ht="15" thickBot="1">
      <c r="A188" s="12"/>
      <c r="B188" s="12"/>
      <c r="C188" s="12"/>
      <c r="D188" s="12"/>
      <c r="E188" s="12"/>
      <c r="F188" s="12"/>
      <c r="H188" s="2" t="str">
        <f t="shared" si="7"/>
        <v/>
      </c>
    </row>
    <row r="189" spans="1:8" ht="15" thickTop="1">
      <c r="A189" s="112"/>
      <c r="B189" s="112"/>
      <c r="C189" s="154"/>
      <c r="D189" s="52"/>
      <c r="E189" s="155"/>
      <c r="F189" s="106"/>
      <c r="H189" s="2" t="str">
        <f t="shared" ref="H189:H238" si="8">IF(OR(D189="", D189=0), "", 1)</f>
        <v/>
      </c>
    </row>
    <row r="190" spans="1:8">
      <c r="A190" s="112"/>
      <c r="B190" s="112"/>
      <c r="C190" s="154"/>
      <c r="D190" s="52"/>
      <c r="E190" s="155"/>
      <c r="F190" s="106"/>
      <c r="H190" s="2" t="str">
        <f t="shared" si="8"/>
        <v/>
      </c>
    </row>
    <row r="191" spans="1:8">
      <c r="A191" s="112"/>
      <c r="B191" s="112"/>
      <c r="C191" s="154"/>
      <c r="D191" s="52"/>
      <c r="E191" s="155"/>
      <c r="F191" s="106"/>
      <c r="H191" s="2" t="str">
        <f t="shared" si="8"/>
        <v/>
      </c>
    </row>
    <row r="192" spans="1:8">
      <c r="A192" s="112"/>
      <c r="B192" s="112"/>
      <c r="C192" s="154"/>
      <c r="D192" s="52"/>
      <c r="E192" s="155"/>
      <c r="F192" s="106"/>
      <c r="H192" s="2" t="str">
        <f t="shared" si="8"/>
        <v/>
      </c>
    </row>
    <row r="193" spans="1:8">
      <c r="A193" s="112"/>
      <c r="B193" s="112"/>
      <c r="C193" s="154"/>
      <c r="D193" s="52"/>
      <c r="E193" s="155"/>
      <c r="F193" s="106"/>
      <c r="H193" s="2" t="str">
        <f t="shared" si="8"/>
        <v/>
      </c>
    </row>
    <row r="194" spans="1:8">
      <c r="A194" s="112"/>
      <c r="B194" s="112"/>
      <c r="C194" s="154"/>
      <c r="D194" s="52"/>
      <c r="E194" s="155"/>
      <c r="F194" s="106"/>
      <c r="H194" s="2" t="str">
        <f t="shared" si="8"/>
        <v/>
      </c>
    </row>
    <row r="195" spans="1:8">
      <c r="A195" s="112"/>
      <c r="B195" s="112"/>
      <c r="C195" s="154"/>
      <c r="D195" s="52"/>
      <c r="E195" s="155"/>
      <c r="F195" s="106"/>
      <c r="H195" s="2" t="str">
        <f t="shared" si="8"/>
        <v/>
      </c>
    </row>
    <row r="196" spans="1:8">
      <c r="A196" s="112"/>
      <c r="B196" s="112"/>
      <c r="C196" s="154"/>
      <c r="D196" s="52"/>
      <c r="E196" s="155"/>
      <c r="F196" s="106"/>
      <c r="H196" s="2" t="str">
        <f t="shared" si="8"/>
        <v/>
      </c>
    </row>
    <row r="197" spans="1:8">
      <c r="A197" s="112"/>
      <c r="B197" s="112"/>
      <c r="C197" s="154"/>
      <c r="D197" s="52"/>
      <c r="E197" s="155"/>
      <c r="F197" s="106"/>
      <c r="H197" s="2" t="str">
        <f t="shared" si="8"/>
        <v/>
      </c>
    </row>
    <row r="198" spans="1:8">
      <c r="A198" s="112"/>
      <c r="B198" s="112"/>
      <c r="C198" s="154"/>
      <c r="D198" s="52"/>
      <c r="E198" s="155"/>
      <c r="F198" s="106"/>
      <c r="H198" s="2" t="str">
        <f t="shared" si="8"/>
        <v/>
      </c>
    </row>
    <row r="199" spans="1:8">
      <c r="A199" s="112"/>
      <c r="B199" s="112"/>
      <c r="C199" s="154"/>
      <c r="D199" s="52"/>
      <c r="E199" s="155"/>
      <c r="F199" s="106"/>
      <c r="H199" s="2" t="str">
        <f t="shared" si="8"/>
        <v/>
      </c>
    </row>
    <row r="200" spans="1:8">
      <c r="A200" s="112"/>
      <c r="B200" s="112"/>
      <c r="C200" s="154"/>
      <c r="D200" s="52"/>
      <c r="E200" s="155"/>
      <c r="F200" s="106"/>
      <c r="H200" s="2" t="str">
        <f t="shared" si="8"/>
        <v/>
      </c>
    </row>
    <row r="201" spans="1:8">
      <c r="A201" s="112"/>
      <c r="B201" s="112"/>
      <c r="C201" s="154"/>
      <c r="D201" s="52"/>
      <c r="E201" s="155"/>
      <c r="F201" s="106"/>
      <c r="H201" s="2" t="str">
        <f t="shared" si="8"/>
        <v/>
      </c>
    </row>
    <row r="202" spans="1:8">
      <c r="A202" s="112"/>
      <c r="B202" s="112"/>
      <c r="C202" s="154"/>
      <c r="D202" s="52"/>
      <c r="E202" s="155"/>
      <c r="F202" s="106"/>
      <c r="H202" s="2" t="str">
        <f t="shared" si="8"/>
        <v/>
      </c>
    </row>
    <row r="203" spans="1:8">
      <c r="A203" s="112"/>
      <c r="B203" s="112"/>
      <c r="C203" s="154"/>
      <c r="D203" s="52"/>
      <c r="E203" s="155"/>
      <c r="F203" s="106"/>
      <c r="H203" s="2" t="str">
        <f t="shared" si="8"/>
        <v/>
      </c>
    </row>
    <row r="204" spans="1:8">
      <c r="A204" s="112"/>
      <c r="B204" s="112"/>
      <c r="C204" s="131"/>
      <c r="D204" s="52"/>
      <c r="E204" s="52"/>
      <c r="F204" s="112"/>
      <c r="H204" s="2" t="str">
        <f t="shared" si="8"/>
        <v/>
      </c>
    </row>
    <row r="205" spans="1:8">
      <c r="A205" s="112"/>
      <c r="B205" s="112"/>
      <c r="C205" s="131"/>
      <c r="D205" s="52"/>
      <c r="E205" s="52"/>
      <c r="F205" s="112"/>
      <c r="H205" s="2" t="str">
        <f t="shared" si="8"/>
        <v/>
      </c>
    </row>
    <row r="206" spans="1:8">
      <c r="A206" s="112"/>
      <c r="B206" s="112"/>
      <c r="C206" s="131"/>
      <c r="D206" s="52"/>
      <c r="E206" s="52"/>
      <c r="F206" s="112"/>
      <c r="H206" s="2" t="str">
        <f t="shared" si="8"/>
        <v/>
      </c>
    </row>
    <row r="207" spans="1:8">
      <c r="A207" s="112"/>
      <c r="B207" s="112"/>
      <c r="C207" s="131"/>
      <c r="D207" s="52"/>
      <c r="E207" s="52"/>
      <c r="F207" s="112"/>
      <c r="H207" s="2" t="str">
        <f t="shared" si="8"/>
        <v/>
      </c>
    </row>
    <row r="208" spans="1:8">
      <c r="A208" s="112"/>
      <c r="B208" s="112"/>
      <c r="C208" s="131"/>
      <c r="D208" s="52"/>
      <c r="E208" s="52"/>
      <c r="F208" s="112"/>
      <c r="H208" s="2" t="str">
        <f t="shared" si="8"/>
        <v/>
      </c>
    </row>
    <row r="209" spans="1:8">
      <c r="A209" s="112"/>
      <c r="B209" s="112"/>
      <c r="C209" s="131"/>
      <c r="D209" s="52"/>
      <c r="E209" s="52"/>
      <c r="F209" s="112"/>
      <c r="H209" s="2" t="str">
        <f t="shared" si="8"/>
        <v/>
      </c>
    </row>
    <row r="210" spans="1:8">
      <c r="A210" s="112"/>
      <c r="B210" s="112"/>
      <c r="C210" s="131"/>
      <c r="D210" s="52"/>
      <c r="E210" s="52"/>
      <c r="F210" s="112"/>
      <c r="H210" s="2" t="str">
        <f t="shared" si="8"/>
        <v/>
      </c>
    </row>
    <row r="211" spans="1:8">
      <c r="A211" s="112"/>
      <c r="B211" s="112"/>
      <c r="C211" s="131"/>
      <c r="D211" s="52"/>
      <c r="E211" s="52"/>
      <c r="F211" s="112"/>
      <c r="H211" s="2" t="str">
        <f t="shared" si="8"/>
        <v/>
      </c>
    </row>
    <row r="212" spans="1:8">
      <c r="A212" s="112"/>
      <c r="B212" s="112"/>
      <c r="C212" s="131"/>
      <c r="D212" s="52"/>
      <c r="E212" s="52"/>
      <c r="F212" s="112"/>
      <c r="H212" s="2" t="str">
        <f t="shared" si="8"/>
        <v/>
      </c>
    </row>
    <row r="213" spans="1:8">
      <c r="A213" s="112"/>
      <c r="B213" s="112"/>
      <c r="C213" s="131"/>
      <c r="D213" s="52"/>
      <c r="E213" s="52"/>
      <c r="F213" s="112"/>
      <c r="H213" s="2" t="str">
        <f t="shared" si="8"/>
        <v/>
      </c>
    </row>
    <row r="214" spans="1:8">
      <c r="A214" s="112"/>
      <c r="B214" s="112"/>
      <c r="C214" s="131"/>
      <c r="D214" s="52"/>
      <c r="E214" s="52"/>
      <c r="F214" s="112"/>
      <c r="H214" s="2" t="str">
        <f t="shared" si="8"/>
        <v/>
      </c>
    </row>
    <row r="215" spans="1:8">
      <c r="A215" s="112"/>
      <c r="B215" s="112"/>
      <c r="C215" s="131"/>
      <c r="D215" s="52"/>
      <c r="E215" s="52"/>
      <c r="F215" s="112"/>
      <c r="H215" s="2" t="str">
        <f t="shared" si="8"/>
        <v/>
      </c>
    </row>
    <row r="216" spans="1:8">
      <c r="A216" s="112"/>
      <c r="B216" s="112"/>
      <c r="C216" s="131"/>
      <c r="D216" s="52"/>
      <c r="E216" s="52"/>
      <c r="F216" s="112"/>
      <c r="H216" s="2" t="str">
        <f t="shared" si="8"/>
        <v/>
      </c>
    </row>
    <row r="217" spans="1:8">
      <c r="A217" s="112"/>
      <c r="B217" s="112"/>
      <c r="C217" s="131"/>
      <c r="D217" s="52"/>
      <c r="E217" s="52"/>
      <c r="F217" s="112"/>
      <c r="H217" s="2" t="str">
        <f t="shared" si="8"/>
        <v/>
      </c>
    </row>
    <row r="218" spans="1:8">
      <c r="A218" s="112"/>
      <c r="B218" s="112"/>
      <c r="C218" s="131"/>
      <c r="D218" s="52"/>
      <c r="E218" s="52"/>
      <c r="F218" s="112"/>
      <c r="H218" s="2" t="str">
        <f t="shared" si="8"/>
        <v/>
      </c>
    </row>
    <row r="219" spans="1:8">
      <c r="A219" s="112"/>
      <c r="B219" s="112"/>
      <c r="C219" s="131"/>
      <c r="D219" s="52"/>
      <c r="E219" s="52"/>
      <c r="F219" s="112"/>
      <c r="H219" s="2" t="str">
        <f t="shared" si="8"/>
        <v/>
      </c>
    </row>
    <row r="220" spans="1:8">
      <c r="A220" s="112"/>
      <c r="B220" s="112"/>
      <c r="C220" s="131"/>
      <c r="D220" s="52"/>
      <c r="E220" s="52"/>
      <c r="F220" s="112"/>
      <c r="H220" s="2" t="str">
        <f t="shared" si="8"/>
        <v/>
      </c>
    </row>
    <row r="221" spans="1:8">
      <c r="A221" s="112"/>
      <c r="B221" s="112"/>
      <c r="C221" s="131"/>
      <c r="D221" s="52"/>
      <c r="E221" s="52"/>
      <c r="F221" s="112"/>
      <c r="H221" s="2" t="str">
        <f t="shared" si="8"/>
        <v/>
      </c>
    </row>
    <row r="222" spans="1:8">
      <c r="A222" s="112"/>
      <c r="B222" s="112"/>
      <c r="C222" s="131"/>
      <c r="D222" s="52"/>
      <c r="E222" s="52"/>
      <c r="F222" s="112"/>
      <c r="H222" s="2" t="str">
        <f t="shared" si="8"/>
        <v/>
      </c>
    </row>
    <row r="223" spans="1:8">
      <c r="A223" s="112"/>
      <c r="B223" s="112"/>
      <c r="C223" s="131"/>
      <c r="D223" s="52"/>
      <c r="E223" s="52"/>
      <c r="F223" s="112"/>
      <c r="H223" s="2" t="str">
        <f t="shared" si="8"/>
        <v/>
      </c>
    </row>
    <row r="224" spans="1:8">
      <c r="A224" s="112"/>
      <c r="B224" s="112"/>
      <c r="C224" s="131"/>
      <c r="D224" s="52"/>
      <c r="E224" s="52"/>
      <c r="F224" s="112"/>
      <c r="H224" s="2" t="str">
        <f t="shared" si="8"/>
        <v/>
      </c>
    </row>
    <row r="225" spans="1:8">
      <c r="A225" s="112"/>
      <c r="B225" s="112"/>
      <c r="C225" s="131"/>
      <c r="D225" s="52"/>
      <c r="E225" s="52"/>
      <c r="F225" s="112"/>
      <c r="H225" s="2" t="str">
        <f t="shared" si="8"/>
        <v/>
      </c>
    </row>
    <row r="226" spans="1:8">
      <c r="A226" s="112"/>
      <c r="B226" s="112"/>
      <c r="C226" s="131"/>
      <c r="D226" s="52"/>
      <c r="E226" s="52"/>
      <c r="F226" s="112"/>
      <c r="H226" s="2" t="str">
        <f t="shared" si="8"/>
        <v/>
      </c>
    </row>
    <row r="227" spans="1:8">
      <c r="A227" s="112"/>
      <c r="B227" s="112"/>
      <c r="C227" s="131"/>
      <c r="D227" s="52"/>
      <c r="E227" s="52"/>
      <c r="F227" s="112"/>
      <c r="H227" s="2" t="str">
        <f t="shared" si="8"/>
        <v/>
      </c>
    </row>
    <row r="228" spans="1:8">
      <c r="A228" s="112"/>
      <c r="B228" s="112"/>
      <c r="C228" s="131"/>
      <c r="D228" s="52"/>
      <c r="E228" s="52"/>
      <c r="F228" s="112"/>
      <c r="H228" s="2" t="str">
        <f t="shared" si="8"/>
        <v/>
      </c>
    </row>
    <row r="229" spans="1:8">
      <c r="A229" s="112"/>
      <c r="B229" s="112"/>
      <c r="C229" s="131"/>
      <c r="D229" s="52"/>
      <c r="E229" s="52"/>
      <c r="F229" s="112"/>
      <c r="H229" s="2" t="str">
        <f t="shared" si="8"/>
        <v/>
      </c>
    </row>
    <row r="230" spans="1:8">
      <c r="A230" s="112"/>
      <c r="B230" s="112"/>
      <c r="C230" s="131"/>
      <c r="D230" s="52"/>
      <c r="E230" s="52"/>
      <c r="F230" s="112"/>
      <c r="H230" s="2" t="str">
        <f t="shared" si="8"/>
        <v/>
      </c>
    </row>
    <row r="231" spans="1:8">
      <c r="A231" s="112"/>
      <c r="B231" s="112"/>
      <c r="C231" s="131"/>
      <c r="D231" s="52"/>
      <c r="E231" s="52"/>
      <c r="F231" s="112"/>
      <c r="H231" s="2" t="str">
        <f t="shared" si="8"/>
        <v/>
      </c>
    </row>
    <row r="232" spans="1:8">
      <c r="A232" s="112"/>
      <c r="B232" s="112"/>
      <c r="C232" s="131"/>
      <c r="D232" s="52"/>
      <c r="E232" s="52"/>
      <c r="F232" s="112"/>
      <c r="H232" s="2" t="str">
        <f t="shared" si="8"/>
        <v/>
      </c>
    </row>
    <row r="233" spans="1:8">
      <c r="A233" s="112"/>
      <c r="B233" s="112"/>
      <c r="C233" s="131"/>
      <c r="D233" s="52"/>
      <c r="E233" s="52"/>
      <c r="F233" s="112"/>
      <c r="H233" s="2" t="str">
        <f t="shared" si="8"/>
        <v/>
      </c>
    </row>
    <row r="234" spans="1:8">
      <c r="A234" s="112"/>
      <c r="B234" s="112"/>
      <c r="C234" s="131"/>
      <c r="D234" s="52"/>
      <c r="E234" s="52"/>
      <c r="F234" s="112"/>
      <c r="H234" s="2" t="str">
        <f t="shared" si="8"/>
        <v/>
      </c>
    </row>
    <row r="235" spans="1:8">
      <c r="A235" s="112"/>
      <c r="B235" s="112"/>
      <c r="C235" s="131"/>
      <c r="D235" s="52"/>
      <c r="E235" s="52"/>
      <c r="F235" s="112"/>
      <c r="H235" s="2" t="str">
        <f t="shared" si="8"/>
        <v/>
      </c>
    </row>
    <row r="236" spans="1:8">
      <c r="A236" s="112"/>
      <c r="B236" s="112"/>
      <c r="C236" s="131"/>
      <c r="D236" s="52"/>
      <c r="E236" s="52"/>
      <c r="F236" s="112"/>
      <c r="H236" s="2" t="str">
        <f t="shared" si="8"/>
        <v/>
      </c>
    </row>
    <row r="237" spans="1:8">
      <c r="A237" s="112"/>
      <c r="B237" s="112"/>
      <c r="C237" s="131"/>
      <c r="D237" s="52"/>
      <c r="E237" s="52"/>
      <c r="F237" s="112"/>
      <c r="H237" s="2" t="str">
        <f t="shared" si="8"/>
        <v/>
      </c>
    </row>
    <row r="238" spans="1:8">
      <c r="A238" s="112"/>
      <c r="B238" s="112"/>
      <c r="C238" s="131"/>
      <c r="D238" s="52"/>
      <c r="E238" s="52"/>
      <c r="F238" s="112"/>
      <c r="H238" s="2" t="str">
        <f t="shared" si="8"/>
        <v/>
      </c>
    </row>
    <row r="239" spans="1:8" ht="9.75" customHeight="1">
      <c r="A239" s="192"/>
      <c r="B239" s="193"/>
      <c r="C239" s="194"/>
      <c r="D239" s="191"/>
      <c r="H239" s="2" t="str">
        <f>IF($G185="","",1)</f>
        <v/>
      </c>
    </row>
    <row r="240" spans="1:8">
      <c r="A240" s="1" t="str">
        <f>G240 &amp; " - $" &amp; TEXT(G241, "#,##0")</f>
        <v xml:space="preserve"> - $0</v>
      </c>
      <c r="B240" s="1"/>
      <c r="C240" s="1"/>
      <c r="D240" s="1"/>
      <c r="E240" s="9"/>
      <c r="F240" s="108"/>
      <c r="G240" s="187"/>
      <c r="H240" s="2" t="str">
        <f>IF($G240="","",1)</f>
        <v/>
      </c>
    </row>
    <row r="241" spans="1:8">
      <c r="A241" s="138"/>
      <c r="B241" s="138"/>
      <c r="C241" s="138"/>
      <c r="D241" s="138"/>
      <c r="E241" s="138"/>
      <c r="F241" s="138"/>
      <c r="G241" s="188"/>
      <c r="H241" s="2" t="str">
        <f>IF($G240="","",1)</f>
        <v/>
      </c>
    </row>
    <row r="242" spans="1:8" ht="21.6">
      <c r="A242" s="102" t="s">
        <v>54</v>
      </c>
      <c r="B242" s="102" t="s">
        <v>55</v>
      </c>
      <c r="C242" s="102" t="s">
        <v>56</v>
      </c>
      <c r="D242" s="102" t="s">
        <v>57</v>
      </c>
      <c r="E242" s="102" t="s">
        <v>58</v>
      </c>
      <c r="F242" s="102" t="s">
        <v>59</v>
      </c>
      <c r="H242" s="2" t="str">
        <f>IF($G241="","",1)</f>
        <v/>
      </c>
    </row>
    <row r="243" spans="1:8" ht="15" thickBot="1">
      <c r="A243" s="12"/>
      <c r="B243" s="12"/>
      <c r="C243" s="12"/>
      <c r="D243" s="12"/>
      <c r="E243" s="12"/>
      <c r="F243" s="12"/>
      <c r="H243" s="2" t="str">
        <f>IF($G240="","",1)</f>
        <v/>
      </c>
    </row>
    <row r="244" spans="1:8" ht="15" thickTop="1">
      <c r="A244" s="112"/>
      <c r="B244" s="112"/>
      <c r="C244" s="154"/>
      <c r="D244" s="52"/>
      <c r="E244" s="155"/>
      <c r="F244" s="106"/>
      <c r="H244" s="2" t="str">
        <f t="shared" ref="H244:H293" si="9">IF(OR(D244="", D244=0), "", 1)</f>
        <v/>
      </c>
    </row>
    <row r="245" spans="1:8">
      <c r="A245" s="112"/>
      <c r="B245" s="112"/>
      <c r="C245" s="154"/>
      <c r="D245" s="52"/>
      <c r="E245" s="155"/>
      <c r="F245" s="106"/>
      <c r="H245" s="2" t="str">
        <f t="shared" si="9"/>
        <v/>
      </c>
    </row>
    <row r="246" spans="1:8">
      <c r="A246" s="112"/>
      <c r="B246" s="112"/>
      <c r="C246" s="154"/>
      <c r="D246" s="52"/>
      <c r="E246" s="155"/>
      <c r="F246" s="106"/>
      <c r="H246" s="2" t="str">
        <f t="shared" si="9"/>
        <v/>
      </c>
    </row>
    <row r="247" spans="1:8">
      <c r="A247" s="112"/>
      <c r="B247" s="112"/>
      <c r="C247" s="154"/>
      <c r="D247" s="52"/>
      <c r="E247" s="155"/>
      <c r="F247" s="106"/>
      <c r="H247" s="2" t="str">
        <f t="shared" si="9"/>
        <v/>
      </c>
    </row>
    <row r="248" spans="1:8">
      <c r="A248" s="112"/>
      <c r="B248" s="112"/>
      <c r="C248" s="154"/>
      <c r="D248" s="52"/>
      <c r="E248" s="155"/>
      <c r="F248" s="106"/>
      <c r="H248" s="2" t="str">
        <f t="shared" si="9"/>
        <v/>
      </c>
    </row>
    <row r="249" spans="1:8">
      <c r="A249" s="112"/>
      <c r="B249" s="112"/>
      <c r="C249" s="154"/>
      <c r="D249" s="52"/>
      <c r="E249" s="155"/>
      <c r="F249" s="106"/>
      <c r="H249" s="2" t="str">
        <f t="shared" si="9"/>
        <v/>
      </c>
    </row>
    <row r="250" spans="1:8">
      <c r="A250" s="112"/>
      <c r="B250" s="112"/>
      <c r="C250" s="154"/>
      <c r="D250" s="52"/>
      <c r="E250" s="155"/>
      <c r="F250" s="106"/>
      <c r="H250" s="2" t="str">
        <f t="shared" si="9"/>
        <v/>
      </c>
    </row>
    <row r="251" spans="1:8">
      <c r="A251" s="112"/>
      <c r="B251" s="112"/>
      <c r="C251" s="154"/>
      <c r="D251" s="52"/>
      <c r="E251" s="155"/>
      <c r="F251" s="106"/>
      <c r="H251" s="2" t="str">
        <f t="shared" si="9"/>
        <v/>
      </c>
    </row>
    <row r="252" spans="1:8">
      <c r="A252" s="112"/>
      <c r="B252" s="112"/>
      <c r="C252" s="154"/>
      <c r="D252" s="52"/>
      <c r="E252" s="155"/>
      <c r="F252" s="106"/>
      <c r="H252" s="2" t="str">
        <f t="shared" si="9"/>
        <v/>
      </c>
    </row>
    <row r="253" spans="1:8">
      <c r="A253" s="112"/>
      <c r="B253" s="112"/>
      <c r="C253" s="154"/>
      <c r="D253" s="52"/>
      <c r="E253" s="155"/>
      <c r="F253" s="106"/>
      <c r="H253" s="2" t="str">
        <f t="shared" si="9"/>
        <v/>
      </c>
    </row>
    <row r="254" spans="1:8">
      <c r="A254" s="112"/>
      <c r="B254" s="112"/>
      <c r="C254" s="154"/>
      <c r="D254" s="52"/>
      <c r="E254" s="155"/>
      <c r="F254" s="106"/>
      <c r="H254" s="2" t="str">
        <f t="shared" si="9"/>
        <v/>
      </c>
    </row>
    <row r="255" spans="1:8">
      <c r="A255" s="112"/>
      <c r="B255" s="112"/>
      <c r="C255" s="154"/>
      <c r="D255" s="52"/>
      <c r="E255" s="155"/>
      <c r="F255" s="106"/>
      <c r="H255" s="2" t="str">
        <f t="shared" si="9"/>
        <v/>
      </c>
    </row>
    <row r="256" spans="1:8">
      <c r="A256" s="112"/>
      <c r="B256" s="112"/>
      <c r="C256" s="154"/>
      <c r="D256" s="52"/>
      <c r="E256" s="155"/>
      <c r="F256" s="106"/>
      <c r="H256" s="2" t="str">
        <f t="shared" si="9"/>
        <v/>
      </c>
    </row>
    <row r="257" spans="1:8">
      <c r="A257" s="112"/>
      <c r="B257" s="112"/>
      <c r="C257" s="154"/>
      <c r="D257" s="52"/>
      <c r="E257" s="155"/>
      <c r="F257" s="106"/>
      <c r="H257" s="2" t="str">
        <f t="shared" si="9"/>
        <v/>
      </c>
    </row>
    <row r="258" spans="1:8">
      <c r="A258" s="112"/>
      <c r="B258" s="112"/>
      <c r="C258" s="154"/>
      <c r="D258" s="52"/>
      <c r="E258" s="155"/>
      <c r="F258" s="106"/>
      <c r="H258" s="2" t="str">
        <f t="shared" si="9"/>
        <v/>
      </c>
    </row>
    <row r="259" spans="1:8">
      <c r="A259" s="112"/>
      <c r="B259" s="112"/>
      <c r="C259" s="131"/>
      <c r="D259" s="52"/>
      <c r="E259" s="52"/>
      <c r="F259" s="112"/>
      <c r="H259" s="2" t="str">
        <f t="shared" si="9"/>
        <v/>
      </c>
    </row>
    <row r="260" spans="1:8">
      <c r="A260" s="112"/>
      <c r="B260" s="112"/>
      <c r="C260" s="131"/>
      <c r="D260" s="52"/>
      <c r="E260" s="52"/>
      <c r="F260" s="112"/>
      <c r="H260" s="2" t="str">
        <f t="shared" si="9"/>
        <v/>
      </c>
    </row>
    <row r="261" spans="1:8">
      <c r="A261" s="112"/>
      <c r="B261" s="112"/>
      <c r="C261" s="131"/>
      <c r="D261" s="52"/>
      <c r="E261" s="52"/>
      <c r="F261" s="112"/>
      <c r="H261" s="2" t="str">
        <f t="shared" si="9"/>
        <v/>
      </c>
    </row>
    <row r="262" spans="1:8">
      <c r="A262" s="112"/>
      <c r="B262" s="112"/>
      <c r="C262" s="131"/>
      <c r="D262" s="52"/>
      <c r="E262" s="52"/>
      <c r="F262" s="112"/>
      <c r="H262" s="2" t="str">
        <f t="shared" si="9"/>
        <v/>
      </c>
    </row>
    <row r="263" spans="1:8">
      <c r="A263" s="112"/>
      <c r="B263" s="112"/>
      <c r="C263" s="131"/>
      <c r="D263" s="52"/>
      <c r="E263" s="52"/>
      <c r="F263" s="112"/>
      <c r="H263" s="2" t="str">
        <f t="shared" si="9"/>
        <v/>
      </c>
    </row>
    <row r="264" spans="1:8">
      <c r="A264" s="112"/>
      <c r="B264" s="112"/>
      <c r="C264" s="131"/>
      <c r="D264" s="52"/>
      <c r="E264" s="52"/>
      <c r="F264" s="112"/>
      <c r="H264" s="2" t="str">
        <f t="shared" si="9"/>
        <v/>
      </c>
    </row>
    <row r="265" spans="1:8">
      <c r="A265" s="112"/>
      <c r="B265" s="112"/>
      <c r="C265" s="131"/>
      <c r="D265" s="52"/>
      <c r="E265" s="52"/>
      <c r="F265" s="112"/>
      <c r="H265" s="2" t="str">
        <f t="shared" si="9"/>
        <v/>
      </c>
    </row>
    <row r="266" spans="1:8">
      <c r="A266" s="112"/>
      <c r="B266" s="112"/>
      <c r="C266" s="131"/>
      <c r="D266" s="52"/>
      <c r="E266" s="52"/>
      <c r="F266" s="112"/>
      <c r="H266" s="2" t="str">
        <f t="shared" si="9"/>
        <v/>
      </c>
    </row>
    <row r="267" spans="1:8">
      <c r="A267" s="112"/>
      <c r="B267" s="112"/>
      <c r="C267" s="131"/>
      <c r="D267" s="52"/>
      <c r="E267" s="52"/>
      <c r="F267" s="112"/>
      <c r="H267" s="2" t="str">
        <f t="shared" si="9"/>
        <v/>
      </c>
    </row>
    <row r="268" spans="1:8">
      <c r="A268" s="112"/>
      <c r="B268" s="112"/>
      <c r="C268" s="131"/>
      <c r="D268" s="52"/>
      <c r="E268" s="52"/>
      <c r="F268" s="112"/>
      <c r="H268" s="2" t="str">
        <f t="shared" si="9"/>
        <v/>
      </c>
    </row>
    <row r="269" spans="1:8">
      <c r="A269" s="112"/>
      <c r="B269" s="112"/>
      <c r="C269" s="131"/>
      <c r="D269" s="52"/>
      <c r="E269" s="52"/>
      <c r="F269" s="112"/>
      <c r="H269" s="2" t="str">
        <f t="shared" si="9"/>
        <v/>
      </c>
    </row>
    <row r="270" spans="1:8">
      <c r="A270" s="112"/>
      <c r="B270" s="112"/>
      <c r="C270" s="131"/>
      <c r="D270" s="52"/>
      <c r="E270" s="52"/>
      <c r="F270" s="112"/>
      <c r="H270" s="2" t="str">
        <f t="shared" si="9"/>
        <v/>
      </c>
    </row>
    <row r="271" spans="1:8">
      <c r="A271" s="112"/>
      <c r="B271" s="112"/>
      <c r="C271" s="131"/>
      <c r="D271" s="52"/>
      <c r="E271" s="52"/>
      <c r="F271" s="112"/>
      <c r="H271" s="2" t="str">
        <f t="shared" si="9"/>
        <v/>
      </c>
    </row>
    <row r="272" spans="1:8">
      <c r="A272" s="112"/>
      <c r="B272" s="112"/>
      <c r="C272" s="131"/>
      <c r="D272" s="52"/>
      <c r="E272" s="52"/>
      <c r="F272" s="112"/>
      <c r="H272" s="2" t="str">
        <f t="shared" si="9"/>
        <v/>
      </c>
    </row>
    <row r="273" spans="1:8">
      <c r="A273" s="112"/>
      <c r="B273" s="112"/>
      <c r="C273" s="131"/>
      <c r="D273" s="52"/>
      <c r="E273" s="52"/>
      <c r="F273" s="112"/>
      <c r="H273" s="2" t="str">
        <f t="shared" si="9"/>
        <v/>
      </c>
    </row>
    <row r="274" spans="1:8">
      <c r="A274" s="112"/>
      <c r="B274" s="112"/>
      <c r="C274" s="131"/>
      <c r="D274" s="52"/>
      <c r="E274" s="52"/>
      <c r="F274" s="112"/>
      <c r="H274" s="2" t="str">
        <f t="shared" si="9"/>
        <v/>
      </c>
    </row>
    <row r="275" spans="1:8">
      <c r="A275" s="112"/>
      <c r="B275" s="112"/>
      <c r="C275" s="131"/>
      <c r="D275" s="52"/>
      <c r="E275" s="52"/>
      <c r="F275" s="112"/>
      <c r="H275" s="2" t="str">
        <f t="shared" si="9"/>
        <v/>
      </c>
    </row>
    <row r="276" spans="1:8">
      <c r="A276" s="112"/>
      <c r="B276" s="112"/>
      <c r="C276" s="131"/>
      <c r="D276" s="52"/>
      <c r="E276" s="52"/>
      <c r="F276" s="112"/>
      <c r="H276" s="2" t="str">
        <f t="shared" si="9"/>
        <v/>
      </c>
    </row>
    <row r="277" spans="1:8">
      <c r="A277" s="112"/>
      <c r="B277" s="112"/>
      <c r="C277" s="131"/>
      <c r="D277" s="52"/>
      <c r="E277" s="52"/>
      <c r="F277" s="112"/>
      <c r="H277" s="2" t="str">
        <f t="shared" si="9"/>
        <v/>
      </c>
    </row>
    <row r="278" spans="1:8">
      <c r="A278" s="112"/>
      <c r="B278" s="112"/>
      <c r="C278" s="131"/>
      <c r="D278" s="52"/>
      <c r="E278" s="52"/>
      <c r="F278" s="112"/>
      <c r="H278" s="2" t="str">
        <f t="shared" si="9"/>
        <v/>
      </c>
    </row>
    <row r="279" spans="1:8">
      <c r="A279" s="112"/>
      <c r="B279" s="112"/>
      <c r="C279" s="131"/>
      <c r="D279" s="52"/>
      <c r="E279" s="52"/>
      <c r="F279" s="112"/>
      <c r="H279" s="2" t="str">
        <f t="shared" si="9"/>
        <v/>
      </c>
    </row>
    <row r="280" spans="1:8">
      <c r="A280" s="112"/>
      <c r="B280" s="112"/>
      <c r="C280" s="131"/>
      <c r="D280" s="52"/>
      <c r="E280" s="52"/>
      <c r="F280" s="112"/>
      <c r="H280" s="2" t="str">
        <f t="shared" si="9"/>
        <v/>
      </c>
    </row>
    <row r="281" spans="1:8">
      <c r="A281" s="112"/>
      <c r="B281" s="112"/>
      <c r="C281" s="131"/>
      <c r="D281" s="52"/>
      <c r="E281" s="52"/>
      <c r="F281" s="112"/>
      <c r="H281" s="2" t="str">
        <f t="shared" si="9"/>
        <v/>
      </c>
    </row>
    <row r="282" spans="1:8">
      <c r="A282" s="112"/>
      <c r="B282" s="112"/>
      <c r="C282" s="131"/>
      <c r="D282" s="52"/>
      <c r="E282" s="52"/>
      <c r="F282" s="112"/>
      <c r="H282" s="2" t="str">
        <f t="shared" si="9"/>
        <v/>
      </c>
    </row>
    <row r="283" spans="1:8">
      <c r="A283" s="112"/>
      <c r="B283" s="112"/>
      <c r="C283" s="131"/>
      <c r="D283" s="52"/>
      <c r="E283" s="52"/>
      <c r="F283" s="112"/>
      <c r="H283" s="2" t="str">
        <f t="shared" si="9"/>
        <v/>
      </c>
    </row>
    <row r="284" spans="1:8">
      <c r="A284" s="112"/>
      <c r="B284" s="112"/>
      <c r="C284" s="131"/>
      <c r="D284" s="52"/>
      <c r="E284" s="52"/>
      <c r="F284" s="112"/>
      <c r="H284" s="2" t="str">
        <f t="shared" si="9"/>
        <v/>
      </c>
    </row>
    <row r="285" spans="1:8">
      <c r="A285" s="112"/>
      <c r="B285" s="112"/>
      <c r="C285" s="131"/>
      <c r="D285" s="52"/>
      <c r="E285" s="52"/>
      <c r="F285" s="112"/>
      <c r="H285" s="2" t="str">
        <f t="shared" si="9"/>
        <v/>
      </c>
    </row>
    <row r="286" spans="1:8">
      <c r="A286" s="112"/>
      <c r="B286" s="112"/>
      <c r="C286" s="131"/>
      <c r="D286" s="52"/>
      <c r="E286" s="52"/>
      <c r="F286" s="112"/>
      <c r="H286" s="2" t="str">
        <f t="shared" si="9"/>
        <v/>
      </c>
    </row>
    <row r="287" spans="1:8">
      <c r="A287" s="112"/>
      <c r="B287" s="112"/>
      <c r="C287" s="131"/>
      <c r="D287" s="52"/>
      <c r="E287" s="52"/>
      <c r="F287" s="112"/>
      <c r="H287" s="2" t="str">
        <f t="shared" si="9"/>
        <v/>
      </c>
    </row>
    <row r="288" spans="1:8">
      <c r="A288" s="112"/>
      <c r="B288" s="112"/>
      <c r="C288" s="131"/>
      <c r="D288" s="52"/>
      <c r="E288" s="52"/>
      <c r="F288" s="112"/>
      <c r="H288" s="2" t="str">
        <f t="shared" si="9"/>
        <v/>
      </c>
    </row>
    <row r="289" spans="1:8">
      <c r="A289" s="112"/>
      <c r="B289" s="112"/>
      <c r="C289" s="131"/>
      <c r="D289" s="52"/>
      <c r="E289" s="52"/>
      <c r="F289" s="112"/>
      <c r="H289" s="2" t="str">
        <f t="shared" si="9"/>
        <v/>
      </c>
    </row>
    <row r="290" spans="1:8">
      <c r="A290" s="112"/>
      <c r="B290" s="112"/>
      <c r="C290" s="131"/>
      <c r="D290" s="52"/>
      <c r="E290" s="52"/>
      <c r="F290" s="112"/>
      <c r="H290" s="2" t="str">
        <f t="shared" si="9"/>
        <v/>
      </c>
    </row>
    <row r="291" spans="1:8">
      <c r="A291" s="112"/>
      <c r="B291" s="112"/>
      <c r="C291" s="131"/>
      <c r="D291" s="52"/>
      <c r="E291" s="52"/>
      <c r="F291" s="112"/>
      <c r="H291" s="2" t="str">
        <f t="shared" si="9"/>
        <v/>
      </c>
    </row>
    <row r="292" spans="1:8">
      <c r="A292" s="112"/>
      <c r="B292" s="112"/>
      <c r="C292" s="131"/>
      <c r="D292" s="52"/>
      <c r="E292" s="52"/>
      <c r="F292" s="112"/>
      <c r="H292" s="2" t="str">
        <f t="shared" si="9"/>
        <v/>
      </c>
    </row>
    <row r="293" spans="1:8">
      <c r="A293" s="112"/>
      <c r="B293" s="112"/>
      <c r="C293" s="131"/>
      <c r="D293" s="52"/>
      <c r="E293" s="52"/>
      <c r="F293" s="112"/>
      <c r="H293" s="2" t="str">
        <f t="shared" si="9"/>
        <v/>
      </c>
    </row>
    <row r="294" spans="1:8">
      <c r="A294" s="192"/>
      <c r="B294" s="193"/>
      <c r="C294" s="194"/>
      <c r="D294" s="191"/>
      <c r="H294" s="2" t="str">
        <f>IF($G240="","",1)</f>
        <v/>
      </c>
    </row>
    <row r="295" spans="1:8">
      <c r="A295" s="1" t="str">
        <f>G295 &amp; " - $" &amp; TEXT(G296, "#,##0")</f>
        <v xml:space="preserve"> - $0</v>
      </c>
      <c r="B295" s="1"/>
      <c r="C295" s="1"/>
      <c r="D295" s="1"/>
      <c r="E295" s="9"/>
      <c r="F295" s="108"/>
      <c r="G295" s="187"/>
      <c r="H295" s="2" t="str">
        <f>IF($G295="","",1)</f>
        <v/>
      </c>
    </row>
    <row r="296" spans="1:8">
      <c r="A296" s="138"/>
      <c r="B296" s="138"/>
      <c r="C296" s="138"/>
      <c r="D296" s="138"/>
      <c r="E296" s="138"/>
      <c r="F296" s="138"/>
      <c r="G296" s="188"/>
      <c r="H296" s="2" t="str">
        <f>IF($G295="","",1)</f>
        <v/>
      </c>
    </row>
    <row r="297" spans="1:8" ht="21.6">
      <c r="A297" s="102" t="s">
        <v>54</v>
      </c>
      <c r="B297" s="102" t="s">
        <v>55</v>
      </c>
      <c r="C297" s="102" t="s">
        <v>56</v>
      </c>
      <c r="D297" s="102" t="s">
        <v>57</v>
      </c>
      <c r="E297" s="102" t="s">
        <v>58</v>
      </c>
      <c r="F297" s="102" t="s">
        <v>59</v>
      </c>
      <c r="H297" s="2" t="str">
        <f>IF($G296="","",1)</f>
        <v/>
      </c>
    </row>
    <row r="298" spans="1:8" ht="15" thickBot="1">
      <c r="A298" s="12"/>
      <c r="B298" s="12"/>
      <c r="C298" s="12"/>
      <c r="D298" s="12"/>
      <c r="E298" s="12"/>
      <c r="F298" s="12"/>
      <c r="H298" s="2" t="str">
        <f>IF($G295="","",1)</f>
        <v/>
      </c>
    </row>
    <row r="299" spans="1:8" ht="15" thickTop="1">
      <c r="A299" s="112"/>
      <c r="B299" s="112"/>
      <c r="C299" s="154"/>
      <c r="D299" s="52"/>
      <c r="E299" s="155"/>
      <c r="F299" s="106"/>
      <c r="H299" s="2" t="str">
        <f t="shared" ref="H299:H348" si="10">IF(OR(D299="", D299=0), "", 1)</f>
        <v/>
      </c>
    </row>
    <row r="300" spans="1:8">
      <c r="A300" s="112"/>
      <c r="B300" s="112"/>
      <c r="C300" s="154"/>
      <c r="D300" s="52"/>
      <c r="E300" s="155"/>
      <c r="F300" s="106"/>
      <c r="H300" s="2" t="str">
        <f t="shared" si="10"/>
        <v/>
      </c>
    </row>
    <row r="301" spans="1:8">
      <c r="A301" s="112"/>
      <c r="B301" s="112"/>
      <c r="C301" s="154"/>
      <c r="D301" s="52"/>
      <c r="E301" s="155"/>
      <c r="F301" s="106"/>
      <c r="H301" s="2" t="str">
        <f t="shared" si="10"/>
        <v/>
      </c>
    </row>
    <row r="302" spans="1:8">
      <c r="A302" s="112"/>
      <c r="B302" s="112"/>
      <c r="C302" s="154"/>
      <c r="D302" s="52"/>
      <c r="E302" s="155"/>
      <c r="F302" s="106"/>
      <c r="H302" s="2" t="str">
        <f t="shared" si="10"/>
        <v/>
      </c>
    </row>
    <row r="303" spans="1:8">
      <c r="A303" s="112"/>
      <c r="B303" s="112"/>
      <c r="C303" s="154"/>
      <c r="D303" s="52"/>
      <c r="E303" s="155"/>
      <c r="F303" s="106"/>
      <c r="H303" s="2" t="str">
        <f t="shared" si="10"/>
        <v/>
      </c>
    </row>
    <row r="304" spans="1:8">
      <c r="A304" s="112"/>
      <c r="B304" s="112"/>
      <c r="C304" s="154"/>
      <c r="D304" s="52"/>
      <c r="E304" s="155"/>
      <c r="F304" s="106"/>
      <c r="H304" s="2" t="str">
        <f t="shared" si="10"/>
        <v/>
      </c>
    </row>
    <row r="305" spans="1:8">
      <c r="A305" s="112"/>
      <c r="B305" s="112"/>
      <c r="C305" s="154"/>
      <c r="D305" s="52"/>
      <c r="E305" s="155"/>
      <c r="F305" s="106"/>
      <c r="H305" s="2" t="str">
        <f t="shared" si="10"/>
        <v/>
      </c>
    </row>
    <row r="306" spans="1:8">
      <c r="A306" s="112"/>
      <c r="B306" s="112"/>
      <c r="C306" s="154"/>
      <c r="D306" s="52"/>
      <c r="E306" s="155"/>
      <c r="F306" s="106"/>
      <c r="H306" s="2" t="str">
        <f t="shared" si="10"/>
        <v/>
      </c>
    </row>
    <row r="307" spans="1:8">
      <c r="A307" s="112"/>
      <c r="B307" s="112"/>
      <c r="C307" s="154"/>
      <c r="D307" s="52"/>
      <c r="E307" s="155"/>
      <c r="F307" s="106"/>
      <c r="H307" s="2" t="str">
        <f t="shared" si="10"/>
        <v/>
      </c>
    </row>
    <row r="308" spans="1:8">
      <c r="A308" s="112"/>
      <c r="B308" s="112"/>
      <c r="C308" s="154"/>
      <c r="D308" s="52"/>
      <c r="E308" s="155"/>
      <c r="F308" s="106"/>
      <c r="H308" s="2" t="str">
        <f t="shared" si="10"/>
        <v/>
      </c>
    </row>
    <row r="309" spans="1:8">
      <c r="A309" s="112"/>
      <c r="B309" s="112"/>
      <c r="C309" s="154"/>
      <c r="D309" s="52"/>
      <c r="E309" s="155"/>
      <c r="F309" s="106"/>
      <c r="H309" s="2" t="str">
        <f t="shared" si="10"/>
        <v/>
      </c>
    </row>
    <row r="310" spans="1:8">
      <c r="A310" s="112"/>
      <c r="B310" s="112"/>
      <c r="C310" s="154"/>
      <c r="D310" s="52"/>
      <c r="E310" s="155"/>
      <c r="F310" s="106"/>
      <c r="H310" s="2" t="str">
        <f t="shared" si="10"/>
        <v/>
      </c>
    </row>
    <row r="311" spans="1:8">
      <c r="A311" s="112"/>
      <c r="B311" s="112"/>
      <c r="C311" s="154"/>
      <c r="D311" s="52"/>
      <c r="E311" s="155"/>
      <c r="F311" s="106"/>
      <c r="H311" s="2" t="str">
        <f t="shared" si="10"/>
        <v/>
      </c>
    </row>
    <row r="312" spans="1:8">
      <c r="A312" s="112"/>
      <c r="B312" s="112"/>
      <c r="C312" s="154"/>
      <c r="D312" s="52"/>
      <c r="E312" s="155"/>
      <c r="F312" s="106"/>
      <c r="H312" s="2" t="str">
        <f t="shared" si="10"/>
        <v/>
      </c>
    </row>
    <row r="313" spans="1:8">
      <c r="A313" s="112"/>
      <c r="B313" s="112"/>
      <c r="C313" s="154"/>
      <c r="D313" s="52"/>
      <c r="E313" s="155"/>
      <c r="F313" s="106"/>
      <c r="H313" s="2" t="str">
        <f t="shared" si="10"/>
        <v/>
      </c>
    </row>
    <row r="314" spans="1:8">
      <c r="A314" s="112"/>
      <c r="B314" s="112"/>
      <c r="C314" s="131"/>
      <c r="D314" s="52"/>
      <c r="E314" s="52"/>
      <c r="F314" s="112"/>
      <c r="H314" s="2" t="str">
        <f t="shared" si="10"/>
        <v/>
      </c>
    </row>
    <row r="315" spans="1:8">
      <c r="A315" s="112"/>
      <c r="B315" s="112"/>
      <c r="C315" s="131"/>
      <c r="D315" s="52"/>
      <c r="E315" s="52"/>
      <c r="F315" s="112"/>
      <c r="H315" s="2" t="str">
        <f t="shared" si="10"/>
        <v/>
      </c>
    </row>
    <row r="316" spans="1:8">
      <c r="A316" s="112"/>
      <c r="B316" s="112"/>
      <c r="C316" s="131"/>
      <c r="D316" s="52"/>
      <c r="E316" s="52"/>
      <c r="F316" s="112"/>
      <c r="H316" s="2" t="str">
        <f t="shared" si="10"/>
        <v/>
      </c>
    </row>
    <row r="317" spans="1:8">
      <c r="A317" s="112"/>
      <c r="B317" s="112"/>
      <c r="C317" s="131"/>
      <c r="D317" s="52"/>
      <c r="E317" s="52"/>
      <c r="F317" s="112"/>
      <c r="H317" s="2" t="str">
        <f t="shared" si="10"/>
        <v/>
      </c>
    </row>
    <row r="318" spans="1:8">
      <c r="A318" s="112"/>
      <c r="B318" s="112"/>
      <c r="C318" s="131"/>
      <c r="D318" s="52"/>
      <c r="E318" s="52"/>
      <c r="F318" s="112"/>
      <c r="H318" s="2" t="str">
        <f t="shared" si="10"/>
        <v/>
      </c>
    </row>
    <row r="319" spans="1:8">
      <c r="A319" s="112"/>
      <c r="B319" s="112"/>
      <c r="C319" s="131"/>
      <c r="D319" s="52"/>
      <c r="E319" s="52"/>
      <c r="F319" s="112"/>
      <c r="H319" s="2" t="str">
        <f t="shared" si="10"/>
        <v/>
      </c>
    </row>
    <row r="320" spans="1:8">
      <c r="A320" s="112"/>
      <c r="B320" s="112"/>
      <c r="C320" s="131"/>
      <c r="D320" s="52"/>
      <c r="E320" s="52"/>
      <c r="F320" s="112"/>
      <c r="H320" s="2" t="str">
        <f t="shared" si="10"/>
        <v/>
      </c>
    </row>
    <row r="321" spans="1:8">
      <c r="A321" s="112"/>
      <c r="B321" s="112"/>
      <c r="C321" s="131"/>
      <c r="D321" s="52"/>
      <c r="E321" s="52"/>
      <c r="F321" s="112"/>
      <c r="H321" s="2" t="str">
        <f t="shared" si="10"/>
        <v/>
      </c>
    </row>
    <row r="322" spans="1:8">
      <c r="A322" s="112"/>
      <c r="B322" s="112"/>
      <c r="C322" s="131"/>
      <c r="D322" s="52"/>
      <c r="E322" s="52"/>
      <c r="F322" s="112"/>
      <c r="H322" s="2" t="str">
        <f t="shared" si="10"/>
        <v/>
      </c>
    </row>
    <row r="323" spans="1:8">
      <c r="A323" s="112"/>
      <c r="B323" s="112"/>
      <c r="C323" s="131"/>
      <c r="D323" s="52"/>
      <c r="E323" s="52"/>
      <c r="F323" s="112"/>
      <c r="H323" s="2" t="str">
        <f t="shared" si="10"/>
        <v/>
      </c>
    </row>
    <row r="324" spans="1:8">
      <c r="A324" s="112"/>
      <c r="B324" s="112"/>
      <c r="C324" s="131"/>
      <c r="D324" s="52"/>
      <c r="E324" s="52"/>
      <c r="F324" s="112"/>
      <c r="H324" s="2" t="str">
        <f t="shared" si="10"/>
        <v/>
      </c>
    </row>
    <row r="325" spans="1:8">
      <c r="A325" s="112"/>
      <c r="B325" s="112"/>
      <c r="C325" s="131"/>
      <c r="D325" s="52"/>
      <c r="E325" s="52"/>
      <c r="F325" s="112"/>
      <c r="H325" s="2" t="str">
        <f t="shared" si="10"/>
        <v/>
      </c>
    </row>
    <row r="326" spans="1:8">
      <c r="A326" s="112"/>
      <c r="B326" s="112"/>
      <c r="C326" s="131"/>
      <c r="D326" s="52"/>
      <c r="E326" s="52"/>
      <c r="F326" s="112"/>
      <c r="H326" s="2" t="str">
        <f t="shared" si="10"/>
        <v/>
      </c>
    </row>
    <row r="327" spans="1:8">
      <c r="A327" s="112"/>
      <c r="B327" s="112"/>
      <c r="C327" s="131"/>
      <c r="D327" s="52"/>
      <c r="E327" s="52"/>
      <c r="F327" s="112"/>
      <c r="H327" s="2" t="str">
        <f t="shared" si="10"/>
        <v/>
      </c>
    </row>
    <row r="328" spans="1:8">
      <c r="A328" s="112"/>
      <c r="B328" s="112"/>
      <c r="C328" s="131"/>
      <c r="D328" s="52"/>
      <c r="E328" s="52"/>
      <c r="F328" s="112"/>
      <c r="H328" s="2" t="str">
        <f t="shared" si="10"/>
        <v/>
      </c>
    </row>
    <row r="329" spans="1:8">
      <c r="A329" s="112"/>
      <c r="B329" s="112"/>
      <c r="C329" s="131"/>
      <c r="D329" s="52"/>
      <c r="E329" s="52"/>
      <c r="F329" s="112"/>
      <c r="H329" s="2" t="str">
        <f t="shared" si="10"/>
        <v/>
      </c>
    </row>
    <row r="330" spans="1:8">
      <c r="A330" s="112"/>
      <c r="B330" s="112"/>
      <c r="C330" s="131"/>
      <c r="D330" s="52"/>
      <c r="E330" s="52"/>
      <c r="F330" s="112"/>
      <c r="H330" s="2" t="str">
        <f t="shared" si="10"/>
        <v/>
      </c>
    </row>
    <row r="331" spans="1:8">
      <c r="A331" s="112"/>
      <c r="B331" s="112"/>
      <c r="C331" s="131"/>
      <c r="D331" s="52"/>
      <c r="E331" s="52"/>
      <c r="F331" s="112"/>
      <c r="H331" s="2" t="str">
        <f t="shared" si="10"/>
        <v/>
      </c>
    </row>
    <row r="332" spans="1:8">
      <c r="A332" s="112"/>
      <c r="B332" s="112"/>
      <c r="C332" s="131"/>
      <c r="D332" s="52"/>
      <c r="E332" s="52"/>
      <c r="F332" s="112"/>
      <c r="H332" s="2" t="str">
        <f t="shared" si="10"/>
        <v/>
      </c>
    </row>
    <row r="333" spans="1:8">
      <c r="A333" s="112"/>
      <c r="B333" s="112"/>
      <c r="C333" s="131"/>
      <c r="D333" s="52"/>
      <c r="E333" s="52"/>
      <c r="F333" s="112"/>
      <c r="H333" s="2" t="str">
        <f t="shared" si="10"/>
        <v/>
      </c>
    </row>
    <row r="334" spans="1:8">
      <c r="A334" s="112"/>
      <c r="B334" s="112"/>
      <c r="C334" s="131"/>
      <c r="D334" s="52"/>
      <c r="E334" s="52"/>
      <c r="F334" s="112"/>
      <c r="H334" s="2" t="str">
        <f t="shared" si="10"/>
        <v/>
      </c>
    </row>
    <row r="335" spans="1:8">
      <c r="A335" s="112"/>
      <c r="B335" s="112"/>
      <c r="C335" s="131"/>
      <c r="D335" s="52"/>
      <c r="E335" s="52"/>
      <c r="F335" s="112"/>
      <c r="H335" s="2" t="str">
        <f t="shared" si="10"/>
        <v/>
      </c>
    </row>
    <row r="336" spans="1:8">
      <c r="A336" s="112"/>
      <c r="B336" s="112"/>
      <c r="C336" s="131"/>
      <c r="D336" s="52"/>
      <c r="E336" s="52"/>
      <c r="F336" s="112"/>
      <c r="H336" s="2" t="str">
        <f t="shared" si="10"/>
        <v/>
      </c>
    </row>
    <row r="337" spans="1:8">
      <c r="A337" s="112"/>
      <c r="B337" s="112"/>
      <c r="C337" s="131"/>
      <c r="D337" s="52"/>
      <c r="E337" s="52"/>
      <c r="F337" s="112"/>
      <c r="H337" s="2" t="str">
        <f t="shared" si="10"/>
        <v/>
      </c>
    </row>
    <row r="338" spans="1:8">
      <c r="A338" s="112"/>
      <c r="B338" s="112"/>
      <c r="C338" s="131"/>
      <c r="D338" s="52"/>
      <c r="E338" s="52"/>
      <c r="F338" s="112"/>
      <c r="H338" s="2" t="str">
        <f t="shared" si="10"/>
        <v/>
      </c>
    </row>
    <row r="339" spans="1:8">
      <c r="A339" s="112"/>
      <c r="B339" s="112"/>
      <c r="C339" s="131"/>
      <c r="D339" s="52"/>
      <c r="E339" s="52"/>
      <c r="F339" s="112"/>
      <c r="H339" s="2" t="str">
        <f t="shared" si="10"/>
        <v/>
      </c>
    </row>
    <row r="340" spans="1:8">
      <c r="A340" s="112"/>
      <c r="B340" s="112"/>
      <c r="C340" s="131"/>
      <c r="D340" s="52"/>
      <c r="E340" s="52"/>
      <c r="F340" s="112"/>
      <c r="H340" s="2" t="str">
        <f t="shared" si="10"/>
        <v/>
      </c>
    </row>
    <row r="341" spans="1:8">
      <c r="A341" s="112"/>
      <c r="B341" s="112"/>
      <c r="C341" s="131"/>
      <c r="D341" s="52"/>
      <c r="E341" s="52"/>
      <c r="F341" s="112"/>
      <c r="H341" s="2" t="str">
        <f t="shared" si="10"/>
        <v/>
      </c>
    </row>
    <row r="342" spans="1:8">
      <c r="A342" s="112"/>
      <c r="B342" s="112"/>
      <c r="C342" s="131"/>
      <c r="D342" s="52"/>
      <c r="E342" s="52"/>
      <c r="F342" s="112"/>
      <c r="H342" s="2" t="str">
        <f t="shared" si="10"/>
        <v/>
      </c>
    </row>
    <row r="343" spans="1:8">
      <c r="A343" s="112"/>
      <c r="B343" s="112"/>
      <c r="C343" s="131"/>
      <c r="D343" s="52"/>
      <c r="E343" s="52"/>
      <c r="F343" s="112"/>
      <c r="H343" s="2" t="str">
        <f t="shared" si="10"/>
        <v/>
      </c>
    </row>
    <row r="344" spans="1:8">
      <c r="A344" s="112"/>
      <c r="B344" s="112"/>
      <c r="C344" s="131"/>
      <c r="D344" s="52"/>
      <c r="E344" s="52"/>
      <c r="F344" s="112"/>
      <c r="H344" s="2" t="str">
        <f t="shared" si="10"/>
        <v/>
      </c>
    </row>
    <row r="345" spans="1:8">
      <c r="A345" s="112"/>
      <c r="B345" s="112"/>
      <c r="C345" s="131"/>
      <c r="D345" s="52"/>
      <c r="E345" s="52"/>
      <c r="F345" s="112"/>
      <c r="H345" s="2" t="str">
        <f t="shared" si="10"/>
        <v/>
      </c>
    </row>
    <row r="346" spans="1:8">
      <c r="A346" s="112"/>
      <c r="B346" s="112"/>
      <c r="C346" s="131"/>
      <c r="D346" s="52"/>
      <c r="E346" s="52"/>
      <c r="F346" s="112"/>
      <c r="H346" s="2" t="str">
        <f t="shared" si="10"/>
        <v/>
      </c>
    </row>
    <row r="347" spans="1:8">
      <c r="A347" s="112"/>
      <c r="B347" s="112"/>
      <c r="C347" s="131"/>
      <c r="D347" s="52"/>
      <c r="E347" s="52"/>
      <c r="F347" s="112"/>
      <c r="H347" s="2" t="str">
        <f t="shared" si="10"/>
        <v/>
      </c>
    </row>
    <row r="348" spans="1:8">
      <c r="A348" s="112"/>
      <c r="B348" s="112"/>
      <c r="C348" s="131"/>
      <c r="D348" s="52"/>
      <c r="E348" s="52"/>
      <c r="F348" s="112"/>
      <c r="H348" s="2" t="str">
        <f t="shared" si="10"/>
        <v/>
      </c>
    </row>
    <row r="349" spans="1:8">
      <c r="A349" s="192"/>
      <c r="B349" s="193"/>
      <c r="C349" s="194"/>
      <c r="D349" s="191"/>
      <c r="H349" s="2" t="str">
        <f>IF($G295="","",1)</f>
        <v/>
      </c>
    </row>
    <row r="350" spans="1:8">
      <c r="A350" s="1" t="str">
        <f>G350 &amp; " - $" &amp; TEXT(G351, "#,##0")</f>
        <v xml:space="preserve"> - $0</v>
      </c>
      <c r="B350" s="1"/>
      <c r="C350" s="1"/>
      <c r="D350" s="1"/>
      <c r="E350" s="9"/>
      <c r="F350" s="108"/>
      <c r="G350" s="187"/>
      <c r="H350" s="2" t="str">
        <f>IF($G350="","",1)</f>
        <v/>
      </c>
    </row>
    <row r="351" spans="1:8">
      <c r="A351" s="138"/>
      <c r="B351" s="138"/>
      <c r="C351" s="138"/>
      <c r="D351" s="138"/>
      <c r="E351" s="138"/>
      <c r="F351" s="138"/>
      <c r="G351" s="188"/>
      <c r="H351" s="2" t="str">
        <f>IF($G350="","",1)</f>
        <v/>
      </c>
    </row>
    <row r="352" spans="1:8" ht="21.6">
      <c r="A352" s="102" t="s">
        <v>54</v>
      </c>
      <c r="B352" s="102" t="s">
        <v>55</v>
      </c>
      <c r="C352" s="102" t="s">
        <v>56</v>
      </c>
      <c r="D352" s="102" t="s">
        <v>57</v>
      </c>
      <c r="E352" s="102" t="s">
        <v>58</v>
      </c>
      <c r="F352" s="102" t="s">
        <v>59</v>
      </c>
      <c r="H352" s="2" t="str">
        <f>IF($G351="","",1)</f>
        <v/>
      </c>
    </row>
    <row r="353" spans="1:8" ht="15" thickBot="1">
      <c r="A353" s="12"/>
      <c r="B353" s="12"/>
      <c r="C353" s="12"/>
      <c r="D353" s="12"/>
      <c r="E353" s="12"/>
      <c r="F353" s="12"/>
      <c r="H353" s="2" t="str">
        <f>IF($G350="","",1)</f>
        <v/>
      </c>
    </row>
    <row r="354" spans="1:8" ht="15" thickTop="1">
      <c r="A354" s="112"/>
      <c r="B354" s="112"/>
      <c r="C354" s="154"/>
      <c r="D354" s="52"/>
      <c r="E354" s="155"/>
      <c r="F354" s="106"/>
      <c r="H354" s="2" t="str">
        <f t="shared" ref="H354:H403" si="11">IF(OR(D354="", D354=0), "", 1)</f>
        <v/>
      </c>
    </row>
    <row r="355" spans="1:8">
      <c r="A355" s="112"/>
      <c r="B355" s="112"/>
      <c r="C355" s="154"/>
      <c r="D355" s="52"/>
      <c r="E355" s="155"/>
      <c r="F355" s="106"/>
      <c r="H355" s="2" t="str">
        <f t="shared" si="11"/>
        <v/>
      </c>
    </row>
    <row r="356" spans="1:8">
      <c r="A356" s="112"/>
      <c r="B356" s="112"/>
      <c r="C356" s="154"/>
      <c r="D356" s="52"/>
      <c r="E356" s="155"/>
      <c r="F356" s="106"/>
      <c r="H356" s="2" t="str">
        <f t="shared" si="11"/>
        <v/>
      </c>
    </row>
    <row r="357" spans="1:8">
      <c r="A357" s="112"/>
      <c r="B357" s="112"/>
      <c r="C357" s="154"/>
      <c r="D357" s="52"/>
      <c r="E357" s="155"/>
      <c r="F357" s="106"/>
      <c r="H357" s="2" t="str">
        <f t="shared" si="11"/>
        <v/>
      </c>
    </row>
    <row r="358" spans="1:8">
      <c r="A358" s="112"/>
      <c r="B358" s="112"/>
      <c r="C358" s="154"/>
      <c r="D358" s="52"/>
      <c r="E358" s="155"/>
      <c r="F358" s="106"/>
      <c r="H358" s="2" t="str">
        <f t="shared" si="11"/>
        <v/>
      </c>
    </row>
    <row r="359" spans="1:8">
      <c r="A359" s="112"/>
      <c r="B359" s="112"/>
      <c r="C359" s="154"/>
      <c r="D359" s="52"/>
      <c r="E359" s="155"/>
      <c r="F359" s="106"/>
      <c r="H359" s="2" t="str">
        <f t="shared" si="11"/>
        <v/>
      </c>
    </row>
    <row r="360" spans="1:8">
      <c r="A360" s="112"/>
      <c r="B360" s="112"/>
      <c r="C360" s="154"/>
      <c r="D360" s="52"/>
      <c r="E360" s="155"/>
      <c r="F360" s="106"/>
      <c r="H360" s="2" t="str">
        <f t="shared" si="11"/>
        <v/>
      </c>
    </row>
    <row r="361" spans="1:8">
      <c r="A361" s="112"/>
      <c r="B361" s="112"/>
      <c r="C361" s="154"/>
      <c r="D361" s="52"/>
      <c r="E361" s="155"/>
      <c r="F361" s="106"/>
      <c r="H361" s="2" t="str">
        <f t="shared" si="11"/>
        <v/>
      </c>
    </row>
    <row r="362" spans="1:8">
      <c r="A362" s="112"/>
      <c r="B362" s="112"/>
      <c r="C362" s="154"/>
      <c r="D362" s="52"/>
      <c r="E362" s="155"/>
      <c r="F362" s="106"/>
      <c r="H362" s="2" t="str">
        <f t="shared" si="11"/>
        <v/>
      </c>
    </row>
    <row r="363" spans="1:8">
      <c r="A363" s="112"/>
      <c r="B363" s="112"/>
      <c r="C363" s="154"/>
      <c r="D363" s="52"/>
      <c r="E363" s="155"/>
      <c r="F363" s="106"/>
      <c r="H363" s="2" t="str">
        <f t="shared" si="11"/>
        <v/>
      </c>
    </row>
    <row r="364" spans="1:8">
      <c r="A364" s="112"/>
      <c r="B364" s="112"/>
      <c r="C364" s="154"/>
      <c r="D364" s="52"/>
      <c r="E364" s="155"/>
      <c r="F364" s="106"/>
      <c r="H364" s="2" t="str">
        <f t="shared" si="11"/>
        <v/>
      </c>
    </row>
    <row r="365" spans="1:8">
      <c r="A365" s="112"/>
      <c r="B365" s="112"/>
      <c r="C365" s="154"/>
      <c r="D365" s="52"/>
      <c r="E365" s="155"/>
      <c r="F365" s="106"/>
      <c r="H365" s="2" t="str">
        <f t="shared" si="11"/>
        <v/>
      </c>
    </row>
    <row r="366" spans="1:8">
      <c r="A366" s="112"/>
      <c r="B366" s="112"/>
      <c r="C366" s="154"/>
      <c r="D366" s="52"/>
      <c r="E366" s="155"/>
      <c r="F366" s="106"/>
      <c r="H366" s="2" t="str">
        <f t="shared" si="11"/>
        <v/>
      </c>
    </row>
    <row r="367" spans="1:8">
      <c r="A367" s="112"/>
      <c r="B367" s="112"/>
      <c r="C367" s="154"/>
      <c r="D367" s="52"/>
      <c r="E367" s="155"/>
      <c r="F367" s="106"/>
      <c r="H367" s="2" t="str">
        <f t="shared" si="11"/>
        <v/>
      </c>
    </row>
    <row r="368" spans="1:8">
      <c r="A368" s="112"/>
      <c r="B368" s="112"/>
      <c r="C368" s="154"/>
      <c r="D368" s="52"/>
      <c r="E368" s="155"/>
      <c r="F368" s="106"/>
      <c r="H368" s="2" t="str">
        <f t="shared" si="11"/>
        <v/>
      </c>
    </row>
    <row r="369" spans="1:8">
      <c r="A369" s="112"/>
      <c r="B369" s="112"/>
      <c r="C369" s="131"/>
      <c r="D369" s="52"/>
      <c r="E369" s="52"/>
      <c r="F369" s="112"/>
      <c r="H369" s="2" t="str">
        <f t="shared" si="11"/>
        <v/>
      </c>
    </row>
    <row r="370" spans="1:8">
      <c r="A370" s="112"/>
      <c r="B370" s="112"/>
      <c r="C370" s="131"/>
      <c r="D370" s="52"/>
      <c r="E370" s="52"/>
      <c r="F370" s="112"/>
      <c r="H370" s="2" t="str">
        <f t="shared" si="11"/>
        <v/>
      </c>
    </row>
    <row r="371" spans="1:8">
      <c r="A371" s="112"/>
      <c r="B371" s="112"/>
      <c r="C371" s="131"/>
      <c r="D371" s="52"/>
      <c r="E371" s="52"/>
      <c r="F371" s="112"/>
      <c r="H371" s="2" t="str">
        <f t="shared" si="11"/>
        <v/>
      </c>
    </row>
    <row r="372" spans="1:8">
      <c r="A372" s="112"/>
      <c r="B372" s="112"/>
      <c r="C372" s="131"/>
      <c r="D372" s="52"/>
      <c r="E372" s="52"/>
      <c r="F372" s="112"/>
      <c r="H372" s="2" t="str">
        <f t="shared" si="11"/>
        <v/>
      </c>
    </row>
    <row r="373" spans="1:8">
      <c r="A373" s="112"/>
      <c r="B373" s="112"/>
      <c r="C373" s="131"/>
      <c r="D373" s="52"/>
      <c r="E373" s="52"/>
      <c r="F373" s="112"/>
      <c r="H373" s="2" t="str">
        <f t="shared" si="11"/>
        <v/>
      </c>
    </row>
    <row r="374" spans="1:8">
      <c r="A374" s="112"/>
      <c r="B374" s="112"/>
      <c r="C374" s="131"/>
      <c r="D374" s="52"/>
      <c r="E374" s="52"/>
      <c r="F374" s="112"/>
      <c r="H374" s="2" t="str">
        <f t="shared" si="11"/>
        <v/>
      </c>
    </row>
    <row r="375" spans="1:8">
      <c r="A375" s="112"/>
      <c r="B375" s="112"/>
      <c r="C375" s="131"/>
      <c r="D375" s="52"/>
      <c r="E375" s="52"/>
      <c r="F375" s="112"/>
      <c r="H375" s="2" t="str">
        <f t="shared" si="11"/>
        <v/>
      </c>
    </row>
    <row r="376" spans="1:8">
      <c r="A376" s="112"/>
      <c r="B376" s="112"/>
      <c r="C376" s="131"/>
      <c r="D376" s="52"/>
      <c r="E376" s="52"/>
      <c r="F376" s="112"/>
      <c r="H376" s="2" t="str">
        <f t="shared" si="11"/>
        <v/>
      </c>
    </row>
    <row r="377" spans="1:8">
      <c r="A377" s="112"/>
      <c r="B377" s="112"/>
      <c r="C377" s="131"/>
      <c r="D377" s="52"/>
      <c r="E377" s="52"/>
      <c r="F377" s="112"/>
      <c r="H377" s="2" t="str">
        <f t="shared" si="11"/>
        <v/>
      </c>
    </row>
    <row r="378" spans="1:8">
      <c r="A378" s="112"/>
      <c r="B378" s="112"/>
      <c r="C378" s="131"/>
      <c r="D378" s="52"/>
      <c r="E378" s="52"/>
      <c r="F378" s="112"/>
      <c r="H378" s="2" t="str">
        <f t="shared" si="11"/>
        <v/>
      </c>
    </row>
    <row r="379" spans="1:8">
      <c r="A379" s="112"/>
      <c r="B379" s="112"/>
      <c r="C379" s="131"/>
      <c r="D379" s="52"/>
      <c r="E379" s="52"/>
      <c r="F379" s="112"/>
      <c r="H379" s="2" t="str">
        <f t="shared" si="11"/>
        <v/>
      </c>
    </row>
    <row r="380" spans="1:8">
      <c r="A380" s="112"/>
      <c r="B380" s="112"/>
      <c r="C380" s="131"/>
      <c r="D380" s="52"/>
      <c r="E380" s="52"/>
      <c r="F380" s="112"/>
      <c r="H380" s="2" t="str">
        <f t="shared" si="11"/>
        <v/>
      </c>
    </row>
    <row r="381" spans="1:8">
      <c r="A381" s="112"/>
      <c r="B381" s="112"/>
      <c r="C381" s="131"/>
      <c r="D381" s="52"/>
      <c r="E381" s="52"/>
      <c r="F381" s="112"/>
      <c r="H381" s="2" t="str">
        <f t="shared" si="11"/>
        <v/>
      </c>
    </row>
    <row r="382" spans="1:8">
      <c r="A382" s="112"/>
      <c r="B382" s="112"/>
      <c r="C382" s="131"/>
      <c r="D382" s="52"/>
      <c r="E382" s="52"/>
      <c r="F382" s="112"/>
      <c r="H382" s="2" t="str">
        <f t="shared" si="11"/>
        <v/>
      </c>
    </row>
    <row r="383" spans="1:8">
      <c r="A383" s="112"/>
      <c r="B383" s="112"/>
      <c r="C383" s="131"/>
      <c r="D383" s="52"/>
      <c r="E383" s="52"/>
      <c r="F383" s="112"/>
      <c r="H383" s="2" t="str">
        <f t="shared" si="11"/>
        <v/>
      </c>
    </row>
    <row r="384" spans="1:8">
      <c r="A384" s="112"/>
      <c r="B384" s="112"/>
      <c r="C384" s="131"/>
      <c r="D384" s="52"/>
      <c r="E384" s="52"/>
      <c r="F384" s="112"/>
      <c r="H384" s="2" t="str">
        <f t="shared" si="11"/>
        <v/>
      </c>
    </row>
    <row r="385" spans="1:8">
      <c r="A385" s="112"/>
      <c r="B385" s="112"/>
      <c r="C385" s="131"/>
      <c r="D385" s="52"/>
      <c r="E385" s="52"/>
      <c r="F385" s="112"/>
      <c r="H385" s="2" t="str">
        <f t="shared" si="11"/>
        <v/>
      </c>
    </row>
    <row r="386" spans="1:8">
      <c r="A386" s="112"/>
      <c r="B386" s="112"/>
      <c r="C386" s="131"/>
      <c r="D386" s="52"/>
      <c r="E386" s="52"/>
      <c r="F386" s="112"/>
      <c r="H386" s="2" t="str">
        <f t="shared" si="11"/>
        <v/>
      </c>
    </row>
    <row r="387" spans="1:8">
      <c r="A387" s="112"/>
      <c r="B387" s="112"/>
      <c r="C387" s="131"/>
      <c r="D387" s="52"/>
      <c r="E387" s="52"/>
      <c r="F387" s="112"/>
      <c r="H387" s="2" t="str">
        <f t="shared" si="11"/>
        <v/>
      </c>
    </row>
    <row r="388" spans="1:8">
      <c r="A388" s="112"/>
      <c r="B388" s="112"/>
      <c r="C388" s="131"/>
      <c r="D388" s="52"/>
      <c r="E388" s="52"/>
      <c r="F388" s="112"/>
      <c r="H388" s="2" t="str">
        <f t="shared" si="11"/>
        <v/>
      </c>
    </row>
    <row r="389" spans="1:8">
      <c r="A389" s="112"/>
      <c r="B389" s="112"/>
      <c r="C389" s="131"/>
      <c r="D389" s="52"/>
      <c r="E389" s="52"/>
      <c r="F389" s="112"/>
      <c r="H389" s="2" t="str">
        <f t="shared" si="11"/>
        <v/>
      </c>
    </row>
    <row r="390" spans="1:8">
      <c r="A390" s="112"/>
      <c r="B390" s="112"/>
      <c r="C390" s="131"/>
      <c r="D390" s="52"/>
      <c r="E390" s="52"/>
      <c r="F390" s="112"/>
      <c r="H390" s="2" t="str">
        <f t="shared" si="11"/>
        <v/>
      </c>
    </row>
    <row r="391" spans="1:8">
      <c r="A391" s="112"/>
      <c r="B391" s="112"/>
      <c r="C391" s="131"/>
      <c r="D391" s="52"/>
      <c r="E391" s="52"/>
      <c r="F391" s="112"/>
      <c r="H391" s="2" t="str">
        <f t="shared" si="11"/>
        <v/>
      </c>
    </row>
    <row r="392" spans="1:8">
      <c r="A392" s="112"/>
      <c r="B392" s="112"/>
      <c r="C392" s="131"/>
      <c r="D392" s="52"/>
      <c r="E392" s="52"/>
      <c r="F392" s="112"/>
      <c r="H392" s="2" t="str">
        <f t="shared" si="11"/>
        <v/>
      </c>
    </row>
    <row r="393" spans="1:8">
      <c r="A393" s="112"/>
      <c r="B393" s="112"/>
      <c r="C393" s="131"/>
      <c r="D393" s="52"/>
      <c r="E393" s="52"/>
      <c r="F393" s="112"/>
      <c r="H393" s="2" t="str">
        <f t="shared" si="11"/>
        <v/>
      </c>
    </row>
    <row r="394" spans="1:8">
      <c r="A394" s="112"/>
      <c r="B394" s="112"/>
      <c r="C394" s="131"/>
      <c r="D394" s="52"/>
      <c r="E394" s="52"/>
      <c r="F394" s="112"/>
      <c r="H394" s="2" t="str">
        <f t="shared" si="11"/>
        <v/>
      </c>
    </row>
    <row r="395" spans="1:8">
      <c r="A395" s="112"/>
      <c r="B395" s="112"/>
      <c r="C395" s="131"/>
      <c r="D395" s="52"/>
      <c r="E395" s="52"/>
      <c r="F395" s="112"/>
      <c r="H395" s="2" t="str">
        <f t="shared" si="11"/>
        <v/>
      </c>
    </row>
    <row r="396" spans="1:8">
      <c r="A396" s="112"/>
      <c r="B396" s="112"/>
      <c r="C396" s="131"/>
      <c r="D396" s="52"/>
      <c r="E396" s="52"/>
      <c r="F396" s="112"/>
      <c r="H396" s="2" t="str">
        <f t="shared" si="11"/>
        <v/>
      </c>
    </row>
    <row r="397" spans="1:8">
      <c r="A397" s="112"/>
      <c r="B397" s="112"/>
      <c r="C397" s="131"/>
      <c r="D397" s="52"/>
      <c r="E397" s="52"/>
      <c r="F397" s="112"/>
      <c r="H397" s="2" t="str">
        <f t="shared" si="11"/>
        <v/>
      </c>
    </row>
    <row r="398" spans="1:8">
      <c r="A398" s="112"/>
      <c r="B398" s="112"/>
      <c r="C398" s="131"/>
      <c r="D398" s="52"/>
      <c r="E398" s="52"/>
      <c r="F398" s="112"/>
      <c r="H398" s="2" t="str">
        <f t="shared" si="11"/>
        <v/>
      </c>
    </row>
    <row r="399" spans="1:8">
      <c r="A399" s="112"/>
      <c r="B399" s="112"/>
      <c r="C399" s="131"/>
      <c r="D399" s="52"/>
      <c r="E399" s="52"/>
      <c r="F399" s="112"/>
      <c r="H399" s="2" t="str">
        <f t="shared" si="11"/>
        <v/>
      </c>
    </row>
    <row r="400" spans="1:8">
      <c r="A400" s="112"/>
      <c r="B400" s="112"/>
      <c r="C400" s="131"/>
      <c r="D400" s="52"/>
      <c r="E400" s="52"/>
      <c r="F400" s="112"/>
      <c r="H400" s="2" t="str">
        <f t="shared" si="11"/>
        <v/>
      </c>
    </row>
    <row r="401" spans="1:8">
      <c r="A401" s="112"/>
      <c r="B401" s="112"/>
      <c r="C401" s="131"/>
      <c r="D401" s="52"/>
      <c r="E401" s="52"/>
      <c r="F401" s="112"/>
      <c r="H401" s="2" t="str">
        <f t="shared" si="11"/>
        <v/>
      </c>
    </row>
    <row r="402" spans="1:8">
      <c r="A402" s="112"/>
      <c r="B402" s="112"/>
      <c r="C402" s="131"/>
      <c r="D402" s="52"/>
      <c r="E402" s="52"/>
      <c r="F402" s="112"/>
      <c r="H402" s="2" t="str">
        <f t="shared" si="11"/>
        <v/>
      </c>
    </row>
    <row r="403" spans="1:8">
      <c r="A403" s="112"/>
      <c r="B403" s="112"/>
      <c r="C403" s="131"/>
      <c r="D403" s="52"/>
      <c r="E403" s="52"/>
      <c r="F403" s="112"/>
      <c r="H403" s="2" t="str">
        <f t="shared" si="11"/>
        <v/>
      </c>
    </row>
    <row r="404" spans="1:8">
      <c r="A404" s="192"/>
      <c r="B404" s="193"/>
      <c r="C404" s="194"/>
      <c r="D404" s="191"/>
      <c r="H404" s="2" t="str">
        <f>IF($G$350="","",1)</f>
        <v/>
      </c>
    </row>
    <row r="405" spans="1:8">
      <c r="A405" s="1" t="str">
        <f>G405 &amp; " - $" &amp; TEXT(G406, "#,##0")</f>
        <v xml:space="preserve"> - $0</v>
      </c>
      <c r="B405" s="1"/>
      <c r="C405" s="1"/>
      <c r="D405" s="1"/>
      <c r="E405" s="9"/>
      <c r="F405" s="108"/>
      <c r="G405" s="187"/>
      <c r="H405" s="2" t="str">
        <f>IF($G$405="","",1)</f>
        <v/>
      </c>
    </row>
    <row r="406" spans="1:8">
      <c r="A406" s="138"/>
      <c r="B406" s="138"/>
      <c r="C406" s="138"/>
      <c r="D406" s="138"/>
      <c r="E406" s="138"/>
      <c r="F406" s="138"/>
      <c r="G406" s="188"/>
      <c r="H406" s="2" t="str">
        <f t="shared" ref="H406:H408" si="12">IF($G$405="","",1)</f>
        <v/>
      </c>
    </row>
    <row r="407" spans="1:8" ht="21.6">
      <c r="A407" s="102" t="s">
        <v>54</v>
      </c>
      <c r="B407" s="102" t="s">
        <v>55</v>
      </c>
      <c r="C407" s="102" t="s">
        <v>56</v>
      </c>
      <c r="D407" s="102" t="s">
        <v>57</v>
      </c>
      <c r="E407" s="102" t="s">
        <v>58</v>
      </c>
      <c r="F407" s="102" t="s">
        <v>59</v>
      </c>
      <c r="H407" s="2" t="str">
        <f t="shared" si="12"/>
        <v/>
      </c>
    </row>
    <row r="408" spans="1:8" ht="15" thickBot="1">
      <c r="A408" s="12"/>
      <c r="B408" s="12"/>
      <c r="C408" s="12"/>
      <c r="D408" s="12"/>
      <c r="E408" s="12"/>
      <c r="F408" s="12"/>
      <c r="H408" s="2" t="str">
        <f t="shared" si="12"/>
        <v/>
      </c>
    </row>
    <row r="409" spans="1:8" ht="35.25" customHeight="1" thickTop="1">
      <c r="A409" s="112"/>
      <c r="B409" s="112"/>
      <c r="C409" s="154"/>
      <c r="D409" s="52"/>
      <c r="E409" s="155"/>
      <c r="F409" s="106"/>
      <c r="H409" s="2" t="str">
        <f t="shared" ref="H409:H458" si="13">IF(OR(D409="", D409=0), "", 1)</f>
        <v/>
      </c>
    </row>
    <row r="410" spans="1:8" ht="34.5" customHeight="1">
      <c r="A410" s="112"/>
      <c r="B410" s="112"/>
      <c r="C410" s="154"/>
      <c r="D410" s="52"/>
      <c r="E410" s="155"/>
      <c r="F410" s="106"/>
      <c r="H410" s="2" t="str">
        <f t="shared" si="13"/>
        <v/>
      </c>
    </row>
    <row r="411" spans="1:8" ht="23.25" customHeight="1">
      <c r="A411" s="112"/>
      <c r="B411" s="112"/>
      <c r="C411" s="154"/>
      <c r="D411" s="52"/>
      <c r="E411" s="155"/>
      <c r="F411" s="106"/>
      <c r="H411" s="2" t="str">
        <f t="shared" si="13"/>
        <v/>
      </c>
    </row>
    <row r="412" spans="1:8">
      <c r="A412" s="112"/>
      <c r="B412" s="112"/>
      <c r="C412" s="154"/>
      <c r="D412" s="52"/>
      <c r="E412" s="155"/>
      <c r="F412" s="106"/>
      <c r="H412" s="2" t="str">
        <f t="shared" si="13"/>
        <v/>
      </c>
    </row>
    <row r="413" spans="1:8">
      <c r="A413" s="112"/>
      <c r="B413" s="112"/>
      <c r="C413" s="154"/>
      <c r="D413" s="52"/>
      <c r="E413" s="155"/>
      <c r="F413" s="106"/>
      <c r="H413" s="2" t="str">
        <f t="shared" si="13"/>
        <v/>
      </c>
    </row>
    <row r="414" spans="1:8">
      <c r="A414" s="112"/>
      <c r="B414" s="112"/>
      <c r="C414" s="154"/>
      <c r="D414" s="52"/>
      <c r="E414" s="155"/>
      <c r="F414" s="106"/>
      <c r="H414" s="2" t="str">
        <f t="shared" si="13"/>
        <v/>
      </c>
    </row>
    <row r="415" spans="1:8">
      <c r="A415" s="112"/>
      <c r="B415" s="112"/>
      <c r="C415" s="154"/>
      <c r="D415" s="52"/>
      <c r="E415" s="155"/>
      <c r="F415" s="106"/>
      <c r="H415" s="2" t="str">
        <f t="shared" si="13"/>
        <v/>
      </c>
    </row>
    <row r="416" spans="1:8">
      <c r="A416" s="112"/>
      <c r="B416" s="112"/>
      <c r="C416" s="154"/>
      <c r="D416" s="52"/>
      <c r="E416" s="155"/>
      <c r="F416" s="106"/>
      <c r="H416" s="2" t="str">
        <f t="shared" si="13"/>
        <v/>
      </c>
    </row>
    <row r="417" spans="1:8">
      <c r="A417" s="112"/>
      <c r="B417" s="112"/>
      <c r="C417" s="154"/>
      <c r="D417" s="52"/>
      <c r="E417" s="155"/>
      <c r="F417" s="106"/>
      <c r="H417" s="2" t="str">
        <f t="shared" si="13"/>
        <v/>
      </c>
    </row>
    <row r="418" spans="1:8">
      <c r="A418" s="112"/>
      <c r="B418" s="112"/>
      <c r="C418" s="154"/>
      <c r="D418" s="52"/>
      <c r="E418" s="155"/>
      <c r="F418" s="106"/>
      <c r="H418" s="2" t="str">
        <f t="shared" si="13"/>
        <v/>
      </c>
    </row>
    <row r="419" spans="1:8">
      <c r="A419" s="112"/>
      <c r="B419" s="112"/>
      <c r="C419" s="154"/>
      <c r="D419" s="52"/>
      <c r="E419" s="155"/>
      <c r="F419" s="106"/>
      <c r="H419" s="2" t="str">
        <f t="shared" si="13"/>
        <v/>
      </c>
    </row>
    <row r="420" spans="1:8">
      <c r="A420" s="112"/>
      <c r="B420" s="112"/>
      <c r="C420" s="154"/>
      <c r="D420" s="52"/>
      <c r="E420" s="155"/>
      <c r="F420" s="106"/>
      <c r="H420" s="2" t="str">
        <f t="shared" si="13"/>
        <v/>
      </c>
    </row>
    <row r="421" spans="1:8">
      <c r="A421" s="112"/>
      <c r="B421" s="112"/>
      <c r="C421" s="154"/>
      <c r="D421" s="52"/>
      <c r="E421" s="155"/>
      <c r="F421" s="106"/>
      <c r="H421" s="2" t="str">
        <f t="shared" si="13"/>
        <v/>
      </c>
    </row>
    <row r="422" spans="1:8">
      <c r="A422" s="112"/>
      <c r="B422" s="112"/>
      <c r="C422" s="154"/>
      <c r="D422" s="52"/>
      <c r="E422" s="155"/>
      <c r="F422" s="106"/>
      <c r="H422" s="2" t="str">
        <f t="shared" si="13"/>
        <v/>
      </c>
    </row>
    <row r="423" spans="1:8">
      <c r="A423" s="112"/>
      <c r="B423" s="112"/>
      <c r="C423" s="154"/>
      <c r="D423" s="52"/>
      <c r="E423" s="155"/>
      <c r="F423" s="106"/>
      <c r="H423" s="2" t="str">
        <f t="shared" si="13"/>
        <v/>
      </c>
    </row>
    <row r="424" spans="1:8">
      <c r="A424" s="112"/>
      <c r="B424" s="112"/>
      <c r="C424" s="131"/>
      <c r="D424" s="52"/>
      <c r="E424" s="52"/>
      <c r="F424" s="112"/>
      <c r="H424" s="2" t="str">
        <f t="shared" si="13"/>
        <v/>
      </c>
    </row>
    <row r="425" spans="1:8">
      <c r="A425" s="112"/>
      <c r="B425" s="112"/>
      <c r="C425" s="131"/>
      <c r="D425" s="52"/>
      <c r="E425" s="52"/>
      <c r="F425" s="112"/>
      <c r="H425" s="2" t="str">
        <f t="shared" si="13"/>
        <v/>
      </c>
    </row>
    <row r="426" spans="1:8">
      <c r="A426" s="112"/>
      <c r="B426" s="112"/>
      <c r="C426" s="131"/>
      <c r="D426" s="52"/>
      <c r="E426" s="52"/>
      <c r="F426" s="112"/>
      <c r="H426" s="2" t="str">
        <f t="shared" si="13"/>
        <v/>
      </c>
    </row>
    <row r="427" spans="1:8">
      <c r="A427" s="112"/>
      <c r="B427" s="112"/>
      <c r="C427" s="131"/>
      <c r="D427" s="52"/>
      <c r="E427" s="52"/>
      <c r="F427" s="112"/>
      <c r="H427" s="2" t="str">
        <f t="shared" si="13"/>
        <v/>
      </c>
    </row>
    <row r="428" spans="1:8">
      <c r="A428" s="112"/>
      <c r="B428" s="112"/>
      <c r="C428" s="131"/>
      <c r="D428" s="52"/>
      <c r="E428" s="52"/>
      <c r="F428" s="112"/>
      <c r="H428" s="2" t="str">
        <f t="shared" si="13"/>
        <v/>
      </c>
    </row>
    <row r="429" spans="1:8">
      <c r="A429" s="112"/>
      <c r="B429" s="112"/>
      <c r="C429" s="131"/>
      <c r="D429" s="52"/>
      <c r="E429" s="52"/>
      <c r="F429" s="112"/>
      <c r="H429" s="2" t="str">
        <f t="shared" si="13"/>
        <v/>
      </c>
    </row>
    <row r="430" spans="1:8">
      <c r="A430" s="112"/>
      <c r="B430" s="112"/>
      <c r="C430" s="131"/>
      <c r="D430" s="52"/>
      <c r="E430" s="52"/>
      <c r="F430" s="112"/>
      <c r="H430" s="2" t="str">
        <f t="shared" si="13"/>
        <v/>
      </c>
    </row>
    <row r="431" spans="1:8">
      <c r="A431" s="112"/>
      <c r="B431" s="112"/>
      <c r="C431" s="131"/>
      <c r="D431" s="52"/>
      <c r="E431" s="52"/>
      <c r="F431" s="112"/>
      <c r="H431" s="2" t="str">
        <f t="shared" si="13"/>
        <v/>
      </c>
    </row>
    <row r="432" spans="1:8">
      <c r="A432" s="112"/>
      <c r="B432" s="112"/>
      <c r="C432" s="131"/>
      <c r="D432" s="52"/>
      <c r="E432" s="52"/>
      <c r="F432" s="112"/>
      <c r="H432" s="2" t="str">
        <f t="shared" si="13"/>
        <v/>
      </c>
    </row>
    <row r="433" spans="1:8">
      <c r="A433" s="112"/>
      <c r="B433" s="112"/>
      <c r="C433" s="131"/>
      <c r="D433" s="52"/>
      <c r="E433" s="52"/>
      <c r="F433" s="112"/>
      <c r="H433" s="2" t="str">
        <f t="shared" si="13"/>
        <v/>
      </c>
    </row>
    <row r="434" spans="1:8">
      <c r="A434" s="112"/>
      <c r="B434" s="112"/>
      <c r="C434" s="131"/>
      <c r="D434" s="52"/>
      <c r="E434" s="52"/>
      <c r="F434" s="112"/>
      <c r="H434" s="2" t="str">
        <f t="shared" si="13"/>
        <v/>
      </c>
    </row>
    <row r="435" spans="1:8">
      <c r="A435" s="112"/>
      <c r="B435" s="112"/>
      <c r="C435" s="131"/>
      <c r="D435" s="52"/>
      <c r="E435" s="52"/>
      <c r="F435" s="112"/>
      <c r="H435" s="2" t="str">
        <f t="shared" si="13"/>
        <v/>
      </c>
    </row>
    <row r="436" spans="1:8">
      <c r="A436" s="112"/>
      <c r="B436" s="112"/>
      <c r="C436" s="131"/>
      <c r="D436" s="52"/>
      <c r="E436" s="52"/>
      <c r="F436" s="112"/>
      <c r="H436" s="2" t="str">
        <f t="shared" si="13"/>
        <v/>
      </c>
    </row>
    <row r="437" spans="1:8">
      <c r="A437" s="112"/>
      <c r="B437" s="112"/>
      <c r="C437" s="131"/>
      <c r="D437" s="52"/>
      <c r="E437" s="52"/>
      <c r="F437" s="112"/>
      <c r="H437" s="2" t="str">
        <f t="shared" si="13"/>
        <v/>
      </c>
    </row>
    <row r="438" spans="1:8">
      <c r="A438" s="112"/>
      <c r="B438" s="112"/>
      <c r="C438" s="131"/>
      <c r="D438" s="52"/>
      <c r="E438" s="52"/>
      <c r="F438" s="112"/>
      <c r="H438" s="2" t="str">
        <f t="shared" si="13"/>
        <v/>
      </c>
    </row>
    <row r="439" spans="1:8">
      <c r="A439" s="112"/>
      <c r="B439" s="112"/>
      <c r="C439" s="131"/>
      <c r="D439" s="52"/>
      <c r="E439" s="52"/>
      <c r="F439" s="112"/>
      <c r="H439" s="2" t="str">
        <f t="shared" si="13"/>
        <v/>
      </c>
    </row>
    <row r="440" spans="1:8">
      <c r="A440" s="112"/>
      <c r="B440" s="112"/>
      <c r="C440" s="131"/>
      <c r="D440" s="52"/>
      <c r="E440" s="52"/>
      <c r="F440" s="112"/>
      <c r="H440" s="2" t="str">
        <f t="shared" si="13"/>
        <v/>
      </c>
    </row>
    <row r="441" spans="1:8">
      <c r="A441" s="112"/>
      <c r="B441" s="112"/>
      <c r="C441" s="131"/>
      <c r="D441" s="52"/>
      <c r="E441" s="52"/>
      <c r="F441" s="112"/>
      <c r="H441" s="2" t="str">
        <f t="shared" si="13"/>
        <v/>
      </c>
    </row>
    <row r="442" spans="1:8">
      <c r="A442" s="112"/>
      <c r="B442" s="112"/>
      <c r="C442" s="131"/>
      <c r="D442" s="52"/>
      <c r="E442" s="52"/>
      <c r="F442" s="112"/>
      <c r="H442" s="2" t="str">
        <f t="shared" si="13"/>
        <v/>
      </c>
    </row>
    <row r="443" spans="1:8">
      <c r="A443" s="112"/>
      <c r="B443" s="112"/>
      <c r="C443" s="131"/>
      <c r="D443" s="52"/>
      <c r="E443" s="52"/>
      <c r="F443" s="112"/>
      <c r="H443" s="2" t="str">
        <f t="shared" si="13"/>
        <v/>
      </c>
    </row>
    <row r="444" spans="1:8">
      <c r="A444" s="112"/>
      <c r="B444" s="112"/>
      <c r="C444" s="131"/>
      <c r="D444" s="52"/>
      <c r="E444" s="52"/>
      <c r="F444" s="112"/>
      <c r="H444" s="2" t="str">
        <f t="shared" si="13"/>
        <v/>
      </c>
    </row>
    <row r="445" spans="1:8">
      <c r="A445" s="112"/>
      <c r="B445" s="112"/>
      <c r="C445" s="131"/>
      <c r="D445" s="52"/>
      <c r="E445" s="52"/>
      <c r="F445" s="112"/>
      <c r="H445" s="2" t="str">
        <f t="shared" si="13"/>
        <v/>
      </c>
    </row>
    <row r="446" spans="1:8">
      <c r="A446" s="112"/>
      <c r="B446" s="112"/>
      <c r="C446" s="131"/>
      <c r="D446" s="52"/>
      <c r="E446" s="52"/>
      <c r="F446" s="112"/>
      <c r="H446" s="2" t="str">
        <f t="shared" si="13"/>
        <v/>
      </c>
    </row>
    <row r="447" spans="1:8">
      <c r="A447" s="112"/>
      <c r="B447" s="112"/>
      <c r="C447" s="131"/>
      <c r="D447" s="52"/>
      <c r="E447" s="52"/>
      <c r="F447" s="112"/>
      <c r="H447" s="2" t="str">
        <f t="shared" si="13"/>
        <v/>
      </c>
    </row>
    <row r="448" spans="1:8">
      <c r="A448" s="112"/>
      <c r="B448" s="112"/>
      <c r="C448" s="131"/>
      <c r="D448" s="52"/>
      <c r="E448" s="52"/>
      <c r="F448" s="112"/>
      <c r="H448" s="2" t="str">
        <f t="shared" si="13"/>
        <v/>
      </c>
    </row>
    <row r="449" spans="1:8">
      <c r="A449" s="112"/>
      <c r="B449" s="112"/>
      <c r="C449" s="131"/>
      <c r="D449" s="52"/>
      <c r="E449" s="52"/>
      <c r="F449" s="112"/>
      <c r="H449" s="2" t="str">
        <f t="shared" si="13"/>
        <v/>
      </c>
    </row>
    <row r="450" spans="1:8">
      <c r="A450" s="112"/>
      <c r="B450" s="112"/>
      <c r="C450" s="131"/>
      <c r="D450" s="52"/>
      <c r="E450" s="52"/>
      <c r="F450" s="112"/>
      <c r="H450" s="2" t="str">
        <f t="shared" si="13"/>
        <v/>
      </c>
    </row>
    <row r="451" spans="1:8">
      <c r="A451" s="112"/>
      <c r="B451" s="112"/>
      <c r="C451" s="131"/>
      <c r="D451" s="52"/>
      <c r="E451" s="52"/>
      <c r="F451" s="112"/>
      <c r="H451" s="2" t="str">
        <f t="shared" si="13"/>
        <v/>
      </c>
    </row>
    <row r="452" spans="1:8">
      <c r="A452" s="112"/>
      <c r="B452" s="112"/>
      <c r="C452" s="131"/>
      <c r="D452" s="52"/>
      <c r="E452" s="52"/>
      <c r="F452" s="112"/>
      <c r="H452" s="2" t="str">
        <f t="shared" si="13"/>
        <v/>
      </c>
    </row>
    <row r="453" spans="1:8">
      <c r="A453" s="112"/>
      <c r="B453" s="112"/>
      <c r="C453" s="131"/>
      <c r="D453" s="52"/>
      <c r="E453" s="52"/>
      <c r="F453" s="112"/>
      <c r="H453" s="2" t="str">
        <f t="shared" si="13"/>
        <v/>
      </c>
    </row>
    <row r="454" spans="1:8">
      <c r="A454" s="112"/>
      <c r="B454" s="112"/>
      <c r="C454" s="131"/>
      <c r="D454" s="52"/>
      <c r="E454" s="52"/>
      <c r="F454" s="112"/>
      <c r="H454" s="2" t="str">
        <f t="shared" si="13"/>
        <v/>
      </c>
    </row>
    <row r="455" spans="1:8">
      <c r="A455" s="112"/>
      <c r="B455" s="112"/>
      <c r="C455" s="131"/>
      <c r="D455" s="52"/>
      <c r="E455" s="52"/>
      <c r="F455" s="112"/>
      <c r="H455" s="2" t="str">
        <f t="shared" si="13"/>
        <v/>
      </c>
    </row>
    <row r="456" spans="1:8">
      <c r="A456" s="112"/>
      <c r="B456" s="112"/>
      <c r="C456" s="131"/>
      <c r="D456" s="52"/>
      <c r="E456" s="52"/>
      <c r="F456" s="112"/>
      <c r="H456" s="2" t="str">
        <f t="shared" si="13"/>
        <v/>
      </c>
    </row>
    <row r="457" spans="1:8">
      <c r="A457" s="112"/>
      <c r="B457" s="112"/>
      <c r="C457" s="131"/>
      <c r="D457" s="52"/>
      <c r="E457" s="52"/>
      <c r="F457" s="112"/>
      <c r="H457" s="2" t="str">
        <f t="shared" si="13"/>
        <v/>
      </c>
    </row>
    <row r="458" spans="1:8">
      <c r="A458" s="112"/>
      <c r="B458" s="112"/>
      <c r="C458" s="131"/>
      <c r="D458" s="52"/>
      <c r="E458" s="52"/>
      <c r="F458" s="112"/>
      <c r="H458" s="2" t="str">
        <f t="shared" si="13"/>
        <v/>
      </c>
    </row>
    <row r="459" spans="1:8">
      <c r="A459" s="192"/>
      <c r="B459" s="193"/>
      <c r="C459" s="194"/>
      <c r="D459" s="191"/>
      <c r="H459" s="2" t="str">
        <f>IF($G$405="","",1)</f>
        <v/>
      </c>
    </row>
    <row r="460" spans="1:8">
      <c r="A460" s="1" t="str">
        <f>G460 &amp; " - $" &amp; TEXT(G461, "#,##0")</f>
        <v xml:space="preserve"> - $0</v>
      </c>
      <c r="B460" s="1"/>
      <c r="C460" s="1"/>
      <c r="D460" s="1"/>
      <c r="E460" s="9"/>
      <c r="F460" s="108"/>
      <c r="G460" s="187"/>
      <c r="H460" s="2" t="str">
        <f>IF($G$460="","",1)</f>
        <v/>
      </c>
    </row>
    <row r="461" spans="1:8">
      <c r="A461" s="138"/>
      <c r="B461" s="138"/>
      <c r="C461" s="138"/>
      <c r="D461" s="138"/>
      <c r="E461" s="138"/>
      <c r="F461" s="138"/>
      <c r="G461" s="188"/>
      <c r="H461" s="2" t="str">
        <f t="shared" ref="H461:H463" si="14">IF($G$460="","",1)</f>
        <v/>
      </c>
    </row>
    <row r="462" spans="1:8" ht="21.6">
      <c r="A462" s="102" t="s">
        <v>54</v>
      </c>
      <c r="B462" s="102" t="s">
        <v>55</v>
      </c>
      <c r="C462" s="102" t="s">
        <v>56</v>
      </c>
      <c r="D462" s="102" t="s">
        <v>57</v>
      </c>
      <c r="E462" s="102" t="s">
        <v>58</v>
      </c>
      <c r="F462" s="102" t="s">
        <v>59</v>
      </c>
      <c r="H462" s="2" t="str">
        <f t="shared" si="14"/>
        <v/>
      </c>
    </row>
    <row r="463" spans="1:8" ht="15" thickBot="1">
      <c r="A463" s="12"/>
      <c r="B463" s="12"/>
      <c r="C463" s="12"/>
      <c r="D463" s="12"/>
      <c r="E463" s="12"/>
      <c r="F463" s="12"/>
      <c r="H463" s="2" t="str">
        <f t="shared" si="14"/>
        <v/>
      </c>
    </row>
    <row r="464" spans="1:8" ht="15" thickTop="1">
      <c r="A464" s="112"/>
      <c r="B464" s="112"/>
      <c r="C464" s="154"/>
      <c r="D464" s="52"/>
      <c r="E464" s="155"/>
      <c r="F464" s="106"/>
      <c r="H464" s="2" t="str">
        <f t="shared" ref="H464:H513" si="15">IF(OR(D464="", D464=0), "", 1)</f>
        <v/>
      </c>
    </row>
    <row r="465" spans="1:8">
      <c r="A465" s="112"/>
      <c r="B465" s="112"/>
      <c r="C465" s="154"/>
      <c r="D465" s="52"/>
      <c r="E465" s="155"/>
      <c r="F465" s="106"/>
      <c r="H465" s="2" t="str">
        <f t="shared" si="15"/>
        <v/>
      </c>
    </row>
    <row r="466" spans="1:8">
      <c r="A466" s="112"/>
      <c r="B466" s="112"/>
      <c r="C466" s="154"/>
      <c r="D466" s="52"/>
      <c r="E466" s="155"/>
      <c r="F466" s="106"/>
      <c r="H466" s="2" t="str">
        <f t="shared" si="15"/>
        <v/>
      </c>
    </row>
    <row r="467" spans="1:8">
      <c r="A467" s="112"/>
      <c r="B467" s="112"/>
      <c r="C467" s="154"/>
      <c r="D467" s="52"/>
      <c r="E467" s="155"/>
      <c r="F467" s="106"/>
      <c r="H467" s="2" t="str">
        <f t="shared" si="15"/>
        <v/>
      </c>
    </row>
    <row r="468" spans="1:8">
      <c r="A468" s="112"/>
      <c r="B468" s="112"/>
      <c r="C468" s="154"/>
      <c r="D468" s="52"/>
      <c r="E468" s="155"/>
      <c r="F468" s="106"/>
      <c r="H468" s="2" t="str">
        <f t="shared" si="15"/>
        <v/>
      </c>
    </row>
    <row r="469" spans="1:8">
      <c r="A469" s="112"/>
      <c r="B469" s="112"/>
      <c r="C469" s="154"/>
      <c r="D469" s="52"/>
      <c r="E469" s="155"/>
      <c r="F469" s="106"/>
      <c r="H469" s="2" t="str">
        <f t="shared" si="15"/>
        <v/>
      </c>
    </row>
    <row r="470" spans="1:8">
      <c r="A470" s="112"/>
      <c r="B470" s="112"/>
      <c r="C470" s="154"/>
      <c r="D470" s="52"/>
      <c r="E470" s="155"/>
      <c r="F470" s="106"/>
      <c r="H470" s="2" t="str">
        <f t="shared" si="15"/>
        <v/>
      </c>
    </row>
    <row r="471" spans="1:8">
      <c r="A471" s="112"/>
      <c r="B471" s="112"/>
      <c r="C471" s="154"/>
      <c r="D471" s="52"/>
      <c r="E471" s="155"/>
      <c r="F471" s="106"/>
      <c r="H471" s="2" t="str">
        <f t="shared" si="15"/>
        <v/>
      </c>
    </row>
    <row r="472" spans="1:8">
      <c r="A472" s="112"/>
      <c r="B472" s="112"/>
      <c r="C472" s="154"/>
      <c r="D472" s="52"/>
      <c r="E472" s="155"/>
      <c r="F472" s="106"/>
      <c r="H472" s="2" t="str">
        <f t="shared" si="15"/>
        <v/>
      </c>
    </row>
    <row r="473" spans="1:8">
      <c r="A473" s="112"/>
      <c r="B473" s="112"/>
      <c r="C473" s="154"/>
      <c r="D473" s="52"/>
      <c r="E473" s="155"/>
      <c r="F473" s="106"/>
      <c r="H473" s="2" t="str">
        <f t="shared" si="15"/>
        <v/>
      </c>
    </row>
    <row r="474" spans="1:8">
      <c r="A474" s="112"/>
      <c r="B474" s="112"/>
      <c r="C474" s="154"/>
      <c r="D474" s="52"/>
      <c r="E474" s="155"/>
      <c r="F474" s="106"/>
      <c r="H474" s="2" t="str">
        <f t="shared" si="15"/>
        <v/>
      </c>
    </row>
    <row r="475" spans="1:8">
      <c r="A475" s="112"/>
      <c r="B475" s="112"/>
      <c r="C475" s="154"/>
      <c r="D475" s="52"/>
      <c r="E475" s="155"/>
      <c r="F475" s="106"/>
      <c r="H475" s="2" t="str">
        <f t="shared" si="15"/>
        <v/>
      </c>
    </row>
    <row r="476" spans="1:8">
      <c r="A476" s="112"/>
      <c r="B476" s="112"/>
      <c r="C476" s="154"/>
      <c r="D476" s="52"/>
      <c r="E476" s="155"/>
      <c r="F476" s="106"/>
      <c r="H476" s="2" t="str">
        <f t="shared" si="15"/>
        <v/>
      </c>
    </row>
    <row r="477" spans="1:8">
      <c r="A477" s="112"/>
      <c r="B477" s="112"/>
      <c r="C477" s="154"/>
      <c r="D477" s="52"/>
      <c r="E477" s="155"/>
      <c r="F477" s="106"/>
      <c r="H477" s="2" t="str">
        <f t="shared" si="15"/>
        <v/>
      </c>
    </row>
    <row r="478" spans="1:8">
      <c r="A478" s="112"/>
      <c r="B478" s="112"/>
      <c r="C478" s="154"/>
      <c r="D478" s="52"/>
      <c r="E478" s="155"/>
      <c r="F478" s="106"/>
      <c r="H478" s="2" t="str">
        <f t="shared" si="15"/>
        <v/>
      </c>
    </row>
    <row r="479" spans="1:8">
      <c r="A479" s="112"/>
      <c r="B479" s="112"/>
      <c r="C479" s="131"/>
      <c r="D479" s="52"/>
      <c r="E479" s="52"/>
      <c r="F479" s="112"/>
      <c r="H479" s="2" t="str">
        <f t="shared" si="15"/>
        <v/>
      </c>
    </row>
    <row r="480" spans="1:8">
      <c r="A480" s="112"/>
      <c r="B480" s="112"/>
      <c r="C480" s="131"/>
      <c r="D480" s="52"/>
      <c r="E480" s="52"/>
      <c r="F480" s="112"/>
      <c r="H480" s="2" t="str">
        <f t="shared" si="15"/>
        <v/>
      </c>
    </row>
    <row r="481" spans="1:8">
      <c r="A481" s="112"/>
      <c r="B481" s="112"/>
      <c r="C481" s="131"/>
      <c r="D481" s="52"/>
      <c r="E481" s="52"/>
      <c r="F481" s="112"/>
      <c r="H481" s="2" t="str">
        <f t="shared" si="15"/>
        <v/>
      </c>
    </row>
    <row r="482" spans="1:8">
      <c r="A482" s="112"/>
      <c r="B482" s="112"/>
      <c r="C482" s="131"/>
      <c r="D482" s="52"/>
      <c r="E482" s="52"/>
      <c r="F482" s="112"/>
      <c r="H482" s="2" t="str">
        <f t="shared" si="15"/>
        <v/>
      </c>
    </row>
    <row r="483" spans="1:8">
      <c r="A483" s="112"/>
      <c r="B483" s="112"/>
      <c r="C483" s="131"/>
      <c r="D483" s="52"/>
      <c r="E483" s="52"/>
      <c r="F483" s="112"/>
      <c r="H483" s="2" t="str">
        <f t="shared" si="15"/>
        <v/>
      </c>
    </row>
    <row r="484" spans="1:8">
      <c r="A484" s="112"/>
      <c r="B484" s="112"/>
      <c r="C484" s="131"/>
      <c r="D484" s="52"/>
      <c r="E484" s="52"/>
      <c r="F484" s="112"/>
      <c r="H484" s="2" t="str">
        <f t="shared" si="15"/>
        <v/>
      </c>
    </row>
    <row r="485" spans="1:8">
      <c r="A485" s="112"/>
      <c r="B485" s="112"/>
      <c r="C485" s="131"/>
      <c r="D485" s="52"/>
      <c r="E485" s="52"/>
      <c r="F485" s="112"/>
      <c r="H485" s="2" t="str">
        <f t="shared" si="15"/>
        <v/>
      </c>
    </row>
    <row r="486" spans="1:8">
      <c r="A486" s="112"/>
      <c r="B486" s="112"/>
      <c r="C486" s="131"/>
      <c r="D486" s="52"/>
      <c r="E486" s="52"/>
      <c r="F486" s="112"/>
      <c r="H486" s="2" t="str">
        <f t="shared" si="15"/>
        <v/>
      </c>
    </row>
    <row r="487" spans="1:8">
      <c r="A487" s="112"/>
      <c r="B487" s="112"/>
      <c r="C487" s="131"/>
      <c r="D487" s="52"/>
      <c r="E487" s="52"/>
      <c r="F487" s="112"/>
      <c r="H487" s="2" t="str">
        <f t="shared" si="15"/>
        <v/>
      </c>
    </row>
    <row r="488" spans="1:8">
      <c r="A488" s="112"/>
      <c r="B488" s="112"/>
      <c r="C488" s="131"/>
      <c r="D488" s="52"/>
      <c r="E488" s="52"/>
      <c r="F488" s="112"/>
      <c r="H488" s="2" t="str">
        <f t="shared" si="15"/>
        <v/>
      </c>
    </row>
    <row r="489" spans="1:8">
      <c r="A489" s="112"/>
      <c r="B489" s="112"/>
      <c r="C489" s="131"/>
      <c r="D489" s="52"/>
      <c r="E489" s="52"/>
      <c r="F489" s="112"/>
      <c r="H489" s="2" t="str">
        <f t="shared" si="15"/>
        <v/>
      </c>
    </row>
    <row r="490" spans="1:8">
      <c r="A490" s="112"/>
      <c r="B490" s="112"/>
      <c r="C490" s="131"/>
      <c r="D490" s="52"/>
      <c r="E490" s="52"/>
      <c r="F490" s="112"/>
      <c r="H490" s="2" t="str">
        <f t="shared" si="15"/>
        <v/>
      </c>
    </row>
    <row r="491" spans="1:8">
      <c r="A491" s="112"/>
      <c r="B491" s="112"/>
      <c r="C491" s="131"/>
      <c r="D491" s="52"/>
      <c r="E491" s="52"/>
      <c r="F491" s="112"/>
      <c r="H491" s="2" t="str">
        <f t="shared" si="15"/>
        <v/>
      </c>
    </row>
    <row r="492" spans="1:8">
      <c r="A492" s="112"/>
      <c r="B492" s="112"/>
      <c r="C492" s="131"/>
      <c r="D492" s="52"/>
      <c r="E492" s="52"/>
      <c r="F492" s="112"/>
      <c r="H492" s="2" t="str">
        <f t="shared" si="15"/>
        <v/>
      </c>
    </row>
    <row r="493" spans="1:8">
      <c r="A493" s="112"/>
      <c r="B493" s="112"/>
      <c r="C493" s="131"/>
      <c r="D493" s="52"/>
      <c r="E493" s="52"/>
      <c r="F493" s="112"/>
      <c r="H493" s="2" t="str">
        <f t="shared" si="15"/>
        <v/>
      </c>
    </row>
    <row r="494" spans="1:8">
      <c r="A494" s="112"/>
      <c r="B494" s="112"/>
      <c r="C494" s="131"/>
      <c r="D494" s="52"/>
      <c r="E494" s="52"/>
      <c r="F494" s="112"/>
      <c r="H494" s="2" t="str">
        <f t="shared" si="15"/>
        <v/>
      </c>
    </row>
    <row r="495" spans="1:8">
      <c r="A495" s="112"/>
      <c r="B495" s="112"/>
      <c r="C495" s="131"/>
      <c r="D495" s="52"/>
      <c r="E495" s="52"/>
      <c r="F495" s="112"/>
      <c r="H495" s="2" t="str">
        <f t="shared" si="15"/>
        <v/>
      </c>
    </row>
    <row r="496" spans="1:8">
      <c r="A496" s="112"/>
      <c r="B496" s="112"/>
      <c r="C496" s="131"/>
      <c r="D496" s="52"/>
      <c r="E496" s="52"/>
      <c r="F496" s="112"/>
      <c r="H496" s="2" t="str">
        <f t="shared" si="15"/>
        <v/>
      </c>
    </row>
    <row r="497" spans="1:8">
      <c r="A497" s="112"/>
      <c r="B497" s="112"/>
      <c r="C497" s="131"/>
      <c r="D497" s="52"/>
      <c r="E497" s="52"/>
      <c r="F497" s="112"/>
      <c r="H497" s="2" t="str">
        <f t="shared" si="15"/>
        <v/>
      </c>
    </row>
    <row r="498" spans="1:8">
      <c r="A498" s="112"/>
      <c r="B498" s="112"/>
      <c r="C498" s="131"/>
      <c r="D498" s="52"/>
      <c r="E498" s="52"/>
      <c r="F498" s="112"/>
      <c r="H498" s="2" t="str">
        <f t="shared" si="15"/>
        <v/>
      </c>
    </row>
    <row r="499" spans="1:8">
      <c r="A499" s="112"/>
      <c r="B499" s="112"/>
      <c r="C499" s="131"/>
      <c r="D499" s="52"/>
      <c r="E499" s="52"/>
      <c r="F499" s="112"/>
      <c r="H499" s="2" t="str">
        <f t="shared" si="15"/>
        <v/>
      </c>
    </row>
    <row r="500" spans="1:8">
      <c r="A500" s="112"/>
      <c r="B500" s="112"/>
      <c r="C500" s="131"/>
      <c r="D500" s="52"/>
      <c r="E500" s="52"/>
      <c r="F500" s="112"/>
      <c r="H500" s="2" t="str">
        <f t="shared" si="15"/>
        <v/>
      </c>
    </row>
    <row r="501" spans="1:8">
      <c r="A501" s="112"/>
      <c r="B501" s="112"/>
      <c r="C501" s="131"/>
      <c r="D501" s="52"/>
      <c r="E501" s="52"/>
      <c r="F501" s="112"/>
      <c r="H501" s="2" t="str">
        <f t="shared" si="15"/>
        <v/>
      </c>
    </row>
    <row r="502" spans="1:8">
      <c r="A502" s="112"/>
      <c r="B502" s="112"/>
      <c r="C502" s="131"/>
      <c r="D502" s="52"/>
      <c r="E502" s="52"/>
      <c r="F502" s="112"/>
      <c r="H502" s="2" t="str">
        <f t="shared" si="15"/>
        <v/>
      </c>
    </row>
    <row r="503" spans="1:8">
      <c r="A503" s="112"/>
      <c r="B503" s="112"/>
      <c r="C503" s="131"/>
      <c r="D503" s="52"/>
      <c r="E503" s="52"/>
      <c r="F503" s="112"/>
      <c r="H503" s="2" t="str">
        <f t="shared" si="15"/>
        <v/>
      </c>
    </row>
    <row r="504" spans="1:8">
      <c r="A504" s="112"/>
      <c r="B504" s="112"/>
      <c r="C504" s="131"/>
      <c r="D504" s="52"/>
      <c r="E504" s="52"/>
      <c r="F504" s="112"/>
      <c r="H504" s="2" t="str">
        <f t="shared" si="15"/>
        <v/>
      </c>
    </row>
    <row r="505" spans="1:8">
      <c r="A505" s="112"/>
      <c r="B505" s="112"/>
      <c r="C505" s="131"/>
      <c r="D505" s="52"/>
      <c r="E505" s="52"/>
      <c r="F505" s="112"/>
      <c r="H505" s="2" t="str">
        <f t="shared" si="15"/>
        <v/>
      </c>
    </row>
    <row r="506" spans="1:8">
      <c r="A506" s="112"/>
      <c r="B506" s="112"/>
      <c r="C506" s="131"/>
      <c r="D506" s="52"/>
      <c r="E506" s="52"/>
      <c r="F506" s="112"/>
      <c r="H506" s="2" t="str">
        <f t="shared" si="15"/>
        <v/>
      </c>
    </row>
    <row r="507" spans="1:8">
      <c r="A507" s="112"/>
      <c r="B507" s="112"/>
      <c r="C507" s="131"/>
      <c r="D507" s="52"/>
      <c r="E507" s="52"/>
      <c r="F507" s="112"/>
      <c r="H507" s="2" t="str">
        <f t="shared" si="15"/>
        <v/>
      </c>
    </row>
    <row r="508" spans="1:8">
      <c r="A508" s="112"/>
      <c r="B508" s="112"/>
      <c r="C508" s="131"/>
      <c r="D508" s="52"/>
      <c r="E508" s="52"/>
      <c r="F508" s="112"/>
      <c r="H508" s="2" t="str">
        <f t="shared" si="15"/>
        <v/>
      </c>
    </row>
    <row r="509" spans="1:8">
      <c r="A509" s="112"/>
      <c r="B509" s="112"/>
      <c r="C509" s="131"/>
      <c r="D509" s="52"/>
      <c r="E509" s="52"/>
      <c r="F509" s="112"/>
      <c r="H509" s="2" t="str">
        <f t="shared" si="15"/>
        <v/>
      </c>
    </row>
    <row r="510" spans="1:8">
      <c r="A510" s="112"/>
      <c r="B510" s="112"/>
      <c r="C510" s="131"/>
      <c r="D510" s="52"/>
      <c r="E510" s="52"/>
      <c r="F510" s="112"/>
      <c r="H510" s="2" t="str">
        <f t="shared" si="15"/>
        <v/>
      </c>
    </row>
    <row r="511" spans="1:8">
      <c r="A511" s="112"/>
      <c r="B511" s="112"/>
      <c r="C511" s="131"/>
      <c r="D511" s="52"/>
      <c r="E511" s="52"/>
      <c r="F511" s="112"/>
      <c r="H511" s="2" t="str">
        <f t="shared" si="15"/>
        <v/>
      </c>
    </row>
    <row r="512" spans="1:8">
      <c r="A512" s="112"/>
      <c r="B512" s="112"/>
      <c r="C512" s="131"/>
      <c r="D512" s="52"/>
      <c r="E512" s="52"/>
      <c r="F512" s="112"/>
      <c r="H512" s="2" t="str">
        <f t="shared" si="15"/>
        <v/>
      </c>
    </row>
    <row r="513" spans="1:8">
      <c r="A513" s="112"/>
      <c r="B513" s="112"/>
      <c r="C513" s="131"/>
      <c r="D513" s="52"/>
      <c r="E513" s="52"/>
      <c r="F513" s="112"/>
      <c r="H513" s="2" t="str">
        <f t="shared" si="15"/>
        <v/>
      </c>
    </row>
    <row r="514" spans="1:8">
      <c r="A514" s="192"/>
      <c r="B514" s="193"/>
      <c r="C514" s="194"/>
      <c r="D514" s="191"/>
      <c r="H514" s="2" t="str">
        <f>IF($G$460="","",1)</f>
        <v/>
      </c>
    </row>
    <row r="515" spans="1:8">
      <c r="A515" s="1" t="str">
        <f>G515 &amp; " - $" &amp; TEXT(G516, "#,##0")</f>
        <v xml:space="preserve"> - $0</v>
      </c>
      <c r="B515" s="1"/>
      <c r="C515" s="1"/>
      <c r="D515" s="1"/>
      <c r="E515" s="9"/>
      <c r="F515" s="108"/>
      <c r="G515" s="187"/>
      <c r="H515" s="2" t="str">
        <f>IF($G$515="","",1)</f>
        <v/>
      </c>
    </row>
    <row r="516" spans="1:8">
      <c r="A516" s="138"/>
      <c r="B516" s="138"/>
      <c r="C516" s="138"/>
      <c r="D516" s="138"/>
      <c r="E516" s="138"/>
      <c r="F516" s="138"/>
      <c r="G516" s="188"/>
      <c r="H516" s="2" t="str">
        <f t="shared" ref="H516:H518" si="16">IF($G$515="","",1)</f>
        <v/>
      </c>
    </row>
    <row r="517" spans="1:8" ht="21.6">
      <c r="A517" s="102" t="s">
        <v>54</v>
      </c>
      <c r="B517" s="102" t="s">
        <v>55</v>
      </c>
      <c r="C517" s="102" t="s">
        <v>56</v>
      </c>
      <c r="D517" s="102" t="s">
        <v>57</v>
      </c>
      <c r="E517" s="102" t="s">
        <v>58</v>
      </c>
      <c r="F517" s="102" t="s">
        <v>59</v>
      </c>
      <c r="H517" s="2" t="str">
        <f t="shared" si="16"/>
        <v/>
      </c>
    </row>
    <row r="518" spans="1:8" ht="15" thickBot="1">
      <c r="A518" s="12"/>
      <c r="B518" s="12"/>
      <c r="C518" s="12"/>
      <c r="D518" s="12"/>
      <c r="E518" s="12"/>
      <c r="F518" s="12"/>
      <c r="H518" s="2" t="str">
        <f t="shared" si="16"/>
        <v/>
      </c>
    </row>
    <row r="519" spans="1:8" ht="15" thickTop="1">
      <c r="A519" s="112"/>
      <c r="B519" s="112"/>
      <c r="C519" s="154"/>
      <c r="D519" s="52"/>
      <c r="E519" s="155"/>
      <c r="F519" s="106"/>
      <c r="H519" s="2" t="str">
        <f t="shared" ref="H519:H568" si="17">IF(OR(D519="", D519=0), "", 1)</f>
        <v/>
      </c>
    </row>
    <row r="520" spans="1:8">
      <c r="A520" s="112"/>
      <c r="B520" s="112"/>
      <c r="C520" s="154"/>
      <c r="D520" s="52"/>
      <c r="E520" s="155"/>
      <c r="F520" s="106"/>
      <c r="H520" s="2" t="str">
        <f t="shared" si="17"/>
        <v/>
      </c>
    </row>
    <row r="521" spans="1:8">
      <c r="A521" s="112"/>
      <c r="B521" s="112"/>
      <c r="C521" s="154"/>
      <c r="D521" s="52"/>
      <c r="E521" s="155"/>
      <c r="F521" s="106"/>
      <c r="H521" s="2" t="str">
        <f t="shared" si="17"/>
        <v/>
      </c>
    </row>
    <row r="522" spans="1:8">
      <c r="A522" s="112"/>
      <c r="B522" s="112"/>
      <c r="C522" s="154"/>
      <c r="D522" s="52"/>
      <c r="E522" s="155"/>
      <c r="F522" s="106"/>
      <c r="H522" s="2" t="str">
        <f t="shared" si="17"/>
        <v/>
      </c>
    </row>
    <row r="523" spans="1:8">
      <c r="A523" s="112"/>
      <c r="B523" s="112"/>
      <c r="C523" s="154"/>
      <c r="D523" s="52"/>
      <c r="E523" s="155"/>
      <c r="F523" s="106"/>
      <c r="H523" s="2" t="str">
        <f t="shared" si="17"/>
        <v/>
      </c>
    </row>
    <row r="524" spans="1:8">
      <c r="A524" s="112"/>
      <c r="B524" s="112"/>
      <c r="C524" s="154"/>
      <c r="D524" s="52"/>
      <c r="E524" s="155"/>
      <c r="F524" s="106"/>
      <c r="H524" s="2" t="str">
        <f t="shared" si="17"/>
        <v/>
      </c>
    </row>
    <row r="525" spans="1:8">
      <c r="A525" s="112"/>
      <c r="B525" s="112"/>
      <c r="C525" s="154"/>
      <c r="D525" s="52"/>
      <c r="E525" s="155"/>
      <c r="F525" s="106"/>
      <c r="H525" s="2" t="str">
        <f t="shared" si="17"/>
        <v/>
      </c>
    </row>
    <row r="526" spans="1:8">
      <c r="A526" s="112"/>
      <c r="B526" s="112"/>
      <c r="C526" s="154"/>
      <c r="D526" s="52"/>
      <c r="E526" s="155"/>
      <c r="F526" s="106"/>
      <c r="H526" s="2" t="str">
        <f t="shared" si="17"/>
        <v/>
      </c>
    </row>
    <row r="527" spans="1:8">
      <c r="A527" s="112"/>
      <c r="B527" s="112"/>
      <c r="C527" s="154"/>
      <c r="D527" s="52"/>
      <c r="E527" s="155"/>
      <c r="F527" s="106"/>
      <c r="H527" s="2" t="str">
        <f t="shared" si="17"/>
        <v/>
      </c>
    </row>
    <row r="528" spans="1:8">
      <c r="A528" s="112"/>
      <c r="B528" s="112"/>
      <c r="C528" s="154"/>
      <c r="D528" s="52"/>
      <c r="E528" s="155"/>
      <c r="F528" s="106"/>
      <c r="H528" s="2" t="str">
        <f t="shared" si="17"/>
        <v/>
      </c>
    </row>
    <row r="529" spans="1:8">
      <c r="A529" s="112"/>
      <c r="B529" s="112"/>
      <c r="C529" s="154"/>
      <c r="D529" s="52"/>
      <c r="E529" s="155"/>
      <c r="F529" s="106"/>
      <c r="H529" s="2" t="str">
        <f t="shared" si="17"/>
        <v/>
      </c>
    </row>
    <row r="530" spans="1:8">
      <c r="A530" s="112"/>
      <c r="B530" s="112"/>
      <c r="C530" s="154"/>
      <c r="D530" s="52"/>
      <c r="E530" s="155"/>
      <c r="F530" s="106"/>
      <c r="H530" s="2" t="str">
        <f t="shared" si="17"/>
        <v/>
      </c>
    </row>
    <row r="531" spans="1:8">
      <c r="A531" s="112"/>
      <c r="B531" s="112"/>
      <c r="C531" s="154"/>
      <c r="D531" s="52"/>
      <c r="E531" s="155"/>
      <c r="F531" s="106"/>
      <c r="H531" s="2" t="str">
        <f t="shared" si="17"/>
        <v/>
      </c>
    </row>
    <row r="532" spans="1:8">
      <c r="A532" s="112"/>
      <c r="B532" s="112"/>
      <c r="C532" s="154"/>
      <c r="D532" s="52"/>
      <c r="E532" s="155"/>
      <c r="F532" s="106"/>
      <c r="H532" s="2" t="str">
        <f t="shared" si="17"/>
        <v/>
      </c>
    </row>
    <row r="533" spans="1:8">
      <c r="A533" s="112"/>
      <c r="B533" s="112"/>
      <c r="C533" s="154"/>
      <c r="D533" s="52"/>
      <c r="E533" s="155"/>
      <c r="F533" s="106"/>
      <c r="H533" s="2" t="str">
        <f t="shared" si="17"/>
        <v/>
      </c>
    </row>
    <row r="534" spans="1:8">
      <c r="A534" s="112"/>
      <c r="B534" s="112"/>
      <c r="C534" s="131"/>
      <c r="D534" s="52"/>
      <c r="E534" s="52"/>
      <c r="F534" s="112"/>
      <c r="H534" s="2" t="str">
        <f t="shared" si="17"/>
        <v/>
      </c>
    </row>
    <row r="535" spans="1:8">
      <c r="A535" s="112"/>
      <c r="B535" s="112"/>
      <c r="C535" s="131"/>
      <c r="D535" s="52"/>
      <c r="E535" s="52"/>
      <c r="F535" s="112"/>
      <c r="H535" s="2" t="str">
        <f t="shared" si="17"/>
        <v/>
      </c>
    </row>
    <row r="536" spans="1:8">
      <c r="A536" s="112"/>
      <c r="B536" s="112"/>
      <c r="C536" s="131"/>
      <c r="D536" s="52"/>
      <c r="E536" s="52"/>
      <c r="F536" s="112"/>
      <c r="H536" s="2" t="str">
        <f t="shared" si="17"/>
        <v/>
      </c>
    </row>
    <row r="537" spans="1:8">
      <c r="A537" s="112"/>
      <c r="B537" s="112"/>
      <c r="C537" s="131"/>
      <c r="D537" s="52"/>
      <c r="E537" s="52"/>
      <c r="F537" s="112"/>
      <c r="H537" s="2" t="str">
        <f t="shared" si="17"/>
        <v/>
      </c>
    </row>
    <row r="538" spans="1:8">
      <c r="A538" s="112"/>
      <c r="B538" s="112"/>
      <c r="C538" s="131"/>
      <c r="D538" s="52"/>
      <c r="E538" s="52"/>
      <c r="F538" s="112"/>
      <c r="H538" s="2" t="str">
        <f t="shared" si="17"/>
        <v/>
      </c>
    </row>
    <row r="539" spans="1:8">
      <c r="A539" s="112"/>
      <c r="B539" s="112"/>
      <c r="C539" s="131"/>
      <c r="D539" s="52"/>
      <c r="E539" s="52"/>
      <c r="F539" s="112"/>
      <c r="H539" s="2" t="str">
        <f t="shared" si="17"/>
        <v/>
      </c>
    </row>
    <row r="540" spans="1:8">
      <c r="A540" s="112"/>
      <c r="B540" s="112"/>
      <c r="C540" s="131"/>
      <c r="D540" s="52"/>
      <c r="E540" s="52"/>
      <c r="F540" s="112"/>
      <c r="H540" s="2" t="str">
        <f t="shared" si="17"/>
        <v/>
      </c>
    </row>
    <row r="541" spans="1:8">
      <c r="A541" s="112"/>
      <c r="B541" s="112"/>
      <c r="C541" s="131"/>
      <c r="D541" s="52"/>
      <c r="E541" s="52"/>
      <c r="F541" s="112"/>
      <c r="H541" s="2" t="str">
        <f t="shared" si="17"/>
        <v/>
      </c>
    </row>
    <row r="542" spans="1:8">
      <c r="A542" s="112"/>
      <c r="B542" s="112"/>
      <c r="C542" s="131"/>
      <c r="D542" s="52"/>
      <c r="E542" s="52"/>
      <c r="F542" s="112"/>
      <c r="H542" s="2" t="str">
        <f t="shared" si="17"/>
        <v/>
      </c>
    </row>
    <row r="543" spans="1:8">
      <c r="A543" s="112"/>
      <c r="B543" s="112"/>
      <c r="C543" s="131"/>
      <c r="D543" s="52"/>
      <c r="E543" s="52"/>
      <c r="F543" s="112"/>
      <c r="H543" s="2" t="str">
        <f t="shared" si="17"/>
        <v/>
      </c>
    </row>
    <row r="544" spans="1:8">
      <c r="A544" s="112"/>
      <c r="B544" s="112"/>
      <c r="C544" s="131"/>
      <c r="D544" s="52"/>
      <c r="E544" s="52"/>
      <c r="F544" s="112"/>
      <c r="H544" s="2" t="str">
        <f t="shared" si="17"/>
        <v/>
      </c>
    </row>
    <row r="545" spans="1:8">
      <c r="A545" s="112"/>
      <c r="B545" s="112"/>
      <c r="C545" s="131"/>
      <c r="D545" s="52"/>
      <c r="E545" s="52"/>
      <c r="F545" s="112"/>
      <c r="H545" s="2" t="str">
        <f t="shared" si="17"/>
        <v/>
      </c>
    </row>
    <row r="546" spans="1:8">
      <c r="A546" s="112"/>
      <c r="B546" s="112"/>
      <c r="C546" s="131"/>
      <c r="D546" s="52"/>
      <c r="E546" s="52"/>
      <c r="F546" s="112"/>
      <c r="H546" s="2" t="str">
        <f t="shared" si="17"/>
        <v/>
      </c>
    </row>
    <row r="547" spans="1:8">
      <c r="A547" s="112"/>
      <c r="B547" s="112"/>
      <c r="C547" s="131"/>
      <c r="D547" s="52"/>
      <c r="E547" s="52"/>
      <c r="F547" s="112"/>
      <c r="H547" s="2" t="str">
        <f t="shared" si="17"/>
        <v/>
      </c>
    </row>
    <row r="548" spans="1:8">
      <c r="A548" s="112"/>
      <c r="B548" s="112"/>
      <c r="C548" s="131"/>
      <c r="D548" s="52"/>
      <c r="E548" s="52"/>
      <c r="F548" s="112"/>
      <c r="H548" s="2" t="str">
        <f t="shared" si="17"/>
        <v/>
      </c>
    </row>
    <row r="549" spans="1:8">
      <c r="A549" s="112"/>
      <c r="B549" s="112"/>
      <c r="C549" s="131"/>
      <c r="D549" s="52"/>
      <c r="E549" s="52"/>
      <c r="F549" s="112"/>
      <c r="H549" s="2" t="str">
        <f t="shared" si="17"/>
        <v/>
      </c>
    </row>
    <row r="550" spans="1:8">
      <c r="A550" s="112"/>
      <c r="B550" s="112"/>
      <c r="C550" s="131"/>
      <c r="D550" s="52"/>
      <c r="E550" s="52"/>
      <c r="F550" s="112"/>
      <c r="H550" s="2" t="str">
        <f t="shared" si="17"/>
        <v/>
      </c>
    </row>
    <row r="551" spans="1:8">
      <c r="A551" s="112"/>
      <c r="B551" s="112"/>
      <c r="C551" s="131"/>
      <c r="D551" s="52"/>
      <c r="E551" s="52"/>
      <c r="F551" s="112"/>
      <c r="H551" s="2" t="str">
        <f t="shared" si="17"/>
        <v/>
      </c>
    </row>
    <row r="552" spans="1:8">
      <c r="A552" s="112"/>
      <c r="B552" s="112"/>
      <c r="C552" s="131"/>
      <c r="D552" s="52"/>
      <c r="E552" s="52"/>
      <c r="F552" s="112"/>
      <c r="H552" s="2" t="str">
        <f t="shared" si="17"/>
        <v/>
      </c>
    </row>
    <row r="553" spans="1:8">
      <c r="A553" s="112"/>
      <c r="B553" s="112"/>
      <c r="C553" s="131"/>
      <c r="D553" s="52"/>
      <c r="E553" s="52"/>
      <c r="F553" s="112"/>
      <c r="H553" s="2" t="str">
        <f t="shared" si="17"/>
        <v/>
      </c>
    </row>
    <row r="554" spans="1:8">
      <c r="A554" s="112"/>
      <c r="B554" s="112"/>
      <c r="C554" s="131"/>
      <c r="D554" s="52"/>
      <c r="E554" s="52"/>
      <c r="F554" s="112"/>
      <c r="H554" s="2" t="str">
        <f t="shared" si="17"/>
        <v/>
      </c>
    </row>
    <row r="555" spans="1:8">
      <c r="A555" s="112"/>
      <c r="B555" s="112"/>
      <c r="C555" s="131"/>
      <c r="D555" s="52"/>
      <c r="E555" s="52"/>
      <c r="F555" s="112"/>
      <c r="H555" s="2" t="str">
        <f t="shared" si="17"/>
        <v/>
      </c>
    </row>
    <row r="556" spans="1:8">
      <c r="A556" s="112"/>
      <c r="B556" s="112"/>
      <c r="C556" s="131"/>
      <c r="D556" s="52"/>
      <c r="E556" s="52"/>
      <c r="F556" s="112"/>
      <c r="H556" s="2" t="str">
        <f t="shared" si="17"/>
        <v/>
      </c>
    </row>
    <row r="557" spans="1:8">
      <c r="A557" s="112"/>
      <c r="B557" s="112"/>
      <c r="C557" s="131"/>
      <c r="D557" s="52"/>
      <c r="E557" s="52"/>
      <c r="F557" s="112"/>
      <c r="H557" s="2" t="str">
        <f t="shared" si="17"/>
        <v/>
      </c>
    </row>
    <row r="558" spans="1:8">
      <c r="A558" s="112"/>
      <c r="B558" s="112"/>
      <c r="C558" s="131"/>
      <c r="D558" s="52"/>
      <c r="E558" s="52"/>
      <c r="F558" s="112"/>
      <c r="H558" s="2" t="str">
        <f t="shared" si="17"/>
        <v/>
      </c>
    </row>
    <row r="559" spans="1:8">
      <c r="A559" s="112"/>
      <c r="B559" s="112"/>
      <c r="C559" s="131"/>
      <c r="D559" s="52"/>
      <c r="E559" s="52"/>
      <c r="F559" s="112"/>
      <c r="H559" s="2" t="str">
        <f t="shared" si="17"/>
        <v/>
      </c>
    </row>
    <row r="560" spans="1:8">
      <c r="A560" s="112"/>
      <c r="B560" s="112"/>
      <c r="C560" s="131"/>
      <c r="D560" s="52"/>
      <c r="E560" s="52"/>
      <c r="F560" s="112"/>
      <c r="H560" s="2" t="str">
        <f t="shared" si="17"/>
        <v/>
      </c>
    </row>
    <row r="561" spans="1:8">
      <c r="A561" s="112"/>
      <c r="B561" s="112"/>
      <c r="C561" s="131"/>
      <c r="D561" s="52"/>
      <c r="E561" s="52"/>
      <c r="F561" s="112"/>
      <c r="H561" s="2" t="str">
        <f t="shared" si="17"/>
        <v/>
      </c>
    </row>
    <row r="562" spans="1:8">
      <c r="A562" s="112"/>
      <c r="B562" s="112"/>
      <c r="C562" s="131"/>
      <c r="D562" s="52"/>
      <c r="E562" s="52"/>
      <c r="F562" s="112"/>
      <c r="H562" s="2" t="str">
        <f t="shared" si="17"/>
        <v/>
      </c>
    </row>
    <row r="563" spans="1:8">
      <c r="A563" s="112"/>
      <c r="B563" s="112"/>
      <c r="C563" s="131"/>
      <c r="D563" s="52"/>
      <c r="E563" s="52"/>
      <c r="F563" s="112"/>
      <c r="H563" s="2" t="str">
        <f t="shared" si="17"/>
        <v/>
      </c>
    </row>
    <row r="564" spans="1:8">
      <c r="A564" s="112"/>
      <c r="B564" s="112"/>
      <c r="C564" s="131"/>
      <c r="D564" s="52"/>
      <c r="E564" s="52"/>
      <c r="F564" s="112"/>
      <c r="H564" s="2" t="str">
        <f t="shared" si="17"/>
        <v/>
      </c>
    </row>
    <row r="565" spans="1:8">
      <c r="A565" s="112"/>
      <c r="B565" s="112"/>
      <c r="C565" s="131"/>
      <c r="D565" s="52"/>
      <c r="E565" s="52"/>
      <c r="F565" s="112"/>
      <c r="H565" s="2" t="str">
        <f t="shared" si="17"/>
        <v/>
      </c>
    </row>
    <row r="566" spans="1:8">
      <c r="A566" s="112"/>
      <c r="B566" s="112"/>
      <c r="C566" s="131"/>
      <c r="D566" s="52"/>
      <c r="E566" s="52"/>
      <c r="F566" s="112"/>
      <c r="H566" s="2" t="str">
        <f t="shared" si="17"/>
        <v/>
      </c>
    </row>
    <row r="567" spans="1:8">
      <c r="A567" s="112"/>
      <c r="B567" s="112"/>
      <c r="C567" s="131"/>
      <c r="D567" s="52"/>
      <c r="E567" s="52"/>
      <c r="F567" s="112"/>
      <c r="H567" s="2" t="str">
        <f t="shared" si="17"/>
        <v/>
      </c>
    </row>
    <row r="568" spans="1:8">
      <c r="A568" s="112"/>
      <c r="B568" s="112"/>
      <c r="C568" s="131"/>
      <c r="D568" s="52"/>
      <c r="E568" s="52"/>
      <c r="F568" s="112"/>
      <c r="H568" s="2" t="str">
        <f t="shared" si="17"/>
        <v/>
      </c>
    </row>
    <row r="569" spans="1:8">
      <c r="A569" s="192"/>
      <c r="B569" s="193"/>
      <c r="C569" s="194"/>
      <c r="D569" s="191"/>
      <c r="H569" s="2" t="str">
        <f>IF($G$515="","",1)</f>
        <v/>
      </c>
    </row>
    <row r="570" spans="1:8">
      <c r="A570" s="1" t="str">
        <f>G570 &amp; " - $" &amp; TEXT(G571, "#,##0")</f>
        <v xml:space="preserve"> - $0</v>
      </c>
      <c r="B570" s="1"/>
      <c r="C570" s="1"/>
      <c r="D570" s="1"/>
      <c r="E570" s="9"/>
      <c r="F570" s="108"/>
      <c r="G570" s="187"/>
      <c r="H570" s="2" t="str">
        <f>IF($G$570="","",1)</f>
        <v/>
      </c>
    </row>
    <row r="571" spans="1:8">
      <c r="A571" s="138"/>
      <c r="B571" s="138"/>
      <c r="C571" s="138"/>
      <c r="D571" s="138"/>
      <c r="E571" s="138"/>
      <c r="F571" s="138"/>
      <c r="G571" s="188"/>
      <c r="H571" s="2" t="str">
        <f t="shared" ref="H571:H573" si="18">IF($G$570="","",1)</f>
        <v/>
      </c>
    </row>
    <row r="572" spans="1:8" ht="21.6">
      <c r="A572" s="102" t="s">
        <v>54</v>
      </c>
      <c r="B572" s="102" t="s">
        <v>55</v>
      </c>
      <c r="C572" s="102" t="s">
        <v>56</v>
      </c>
      <c r="D572" s="102" t="s">
        <v>57</v>
      </c>
      <c r="E572" s="102" t="s">
        <v>58</v>
      </c>
      <c r="F572" s="102" t="s">
        <v>59</v>
      </c>
      <c r="H572" s="2" t="str">
        <f t="shared" si="18"/>
        <v/>
      </c>
    </row>
    <row r="573" spans="1:8" ht="15" thickBot="1">
      <c r="A573" s="12"/>
      <c r="B573" s="12"/>
      <c r="C573" s="12"/>
      <c r="D573" s="12"/>
      <c r="E573" s="12"/>
      <c r="F573" s="12"/>
      <c r="H573" s="2" t="str">
        <f t="shared" si="18"/>
        <v/>
      </c>
    </row>
    <row r="574" spans="1:8" ht="15" thickTop="1">
      <c r="A574" s="112"/>
      <c r="B574" s="112"/>
      <c r="C574" s="154"/>
      <c r="D574" s="52"/>
      <c r="E574" s="155"/>
      <c r="F574" s="106"/>
      <c r="H574" s="2" t="str">
        <f t="shared" ref="H574:H623" si="19">IF(OR(D574="", D574=0), "", 1)</f>
        <v/>
      </c>
    </row>
    <row r="575" spans="1:8">
      <c r="A575" s="112"/>
      <c r="B575" s="112"/>
      <c r="C575" s="154"/>
      <c r="D575" s="52"/>
      <c r="E575" s="155"/>
      <c r="F575" s="106"/>
      <c r="H575" s="2" t="str">
        <f t="shared" si="19"/>
        <v/>
      </c>
    </row>
    <row r="576" spans="1:8">
      <c r="A576" s="112"/>
      <c r="B576" s="112"/>
      <c r="C576" s="154"/>
      <c r="D576" s="52"/>
      <c r="E576" s="155"/>
      <c r="F576" s="106"/>
      <c r="H576" s="2" t="str">
        <f t="shared" si="19"/>
        <v/>
      </c>
    </row>
    <row r="577" spans="1:8">
      <c r="A577" s="112"/>
      <c r="B577" s="112"/>
      <c r="C577" s="154"/>
      <c r="D577" s="52"/>
      <c r="E577" s="155"/>
      <c r="F577" s="106"/>
      <c r="H577" s="2" t="str">
        <f t="shared" si="19"/>
        <v/>
      </c>
    </row>
    <row r="578" spans="1:8">
      <c r="A578" s="112"/>
      <c r="B578" s="112"/>
      <c r="C578" s="154"/>
      <c r="D578" s="52"/>
      <c r="E578" s="155"/>
      <c r="F578" s="106"/>
      <c r="H578" s="2" t="str">
        <f t="shared" si="19"/>
        <v/>
      </c>
    </row>
    <row r="579" spans="1:8">
      <c r="A579" s="112"/>
      <c r="B579" s="112"/>
      <c r="C579" s="154"/>
      <c r="D579" s="52"/>
      <c r="E579" s="155"/>
      <c r="F579" s="106"/>
      <c r="H579" s="2" t="str">
        <f t="shared" si="19"/>
        <v/>
      </c>
    </row>
    <row r="580" spans="1:8">
      <c r="A580" s="112"/>
      <c r="B580" s="112"/>
      <c r="C580" s="154"/>
      <c r="D580" s="52"/>
      <c r="E580" s="155"/>
      <c r="F580" s="106"/>
      <c r="H580" s="2" t="str">
        <f t="shared" si="19"/>
        <v/>
      </c>
    </row>
    <row r="581" spans="1:8">
      <c r="A581" s="112"/>
      <c r="B581" s="112"/>
      <c r="C581" s="154"/>
      <c r="D581" s="52"/>
      <c r="E581" s="155"/>
      <c r="F581" s="106"/>
      <c r="H581" s="2" t="str">
        <f t="shared" si="19"/>
        <v/>
      </c>
    </row>
    <row r="582" spans="1:8">
      <c r="A582" s="112"/>
      <c r="B582" s="112"/>
      <c r="C582" s="154"/>
      <c r="D582" s="52"/>
      <c r="E582" s="155"/>
      <c r="F582" s="106"/>
      <c r="H582" s="2" t="str">
        <f t="shared" si="19"/>
        <v/>
      </c>
    </row>
    <row r="583" spans="1:8">
      <c r="A583" s="112"/>
      <c r="B583" s="112"/>
      <c r="C583" s="154"/>
      <c r="D583" s="52"/>
      <c r="E583" s="155"/>
      <c r="F583" s="106"/>
      <c r="H583" s="2" t="str">
        <f t="shared" si="19"/>
        <v/>
      </c>
    </row>
    <row r="584" spans="1:8">
      <c r="A584" s="112"/>
      <c r="B584" s="112"/>
      <c r="C584" s="154"/>
      <c r="D584" s="52"/>
      <c r="E584" s="155"/>
      <c r="F584" s="106"/>
      <c r="H584" s="2" t="str">
        <f t="shared" si="19"/>
        <v/>
      </c>
    </row>
    <row r="585" spans="1:8">
      <c r="A585" s="112"/>
      <c r="B585" s="112"/>
      <c r="C585" s="154"/>
      <c r="D585" s="52"/>
      <c r="E585" s="155"/>
      <c r="F585" s="106"/>
      <c r="H585" s="2" t="str">
        <f t="shared" si="19"/>
        <v/>
      </c>
    </row>
    <row r="586" spans="1:8">
      <c r="A586" s="112"/>
      <c r="B586" s="112"/>
      <c r="C586" s="154"/>
      <c r="D586" s="52"/>
      <c r="E586" s="155"/>
      <c r="F586" s="106"/>
      <c r="H586" s="2" t="str">
        <f t="shared" si="19"/>
        <v/>
      </c>
    </row>
    <row r="587" spans="1:8">
      <c r="A587" s="112"/>
      <c r="B587" s="112"/>
      <c r="C587" s="154"/>
      <c r="D587" s="52"/>
      <c r="E587" s="155"/>
      <c r="F587" s="106"/>
      <c r="H587" s="2" t="str">
        <f t="shared" si="19"/>
        <v/>
      </c>
    </row>
    <row r="588" spans="1:8">
      <c r="A588" s="112"/>
      <c r="B588" s="112"/>
      <c r="C588" s="154"/>
      <c r="D588" s="52"/>
      <c r="E588" s="155"/>
      <c r="F588" s="106"/>
      <c r="H588" s="2" t="str">
        <f t="shared" si="19"/>
        <v/>
      </c>
    </row>
    <row r="589" spans="1:8">
      <c r="A589" s="112"/>
      <c r="B589" s="112"/>
      <c r="C589" s="131"/>
      <c r="D589" s="52"/>
      <c r="E589" s="52"/>
      <c r="F589" s="112"/>
      <c r="H589" s="2" t="str">
        <f t="shared" si="19"/>
        <v/>
      </c>
    </row>
    <row r="590" spans="1:8">
      <c r="A590" s="112"/>
      <c r="B590" s="112"/>
      <c r="C590" s="131"/>
      <c r="D590" s="52"/>
      <c r="E590" s="52"/>
      <c r="F590" s="112"/>
      <c r="H590" s="2" t="str">
        <f t="shared" si="19"/>
        <v/>
      </c>
    </row>
    <row r="591" spans="1:8">
      <c r="A591" s="112"/>
      <c r="B591" s="112"/>
      <c r="C591" s="131"/>
      <c r="D591" s="52"/>
      <c r="E591" s="52"/>
      <c r="F591" s="112"/>
      <c r="H591" s="2" t="str">
        <f t="shared" si="19"/>
        <v/>
      </c>
    </row>
    <row r="592" spans="1:8">
      <c r="A592" s="112"/>
      <c r="B592" s="112"/>
      <c r="C592" s="131"/>
      <c r="D592" s="52"/>
      <c r="E592" s="52"/>
      <c r="F592" s="112"/>
      <c r="H592" s="2" t="str">
        <f t="shared" si="19"/>
        <v/>
      </c>
    </row>
    <row r="593" spans="1:8">
      <c r="A593" s="112"/>
      <c r="B593" s="112"/>
      <c r="C593" s="131"/>
      <c r="D593" s="52"/>
      <c r="E593" s="52"/>
      <c r="F593" s="112"/>
      <c r="H593" s="2" t="str">
        <f t="shared" si="19"/>
        <v/>
      </c>
    </row>
    <row r="594" spans="1:8">
      <c r="A594" s="112"/>
      <c r="B594" s="112"/>
      <c r="C594" s="131"/>
      <c r="D594" s="52"/>
      <c r="E594" s="52"/>
      <c r="F594" s="112"/>
      <c r="H594" s="2" t="str">
        <f t="shared" si="19"/>
        <v/>
      </c>
    </row>
    <row r="595" spans="1:8">
      <c r="A595" s="112"/>
      <c r="B595" s="112"/>
      <c r="C595" s="131"/>
      <c r="D595" s="52"/>
      <c r="E595" s="52"/>
      <c r="F595" s="112"/>
      <c r="H595" s="2" t="str">
        <f t="shared" si="19"/>
        <v/>
      </c>
    </row>
    <row r="596" spans="1:8">
      <c r="A596" s="112"/>
      <c r="B596" s="112"/>
      <c r="C596" s="131"/>
      <c r="D596" s="52"/>
      <c r="E596" s="52"/>
      <c r="F596" s="112"/>
      <c r="H596" s="2" t="str">
        <f t="shared" si="19"/>
        <v/>
      </c>
    </row>
    <row r="597" spans="1:8">
      <c r="A597" s="112"/>
      <c r="B597" s="112"/>
      <c r="C597" s="131"/>
      <c r="D597" s="52"/>
      <c r="E597" s="52"/>
      <c r="F597" s="112"/>
      <c r="H597" s="2" t="str">
        <f t="shared" si="19"/>
        <v/>
      </c>
    </row>
    <row r="598" spans="1:8">
      <c r="A598" s="112"/>
      <c r="B598" s="112"/>
      <c r="C598" s="131"/>
      <c r="D598" s="52"/>
      <c r="E598" s="52"/>
      <c r="F598" s="112"/>
      <c r="H598" s="2" t="str">
        <f t="shared" si="19"/>
        <v/>
      </c>
    </row>
    <row r="599" spans="1:8">
      <c r="A599" s="112"/>
      <c r="B599" s="112"/>
      <c r="C599" s="131"/>
      <c r="D599" s="52"/>
      <c r="E599" s="52"/>
      <c r="F599" s="112"/>
      <c r="H599" s="2" t="str">
        <f t="shared" si="19"/>
        <v/>
      </c>
    </row>
    <row r="600" spans="1:8">
      <c r="A600" s="112"/>
      <c r="B600" s="112"/>
      <c r="C600" s="131"/>
      <c r="D600" s="52"/>
      <c r="E600" s="52"/>
      <c r="F600" s="112"/>
      <c r="H600" s="2" t="str">
        <f t="shared" si="19"/>
        <v/>
      </c>
    </row>
    <row r="601" spans="1:8">
      <c r="A601" s="112"/>
      <c r="B601" s="112"/>
      <c r="C601" s="131"/>
      <c r="D601" s="52"/>
      <c r="E601" s="52"/>
      <c r="F601" s="112"/>
      <c r="H601" s="2" t="str">
        <f t="shared" si="19"/>
        <v/>
      </c>
    </row>
    <row r="602" spans="1:8">
      <c r="A602" s="112"/>
      <c r="B602" s="112"/>
      <c r="C602" s="131"/>
      <c r="D602" s="52"/>
      <c r="E602" s="52"/>
      <c r="F602" s="112"/>
      <c r="H602" s="2" t="str">
        <f t="shared" si="19"/>
        <v/>
      </c>
    </row>
    <row r="603" spans="1:8">
      <c r="A603" s="112"/>
      <c r="B603" s="112"/>
      <c r="C603" s="131"/>
      <c r="D603" s="52"/>
      <c r="E603" s="52"/>
      <c r="F603" s="112"/>
      <c r="H603" s="2" t="str">
        <f t="shared" si="19"/>
        <v/>
      </c>
    </row>
    <row r="604" spans="1:8">
      <c r="A604" s="112"/>
      <c r="B604" s="112"/>
      <c r="C604" s="131"/>
      <c r="D604" s="52"/>
      <c r="E604" s="52"/>
      <c r="F604" s="112"/>
      <c r="H604" s="2" t="str">
        <f t="shared" si="19"/>
        <v/>
      </c>
    </row>
    <row r="605" spans="1:8">
      <c r="A605" s="112"/>
      <c r="B605" s="112"/>
      <c r="C605" s="131"/>
      <c r="D605" s="52"/>
      <c r="E605" s="52"/>
      <c r="F605" s="112"/>
      <c r="H605" s="2" t="str">
        <f t="shared" si="19"/>
        <v/>
      </c>
    </row>
    <row r="606" spans="1:8">
      <c r="A606" s="112"/>
      <c r="B606" s="112"/>
      <c r="C606" s="131"/>
      <c r="D606" s="52"/>
      <c r="E606" s="52"/>
      <c r="F606" s="112"/>
      <c r="H606" s="2" t="str">
        <f t="shared" si="19"/>
        <v/>
      </c>
    </row>
    <row r="607" spans="1:8">
      <c r="A607" s="112"/>
      <c r="B607" s="112"/>
      <c r="C607" s="131"/>
      <c r="D607" s="52"/>
      <c r="E607" s="52"/>
      <c r="F607" s="112"/>
      <c r="H607" s="2" t="str">
        <f t="shared" si="19"/>
        <v/>
      </c>
    </row>
    <row r="608" spans="1:8">
      <c r="A608" s="112"/>
      <c r="B608" s="112"/>
      <c r="C608" s="131"/>
      <c r="D608" s="52"/>
      <c r="E608" s="52"/>
      <c r="F608" s="112"/>
      <c r="H608" s="2" t="str">
        <f t="shared" si="19"/>
        <v/>
      </c>
    </row>
    <row r="609" spans="1:8">
      <c r="A609" s="112"/>
      <c r="B609" s="112"/>
      <c r="C609" s="131"/>
      <c r="D609" s="52"/>
      <c r="E609" s="52"/>
      <c r="F609" s="112"/>
      <c r="H609" s="2" t="str">
        <f t="shared" si="19"/>
        <v/>
      </c>
    </row>
    <row r="610" spans="1:8">
      <c r="A610" s="112"/>
      <c r="B610" s="112"/>
      <c r="C610" s="131"/>
      <c r="D610" s="52"/>
      <c r="E610" s="52"/>
      <c r="F610" s="112"/>
      <c r="H610" s="2" t="str">
        <f t="shared" si="19"/>
        <v/>
      </c>
    </row>
    <row r="611" spans="1:8">
      <c r="A611" s="112"/>
      <c r="B611" s="112"/>
      <c r="C611" s="131"/>
      <c r="D611" s="52"/>
      <c r="E611" s="52"/>
      <c r="F611" s="112"/>
      <c r="H611" s="2" t="str">
        <f t="shared" si="19"/>
        <v/>
      </c>
    </row>
    <row r="612" spans="1:8">
      <c r="A612" s="112"/>
      <c r="B612" s="112"/>
      <c r="C612" s="131"/>
      <c r="D612" s="52"/>
      <c r="E612" s="52"/>
      <c r="F612" s="112"/>
      <c r="H612" s="2" t="str">
        <f t="shared" si="19"/>
        <v/>
      </c>
    </row>
    <row r="613" spans="1:8">
      <c r="A613" s="112"/>
      <c r="B613" s="112"/>
      <c r="C613" s="131"/>
      <c r="D613" s="52"/>
      <c r="E613" s="52"/>
      <c r="F613" s="112"/>
      <c r="H613" s="2" t="str">
        <f t="shared" si="19"/>
        <v/>
      </c>
    </row>
    <row r="614" spans="1:8">
      <c r="A614" s="112"/>
      <c r="B614" s="112"/>
      <c r="C614" s="131"/>
      <c r="D614" s="52"/>
      <c r="E614" s="52"/>
      <c r="F614" s="112"/>
      <c r="H614" s="2" t="str">
        <f t="shared" si="19"/>
        <v/>
      </c>
    </row>
    <row r="615" spans="1:8">
      <c r="A615" s="112"/>
      <c r="B615" s="112"/>
      <c r="C615" s="131"/>
      <c r="D615" s="52"/>
      <c r="E615" s="52"/>
      <c r="F615" s="112"/>
      <c r="H615" s="2" t="str">
        <f t="shared" si="19"/>
        <v/>
      </c>
    </row>
    <row r="616" spans="1:8">
      <c r="A616" s="112"/>
      <c r="B616" s="112"/>
      <c r="C616" s="131"/>
      <c r="D616" s="52"/>
      <c r="E616" s="52"/>
      <c r="F616" s="112"/>
      <c r="H616" s="2" t="str">
        <f t="shared" si="19"/>
        <v/>
      </c>
    </row>
    <row r="617" spans="1:8">
      <c r="A617" s="112"/>
      <c r="B617" s="112"/>
      <c r="C617" s="131"/>
      <c r="D617" s="52"/>
      <c r="E617" s="52"/>
      <c r="F617" s="112"/>
      <c r="H617" s="2" t="str">
        <f t="shared" si="19"/>
        <v/>
      </c>
    </row>
    <row r="618" spans="1:8">
      <c r="A618" s="112"/>
      <c r="B618" s="112"/>
      <c r="C618" s="131"/>
      <c r="D618" s="52"/>
      <c r="E618" s="52"/>
      <c r="F618" s="112"/>
      <c r="H618" s="2" t="str">
        <f t="shared" si="19"/>
        <v/>
      </c>
    </row>
    <row r="619" spans="1:8">
      <c r="A619" s="112"/>
      <c r="B619" s="112"/>
      <c r="C619" s="131"/>
      <c r="D619" s="52"/>
      <c r="E619" s="52"/>
      <c r="F619" s="112"/>
      <c r="H619" s="2" t="str">
        <f t="shared" si="19"/>
        <v/>
      </c>
    </row>
    <row r="620" spans="1:8">
      <c r="A620" s="112"/>
      <c r="B620" s="112"/>
      <c r="C620" s="131"/>
      <c r="D620" s="52"/>
      <c r="E620" s="52"/>
      <c r="F620" s="112"/>
      <c r="H620" s="2" t="str">
        <f t="shared" si="19"/>
        <v/>
      </c>
    </row>
    <row r="621" spans="1:8">
      <c r="A621" s="112"/>
      <c r="B621" s="112"/>
      <c r="C621" s="131"/>
      <c r="D621" s="52"/>
      <c r="E621" s="52"/>
      <c r="F621" s="112"/>
      <c r="H621" s="2" t="str">
        <f t="shared" si="19"/>
        <v/>
      </c>
    </row>
    <row r="622" spans="1:8">
      <c r="A622" s="112"/>
      <c r="B622" s="112"/>
      <c r="C622" s="131"/>
      <c r="D622" s="52"/>
      <c r="E622" s="52"/>
      <c r="F622" s="112"/>
      <c r="H622" s="2" t="str">
        <f t="shared" si="19"/>
        <v/>
      </c>
    </row>
    <row r="623" spans="1:8">
      <c r="A623" s="112"/>
      <c r="B623" s="112"/>
      <c r="C623" s="131"/>
      <c r="D623" s="52"/>
      <c r="E623" s="52"/>
      <c r="F623" s="112"/>
      <c r="H623" s="2" t="str">
        <f t="shared" si="19"/>
        <v/>
      </c>
    </row>
    <row r="624" spans="1:8">
      <c r="A624" s="192"/>
      <c r="B624" s="193"/>
      <c r="C624" s="194"/>
      <c r="D624" s="191"/>
      <c r="H624" s="2" t="str">
        <f>IF($G$570="","",1)</f>
        <v/>
      </c>
    </row>
    <row r="625" spans="1:8">
      <c r="A625" s="1" t="str">
        <f>G625 &amp; " - $" &amp; TEXT(G626, "#,##0")</f>
        <v xml:space="preserve"> - $0</v>
      </c>
      <c r="B625" s="1"/>
      <c r="C625" s="1"/>
      <c r="D625" s="1"/>
      <c r="E625" s="9"/>
      <c r="F625" s="108"/>
      <c r="G625" s="187"/>
      <c r="H625" s="2" t="str">
        <f>IF($G$625="","",1)</f>
        <v/>
      </c>
    </row>
    <row r="626" spans="1:8">
      <c r="A626" s="138"/>
      <c r="B626" s="138"/>
      <c r="C626" s="138"/>
      <c r="D626" s="138"/>
      <c r="E626" s="138"/>
      <c r="F626" s="138"/>
      <c r="G626" s="188"/>
      <c r="H626" s="2" t="str">
        <f t="shared" ref="H626:H628" si="20">IF($G$625="","",1)</f>
        <v/>
      </c>
    </row>
    <row r="627" spans="1:8" ht="21.6">
      <c r="A627" s="102" t="s">
        <v>54</v>
      </c>
      <c r="B627" s="102" t="s">
        <v>55</v>
      </c>
      <c r="C627" s="102" t="s">
        <v>56</v>
      </c>
      <c r="D627" s="102" t="s">
        <v>57</v>
      </c>
      <c r="E627" s="102" t="s">
        <v>58</v>
      </c>
      <c r="F627" s="102" t="s">
        <v>59</v>
      </c>
      <c r="H627" s="2" t="str">
        <f t="shared" si="20"/>
        <v/>
      </c>
    </row>
    <row r="628" spans="1:8" ht="15" thickBot="1">
      <c r="A628" s="12"/>
      <c r="B628" s="12"/>
      <c r="C628" s="12"/>
      <c r="D628" s="12"/>
      <c r="E628" s="12"/>
      <c r="F628" s="12"/>
      <c r="H628" s="2" t="str">
        <f t="shared" si="20"/>
        <v/>
      </c>
    </row>
    <row r="629" spans="1:8" ht="15" thickTop="1">
      <c r="A629" s="112"/>
      <c r="B629" s="112"/>
      <c r="C629" s="154"/>
      <c r="D629" s="52"/>
      <c r="E629" s="155"/>
      <c r="F629" s="106"/>
      <c r="H629" s="2" t="str">
        <f t="shared" ref="H629:H678" si="21">IF(OR(D629="", D629=0), "", 1)</f>
        <v/>
      </c>
    </row>
    <row r="630" spans="1:8">
      <c r="A630" s="112"/>
      <c r="B630" s="112"/>
      <c r="C630" s="154"/>
      <c r="D630" s="52"/>
      <c r="E630" s="155"/>
      <c r="F630" s="106"/>
      <c r="H630" s="2" t="str">
        <f t="shared" si="21"/>
        <v/>
      </c>
    </row>
    <row r="631" spans="1:8">
      <c r="A631" s="112"/>
      <c r="B631" s="112"/>
      <c r="C631" s="154"/>
      <c r="D631" s="52"/>
      <c r="E631" s="155"/>
      <c r="F631" s="106"/>
      <c r="H631" s="2" t="str">
        <f t="shared" si="21"/>
        <v/>
      </c>
    </row>
    <row r="632" spans="1:8">
      <c r="A632" s="112"/>
      <c r="B632" s="112"/>
      <c r="C632" s="154"/>
      <c r="D632" s="52"/>
      <c r="E632" s="155"/>
      <c r="F632" s="106"/>
      <c r="H632" s="2" t="str">
        <f t="shared" si="21"/>
        <v/>
      </c>
    </row>
    <row r="633" spans="1:8">
      <c r="A633" s="112"/>
      <c r="B633" s="112"/>
      <c r="C633" s="154"/>
      <c r="D633" s="52"/>
      <c r="E633" s="155"/>
      <c r="F633" s="106"/>
      <c r="H633" s="2" t="str">
        <f t="shared" si="21"/>
        <v/>
      </c>
    </row>
    <row r="634" spans="1:8">
      <c r="A634" s="112"/>
      <c r="B634" s="112"/>
      <c r="C634" s="154"/>
      <c r="D634" s="52"/>
      <c r="E634" s="155"/>
      <c r="F634" s="106"/>
      <c r="H634" s="2" t="str">
        <f t="shared" si="21"/>
        <v/>
      </c>
    </row>
    <row r="635" spans="1:8">
      <c r="A635" s="112"/>
      <c r="B635" s="112"/>
      <c r="C635" s="154"/>
      <c r="D635" s="52"/>
      <c r="E635" s="155"/>
      <c r="F635" s="106"/>
      <c r="H635" s="2" t="str">
        <f t="shared" si="21"/>
        <v/>
      </c>
    </row>
    <row r="636" spans="1:8">
      <c r="A636" s="112"/>
      <c r="B636" s="112"/>
      <c r="C636" s="154"/>
      <c r="D636" s="52"/>
      <c r="E636" s="155"/>
      <c r="F636" s="106"/>
      <c r="H636" s="2" t="str">
        <f t="shared" si="21"/>
        <v/>
      </c>
    </row>
    <row r="637" spans="1:8">
      <c r="A637" s="112"/>
      <c r="B637" s="112"/>
      <c r="C637" s="154"/>
      <c r="D637" s="52"/>
      <c r="E637" s="155"/>
      <c r="F637" s="106"/>
      <c r="H637" s="2" t="str">
        <f t="shared" si="21"/>
        <v/>
      </c>
    </row>
    <row r="638" spans="1:8">
      <c r="A638" s="112"/>
      <c r="B638" s="112"/>
      <c r="C638" s="154"/>
      <c r="D638" s="52"/>
      <c r="E638" s="155"/>
      <c r="F638" s="106"/>
      <c r="H638" s="2" t="str">
        <f t="shared" si="21"/>
        <v/>
      </c>
    </row>
    <row r="639" spans="1:8">
      <c r="A639" s="112"/>
      <c r="B639" s="112"/>
      <c r="C639" s="154"/>
      <c r="D639" s="52"/>
      <c r="E639" s="155"/>
      <c r="F639" s="106"/>
      <c r="H639" s="2" t="str">
        <f t="shared" si="21"/>
        <v/>
      </c>
    </row>
    <row r="640" spans="1:8">
      <c r="A640" s="112"/>
      <c r="B640" s="112"/>
      <c r="C640" s="154"/>
      <c r="D640" s="52"/>
      <c r="E640" s="155"/>
      <c r="F640" s="106"/>
      <c r="H640" s="2" t="str">
        <f t="shared" si="21"/>
        <v/>
      </c>
    </row>
    <row r="641" spans="1:8">
      <c r="A641" s="112"/>
      <c r="B641" s="112"/>
      <c r="C641" s="154"/>
      <c r="D641" s="52"/>
      <c r="E641" s="155"/>
      <c r="F641" s="106"/>
      <c r="H641" s="2" t="str">
        <f t="shared" si="21"/>
        <v/>
      </c>
    </row>
    <row r="642" spans="1:8">
      <c r="A642" s="112"/>
      <c r="B642" s="112"/>
      <c r="C642" s="154"/>
      <c r="D642" s="52"/>
      <c r="E642" s="155"/>
      <c r="F642" s="106"/>
      <c r="H642" s="2" t="str">
        <f t="shared" si="21"/>
        <v/>
      </c>
    </row>
    <row r="643" spans="1:8">
      <c r="A643" s="112"/>
      <c r="B643" s="112"/>
      <c r="C643" s="154"/>
      <c r="D643" s="52"/>
      <c r="E643" s="155"/>
      <c r="F643" s="106"/>
      <c r="H643" s="2" t="str">
        <f t="shared" si="21"/>
        <v/>
      </c>
    </row>
    <row r="644" spans="1:8">
      <c r="A644" s="112"/>
      <c r="B644" s="112"/>
      <c r="C644" s="131"/>
      <c r="D644" s="52"/>
      <c r="E644" s="52"/>
      <c r="F644" s="112"/>
      <c r="H644" s="2" t="str">
        <f t="shared" si="21"/>
        <v/>
      </c>
    </row>
    <row r="645" spans="1:8">
      <c r="A645" s="112"/>
      <c r="B645" s="112"/>
      <c r="C645" s="131"/>
      <c r="D645" s="52"/>
      <c r="E645" s="52"/>
      <c r="F645" s="112"/>
      <c r="H645" s="2" t="str">
        <f t="shared" si="21"/>
        <v/>
      </c>
    </row>
    <row r="646" spans="1:8">
      <c r="A646" s="112"/>
      <c r="B646" s="112"/>
      <c r="C646" s="131"/>
      <c r="D646" s="52"/>
      <c r="E646" s="52"/>
      <c r="F646" s="112"/>
      <c r="H646" s="2" t="str">
        <f t="shared" si="21"/>
        <v/>
      </c>
    </row>
    <row r="647" spans="1:8">
      <c r="A647" s="112"/>
      <c r="B647" s="112"/>
      <c r="C647" s="131"/>
      <c r="D647" s="52"/>
      <c r="E647" s="52"/>
      <c r="F647" s="112"/>
      <c r="H647" s="2" t="str">
        <f t="shared" si="21"/>
        <v/>
      </c>
    </row>
    <row r="648" spans="1:8">
      <c r="A648" s="112"/>
      <c r="B648" s="112"/>
      <c r="C648" s="131"/>
      <c r="D648" s="52"/>
      <c r="E648" s="52"/>
      <c r="F648" s="112"/>
      <c r="H648" s="2" t="str">
        <f t="shared" si="21"/>
        <v/>
      </c>
    </row>
    <row r="649" spans="1:8">
      <c r="A649" s="112"/>
      <c r="B649" s="112"/>
      <c r="C649" s="131"/>
      <c r="D649" s="52"/>
      <c r="E649" s="52"/>
      <c r="F649" s="112"/>
      <c r="H649" s="2" t="str">
        <f t="shared" si="21"/>
        <v/>
      </c>
    </row>
    <row r="650" spans="1:8">
      <c r="A650" s="112"/>
      <c r="B650" s="112"/>
      <c r="C650" s="131"/>
      <c r="D650" s="52"/>
      <c r="E650" s="52"/>
      <c r="F650" s="112"/>
      <c r="H650" s="2" t="str">
        <f t="shared" si="21"/>
        <v/>
      </c>
    </row>
    <row r="651" spans="1:8">
      <c r="A651" s="112"/>
      <c r="B651" s="112"/>
      <c r="C651" s="131"/>
      <c r="D651" s="52"/>
      <c r="E651" s="52"/>
      <c r="F651" s="112"/>
      <c r="H651" s="2" t="str">
        <f t="shared" si="21"/>
        <v/>
      </c>
    </row>
    <row r="652" spans="1:8">
      <c r="A652" s="112"/>
      <c r="B652" s="112"/>
      <c r="C652" s="131"/>
      <c r="D652" s="52"/>
      <c r="E652" s="52"/>
      <c r="F652" s="112"/>
      <c r="H652" s="2" t="str">
        <f t="shared" si="21"/>
        <v/>
      </c>
    </row>
    <row r="653" spans="1:8">
      <c r="A653" s="112"/>
      <c r="B653" s="112"/>
      <c r="C653" s="131"/>
      <c r="D653" s="52"/>
      <c r="E653" s="52"/>
      <c r="F653" s="112"/>
      <c r="H653" s="2" t="str">
        <f t="shared" si="21"/>
        <v/>
      </c>
    </row>
    <row r="654" spans="1:8">
      <c r="A654" s="112"/>
      <c r="B654" s="112"/>
      <c r="C654" s="131"/>
      <c r="D654" s="52"/>
      <c r="E654" s="52"/>
      <c r="F654" s="112"/>
      <c r="H654" s="2" t="str">
        <f t="shared" si="21"/>
        <v/>
      </c>
    </row>
    <row r="655" spans="1:8">
      <c r="A655" s="112"/>
      <c r="B655" s="112"/>
      <c r="C655" s="131"/>
      <c r="D655" s="52"/>
      <c r="E655" s="52"/>
      <c r="F655" s="112"/>
      <c r="H655" s="2" t="str">
        <f t="shared" si="21"/>
        <v/>
      </c>
    </row>
    <row r="656" spans="1:8">
      <c r="A656" s="112"/>
      <c r="B656" s="112"/>
      <c r="C656" s="131"/>
      <c r="D656" s="52"/>
      <c r="E656" s="52"/>
      <c r="F656" s="112"/>
      <c r="H656" s="2" t="str">
        <f t="shared" si="21"/>
        <v/>
      </c>
    </row>
    <row r="657" spans="1:8">
      <c r="A657" s="112"/>
      <c r="B657" s="112"/>
      <c r="C657" s="131"/>
      <c r="D657" s="52"/>
      <c r="E657" s="52"/>
      <c r="F657" s="112"/>
      <c r="H657" s="2" t="str">
        <f t="shared" si="21"/>
        <v/>
      </c>
    </row>
    <row r="658" spans="1:8">
      <c r="A658" s="112"/>
      <c r="B658" s="112"/>
      <c r="C658" s="131"/>
      <c r="D658" s="52"/>
      <c r="E658" s="52"/>
      <c r="F658" s="112"/>
      <c r="H658" s="2" t="str">
        <f t="shared" si="21"/>
        <v/>
      </c>
    </row>
    <row r="659" spans="1:8">
      <c r="A659" s="112"/>
      <c r="B659" s="112"/>
      <c r="C659" s="131"/>
      <c r="D659" s="52"/>
      <c r="E659" s="52"/>
      <c r="F659" s="112"/>
      <c r="H659" s="2" t="str">
        <f t="shared" si="21"/>
        <v/>
      </c>
    </row>
    <row r="660" spans="1:8">
      <c r="A660" s="112"/>
      <c r="B660" s="112"/>
      <c r="C660" s="131"/>
      <c r="D660" s="52"/>
      <c r="E660" s="52"/>
      <c r="F660" s="112"/>
      <c r="H660" s="2" t="str">
        <f t="shared" si="21"/>
        <v/>
      </c>
    </row>
    <row r="661" spans="1:8">
      <c r="A661" s="112"/>
      <c r="B661" s="112"/>
      <c r="C661" s="131"/>
      <c r="D661" s="52"/>
      <c r="E661" s="52"/>
      <c r="F661" s="112"/>
      <c r="H661" s="2" t="str">
        <f t="shared" si="21"/>
        <v/>
      </c>
    </row>
    <row r="662" spans="1:8">
      <c r="A662" s="112"/>
      <c r="B662" s="112"/>
      <c r="C662" s="131"/>
      <c r="D662" s="52"/>
      <c r="E662" s="52"/>
      <c r="F662" s="112"/>
      <c r="H662" s="2" t="str">
        <f t="shared" si="21"/>
        <v/>
      </c>
    </row>
    <row r="663" spans="1:8">
      <c r="A663" s="112"/>
      <c r="B663" s="112"/>
      <c r="C663" s="131"/>
      <c r="D663" s="52"/>
      <c r="E663" s="52"/>
      <c r="F663" s="112"/>
      <c r="H663" s="2" t="str">
        <f t="shared" si="21"/>
        <v/>
      </c>
    </row>
    <row r="664" spans="1:8">
      <c r="A664" s="112"/>
      <c r="B664" s="112"/>
      <c r="C664" s="131"/>
      <c r="D664" s="52"/>
      <c r="E664" s="52"/>
      <c r="F664" s="112"/>
      <c r="H664" s="2" t="str">
        <f t="shared" si="21"/>
        <v/>
      </c>
    </row>
    <row r="665" spans="1:8">
      <c r="A665" s="112"/>
      <c r="B665" s="112"/>
      <c r="C665" s="131"/>
      <c r="D665" s="52"/>
      <c r="E665" s="52"/>
      <c r="F665" s="112"/>
      <c r="H665" s="2" t="str">
        <f t="shared" si="21"/>
        <v/>
      </c>
    </row>
    <row r="666" spans="1:8">
      <c r="A666" s="112"/>
      <c r="B666" s="112"/>
      <c r="C666" s="131"/>
      <c r="D666" s="52"/>
      <c r="E666" s="52"/>
      <c r="F666" s="112"/>
      <c r="H666" s="2" t="str">
        <f t="shared" si="21"/>
        <v/>
      </c>
    </row>
    <row r="667" spans="1:8">
      <c r="A667" s="112"/>
      <c r="B667" s="112"/>
      <c r="C667" s="131"/>
      <c r="D667" s="52"/>
      <c r="E667" s="52"/>
      <c r="F667" s="112"/>
      <c r="H667" s="2" t="str">
        <f t="shared" si="21"/>
        <v/>
      </c>
    </row>
    <row r="668" spans="1:8">
      <c r="A668" s="112"/>
      <c r="B668" s="112"/>
      <c r="C668" s="131"/>
      <c r="D668" s="52"/>
      <c r="E668" s="52"/>
      <c r="F668" s="112"/>
      <c r="H668" s="2" t="str">
        <f t="shared" si="21"/>
        <v/>
      </c>
    </row>
    <row r="669" spans="1:8">
      <c r="A669" s="112"/>
      <c r="B669" s="112"/>
      <c r="C669" s="131"/>
      <c r="D669" s="52"/>
      <c r="E669" s="52"/>
      <c r="F669" s="112"/>
      <c r="H669" s="2" t="str">
        <f t="shared" si="21"/>
        <v/>
      </c>
    </row>
    <row r="670" spans="1:8">
      <c r="A670" s="112"/>
      <c r="B670" s="112"/>
      <c r="C670" s="131"/>
      <c r="D670" s="52"/>
      <c r="E670" s="52"/>
      <c r="F670" s="112"/>
      <c r="H670" s="2" t="str">
        <f t="shared" si="21"/>
        <v/>
      </c>
    </row>
    <row r="671" spans="1:8">
      <c r="A671" s="112"/>
      <c r="B671" s="112"/>
      <c r="C671" s="131"/>
      <c r="D671" s="52"/>
      <c r="E671" s="52"/>
      <c r="F671" s="112"/>
      <c r="H671" s="2" t="str">
        <f t="shared" si="21"/>
        <v/>
      </c>
    </row>
    <row r="672" spans="1:8">
      <c r="A672" s="112"/>
      <c r="B672" s="112"/>
      <c r="C672" s="131"/>
      <c r="D672" s="52"/>
      <c r="E672" s="52"/>
      <c r="F672" s="112"/>
      <c r="H672" s="2" t="str">
        <f t="shared" si="21"/>
        <v/>
      </c>
    </row>
    <row r="673" spans="1:8">
      <c r="A673" s="112"/>
      <c r="B673" s="112"/>
      <c r="C673" s="131"/>
      <c r="D673" s="52"/>
      <c r="E673" s="52"/>
      <c r="F673" s="112"/>
      <c r="H673" s="2" t="str">
        <f t="shared" si="21"/>
        <v/>
      </c>
    </row>
    <row r="674" spans="1:8">
      <c r="A674" s="112"/>
      <c r="B674" s="112"/>
      <c r="C674" s="131"/>
      <c r="D674" s="52"/>
      <c r="E674" s="52"/>
      <c r="F674" s="112"/>
      <c r="H674" s="2" t="str">
        <f t="shared" si="21"/>
        <v/>
      </c>
    </row>
    <row r="675" spans="1:8">
      <c r="A675" s="112"/>
      <c r="B675" s="112"/>
      <c r="C675" s="131"/>
      <c r="D675" s="52"/>
      <c r="E675" s="52"/>
      <c r="F675" s="112"/>
      <c r="H675" s="2" t="str">
        <f t="shared" si="21"/>
        <v/>
      </c>
    </row>
    <row r="676" spans="1:8">
      <c r="A676" s="112"/>
      <c r="B676" s="112"/>
      <c r="C676" s="131"/>
      <c r="D676" s="52"/>
      <c r="E676" s="52"/>
      <c r="F676" s="112"/>
      <c r="H676" s="2" t="str">
        <f t="shared" si="21"/>
        <v/>
      </c>
    </row>
    <row r="677" spans="1:8">
      <c r="A677" s="112"/>
      <c r="B677" s="112"/>
      <c r="C677" s="131"/>
      <c r="D677" s="52"/>
      <c r="E677" s="52"/>
      <c r="F677" s="112"/>
      <c r="H677" s="2" t="str">
        <f t="shared" si="21"/>
        <v/>
      </c>
    </row>
    <row r="678" spans="1:8">
      <c r="A678" s="112"/>
      <c r="B678" s="112"/>
      <c r="C678" s="131"/>
      <c r="D678" s="52"/>
      <c r="E678" s="52"/>
      <c r="F678" s="112"/>
      <c r="H678" s="2" t="str">
        <f t="shared" si="21"/>
        <v/>
      </c>
    </row>
    <row r="679" spans="1:8">
      <c r="A679" s="192"/>
      <c r="B679" s="193"/>
      <c r="C679" s="194"/>
      <c r="D679" s="191"/>
      <c r="H679" s="2" t="str">
        <f>IF($G$625="","",1)</f>
        <v/>
      </c>
    </row>
    <row r="680" spans="1:8">
      <c r="A680" s="1" t="str">
        <f>G680 &amp; " - $" &amp; TEXT(G681, "#,##0")</f>
        <v xml:space="preserve"> - $0</v>
      </c>
      <c r="B680" s="1"/>
      <c r="C680" s="1"/>
      <c r="D680" s="1"/>
      <c r="E680" s="9"/>
      <c r="F680" s="108"/>
      <c r="G680" s="187"/>
      <c r="H680" s="2" t="str">
        <f>IF($G$680="","",1)</f>
        <v/>
      </c>
    </row>
    <row r="681" spans="1:8">
      <c r="A681" s="138"/>
      <c r="B681" s="138"/>
      <c r="C681" s="138"/>
      <c r="D681" s="138"/>
      <c r="E681" s="138"/>
      <c r="F681" s="138"/>
      <c r="G681" s="188"/>
      <c r="H681" s="2" t="str">
        <f t="shared" ref="H681:H683" si="22">IF($G$680="","",1)</f>
        <v/>
      </c>
    </row>
    <row r="682" spans="1:8" ht="21.6">
      <c r="A682" s="102" t="s">
        <v>54</v>
      </c>
      <c r="B682" s="102" t="s">
        <v>55</v>
      </c>
      <c r="C682" s="102" t="s">
        <v>56</v>
      </c>
      <c r="D682" s="102" t="s">
        <v>57</v>
      </c>
      <c r="E682" s="102" t="s">
        <v>58</v>
      </c>
      <c r="F682" s="102" t="s">
        <v>59</v>
      </c>
      <c r="H682" s="2" t="str">
        <f t="shared" si="22"/>
        <v/>
      </c>
    </row>
    <row r="683" spans="1:8" ht="15" thickBot="1">
      <c r="A683" s="12"/>
      <c r="B683" s="12"/>
      <c r="C683" s="12"/>
      <c r="D683" s="12"/>
      <c r="E683" s="12"/>
      <c r="F683" s="12"/>
      <c r="H683" s="2" t="str">
        <f t="shared" si="22"/>
        <v/>
      </c>
    </row>
    <row r="684" spans="1:8" ht="15" thickTop="1">
      <c r="A684" s="112"/>
      <c r="B684" s="112"/>
      <c r="C684" s="154"/>
      <c r="D684" s="52"/>
      <c r="E684" s="155"/>
      <c r="F684" s="106"/>
      <c r="H684" s="2" t="str">
        <f t="shared" ref="H684:H733" si="23">IF(OR(D684="", D684=0), "", 1)</f>
        <v/>
      </c>
    </row>
    <row r="685" spans="1:8">
      <c r="A685" s="112"/>
      <c r="B685" s="112"/>
      <c r="C685" s="154"/>
      <c r="D685" s="52"/>
      <c r="E685" s="155"/>
      <c r="F685" s="106"/>
      <c r="H685" s="2" t="str">
        <f t="shared" si="23"/>
        <v/>
      </c>
    </row>
    <row r="686" spans="1:8">
      <c r="A686" s="112"/>
      <c r="B686" s="112"/>
      <c r="C686" s="154"/>
      <c r="D686" s="52"/>
      <c r="E686" s="155"/>
      <c r="F686" s="106"/>
      <c r="H686" s="2" t="str">
        <f t="shared" si="23"/>
        <v/>
      </c>
    </row>
    <row r="687" spans="1:8">
      <c r="A687" s="112"/>
      <c r="B687" s="112"/>
      <c r="C687" s="154"/>
      <c r="D687" s="52"/>
      <c r="E687" s="155"/>
      <c r="F687" s="106"/>
      <c r="H687" s="2" t="str">
        <f t="shared" si="23"/>
        <v/>
      </c>
    </row>
    <row r="688" spans="1:8">
      <c r="A688" s="112"/>
      <c r="B688" s="112"/>
      <c r="C688" s="154"/>
      <c r="D688" s="52"/>
      <c r="E688" s="155"/>
      <c r="F688" s="106"/>
      <c r="H688" s="2" t="str">
        <f t="shared" si="23"/>
        <v/>
      </c>
    </row>
    <row r="689" spans="1:8">
      <c r="A689" s="112"/>
      <c r="B689" s="112"/>
      <c r="C689" s="154"/>
      <c r="D689" s="52"/>
      <c r="E689" s="155"/>
      <c r="F689" s="106"/>
      <c r="H689" s="2" t="str">
        <f t="shared" si="23"/>
        <v/>
      </c>
    </row>
    <row r="690" spans="1:8">
      <c r="A690" s="112"/>
      <c r="B690" s="112"/>
      <c r="C690" s="154"/>
      <c r="D690" s="52"/>
      <c r="E690" s="155"/>
      <c r="F690" s="106"/>
      <c r="H690" s="2" t="str">
        <f t="shared" si="23"/>
        <v/>
      </c>
    </row>
    <row r="691" spans="1:8">
      <c r="A691" s="112"/>
      <c r="B691" s="112"/>
      <c r="C691" s="154"/>
      <c r="D691" s="52"/>
      <c r="E691" s="155"/>
      <c r="F691" s="106"/>
      <c r="H691" s="2" t="str">
        <f t="shared" si="23"/>
        <v/>
      </c>
    </row>
    <row r="692" spans="1:8">
      <c r="A692" s="112"/>
      <c r="B692" s="112"/>
      <c r="C692" s="154"/>
      <c r="D692" s="52"/>
      <c r="E692" s="155"/>
      <c r="F692" s="106"/>
      <c r="H692" s="2" t="str">
        <f t="shared" si="23"/>
        <v/>
      </c>
    </row>
    <row r="693" spans="1:8">
      <c r="A693" s="112"/>
      <c r="B693" s="112"/>
      <c r="C693" s="154"/>
      <c r="D693" s="52"/>
      <c r="E693" s="155"/>
      <c r="F693" s="106"/>
      <c r="H693" s="2" t="str">
        <f t="shared" si="23"/>
        <v/>
      </c>
    </row>
    <row r="694" spans="1:8">
      <c r="A694" s="112"/>
      <c r="B694" s="112"/>
      <c r="C694" s="154"/>
      <c r="D694" s="52"/>
      <c r="E694" s="155"/>
      <c r="F694" s="106"/>
      <c r="H694" s="2" t="str">
        <f t="shared" si="23"/>
        <v/>
      </c>
    </row>
    <row r="695" spans="1:8">
      <c r="A695" s="112"/>
      <c r="B695" s="112"/>
      <c r="C695" s="154"/>
      <c r="D695" s="52"/>
      <c r="E695" s="155"/>
      <c r="F695" s="106"/>
      <c r="H695" s="2" t="str">
        <f t="shared" si="23"/>
        <v/>
      </c>
    </row>
    <row r="696" spans="1:8">
      <c r="A696" s="112"/>
      <c r="B696" s="112"/>
      <c r="C696" s="154"/>
      <c r="D696" s="52"/>
      <c r="E696" s="155"/>
      <c r="F696" s="106"/>
      <c r="H696" s="2" t="str">
        <f t="shared" si="23"/>
        <v/>
      </c>
    </row>
    <row r="697" spans="1:8">
      <c r="A697" s="112"/>
      <c r="B697" s="112"/>
      <c r="C697" s="154"/>
      <c r="D697" s="52"/>
      <c r="E697" s="155"/>
      <c r="F697" s="106"/>
      <c r="H697" s="2" t="str">
        <f t="shared" si="23"/>
        <v/>
      </c>
    </row>
    <row r="698" spans="1:8">
      <c r="A698" s="112"/>
      <c r="B698" s="112"/>
      <c r="C698" s="154"/>
      <c r="D698" s="52"/>
      <c r="E698" s="155"/>
      <c r="F698" s="106"/>
      <c r="H698" s="2" t="str">
        <f t="shared" si="23"/>
        <v/>
      </c>
    </row>
    <row r="699" spans="1:8">
      <c r="A699" s="112"/>
      <c r="B699" s="112"/>
      <c r="C699" s="131"/>
      <c r="D699" s="52"/>
      <c r="E699" s="52"/>
      <c r="F699" s="112"/>
      <c r="H699" s="2" t="str">
        <f t="shared" si="23"/>
        <v/>
      </c>
    </row>
    <row r="700" spans="1:8">
      <c r="A700" s="112"/>
      <c r="B700" s="112"/>
      <c r="C700" s="131"/>
      <c r="D700" s="52"/>
      <c r="E700" s="52"/>
      <c r="F700" s="112"/>
      <c r="H700" s="2" t="str">
        <f t="shared" si="23"/>
        <v/>
      </c>
    </row>
    <row r="701" spans="1:8">
      <c r="A701" s="112"/>
      <c r="B701" s="112"/>
      <c r="C701" s="131"/>
      <c r="D701" s="52"/>
      <c r="E701" s="52"/>
      <c r="F701" s="112"/>
      <c r="H701" s="2" t="str">
        <f t="shared" si="23"/>
        <v/>
      </c>
    </row>
    <row r="702" spans="1:8">
      <c r="A702" s="112"/>
      <c r="B702" s="112"/>
      <c r="C702" s="131"/>
      <c r="D702" s="52"/>
      <c r="E702" s="52"/>
      <c r="F702" s="112"/>
      <c r="H702" s="2" t="str">
        <f t="shared" si="23"/>
        <v/>
      </c>
    </row>
    <row r="703" spans="1:8">
      <c r="A703" s="112"/>
      <c r="B703" s="112"/>
      <c r="C703" s="131"/>
      <c r="D703" s="52"/>
      <c r="E703" s="52"/>
      <c r="F703" s="112"/>
      <c r="H703" s="2" t="str">
        <f t="shared" si="23"/>
        <v/>
      </c>
    </row>
    <row r="704" spans="1:8">
      <c r="A704" s="112"/>
      <c r="B704" s="112"/>
      <c r="C704" s="131"/>
      <c r="D704" s="52"/>
      <c r="E704" s="52"/>
      <c r="F704" s="112"/>
      <c r="H704" s="2" t="str">
        <f t="shared" si="23"/>
        <v/>
      </c>
    </row>
    <row r="705" spans="1:8">
      <c r="A705" s="112"/>
      <c r="B705" s="112"/>
      <c r="C705" s="131"/>
      <c r="D705" s="52"/>
      <c r="E705" s="52"/>
      <c r="F705" s="112"/>
      <c r="H705" s="2" t="str">
        <f t="shared" si="23"/>
        <v/>
      </c>
    </row>
    <row r="706" spans="1:8">
      <c r="A706" s="112"/>
      <c r="B706" s="112"/>
      <c r="C706" s="131"/>
      <c r="D706" s="52"/>
      <c r="E706" s="52"/>
      <c r="F706" s="112"/>
      <c r="H706" s="2" t="str">
        <f t="shared" si="23"/>
        <v/>
      </c>
    </row>
    <row r="707" spans="1:8">
      <c r="A707" s="112"/>
      <c r="B707" s="112"/>
      <c r="C707" s="131"/>
      <c r="D707" s="52"/>
      <c r="E707" s="52"/>
      <c r="F707" s="112"/>
      <c r="H707" s="2" t="str">
        <f t="shared" si="23"/>
        <v/>
      </c>
    </row>
    <row r="708" spans="1:8">
      <c r="A708" s="112"/>
      <c r="B708" s="112"/>
      <c r="C708" s="131"/>
      <c r="D708" s="52"/>
      <c r="E708" s="52"/>
      <c r="F708" s="112"/>
      <c r="H708" s="2" t="str">
        <f t="shared" si="23"/>
        <v/>
      </c>
    </row>
    <row r="709" spans="1:8">
      <c r="A709" s="112"/>
      <c r="B709" s="112"/>
      <c r="C709" s="131"/>
      <c r="D709" s="52"/>
      <c r="E709" s="52"/>
      <c r="F709" s="112"/>
      <c r="H709" s="2" t="str">
        <f t="shared" si="23"/>
        <v/>
      </c>
    </row>
    <row r="710" spans="1:8">
      <c r="A710" s="112"/>
      <c r="B710" s="112"/>
      <c r="C710" s="131"/>
      <c r="D710" s="52"/>
      <c r="E710" s="52"/>
      <c r="F710" s="112"/>
      <c r="H710" s="2" t="str">
        <f t="shared" si="23"/>
        <v/>
      </c>
    </row>
    <row r="711" spans="1:8">
      <c r="A711" s="112"/>
      <c r="B711" s="112"/>
      <c r="C711" s="131"/>
      <c r="D711" s="52"/>
      <c r="E711" s="52"/>
      <c r="F711" s="112"/>
      <c r="H711" s="2" t="str">
        <f t="shared" si="23"/>
        <v/>
      </c>
    </row>
    <row r="712" spans="1:8">
      <c r="A712" s="112"/>
      <c r="B712" s="112"/>
      <c r="C712" s="131"/>
      <c r="D712" s="52"/>
      <c r="E712" s="52"/>
      <c r="F712" s="112"/>
      <c r="H712" s="2" t="str">
        <f t="shared" si="23"/>
        <v/>
      </c>
    </row>
    <row r="713" spans="1:8">
      <c r="A713" s="112"/>
      <c r="B713" s="112"/>
      <c r="C713" s="131"/>
      <c r="D713" s="52"/>
      <c r="E713" s="52"/>
      <c r="F713" s="112"/>
      <c r="H713" s="2" t="str">
        <f t="shared" si="23"/>
        <v/>
      </c>
    </row>
    <row r="714" spans="1:8">
      <c r="A714" s="112"/>
      <c r="B714" s="112"/>
      <c r="C714" s="131"/>
      <c r="D714" s="52"/>
      <c r="E714" s="52"/>
      <c r="F714" s="112"/>
      <c r="H714" s="2" t="str">
        <f t="shared" si="23"/>
        <v/>
      </c>
    </row>
    <row r="715" spans="1:8">
      <c r="A715" s="112"/>
      <c r="B715" s="112"/>
      <c r="C715" s="131"/>
      <c r="D715" s="52"/>
      <c r="E715" s="52"/>
      <c r="F715" s="112"/>
      <c r="H715" s="2" t="str">
        <f t="shared" si="23"/>
        <v/>
      </c>
    </row>
    <row r="716" spans="1:8">
      <c r="A716" s="112"/>
      <c r="B716" s="112"/>
      <c r="C716" s="131"/>
      <c r="D716" s="52"/>
      <c r="E716" s="52"/>
      <c r="F716" s="112"/>
      <c r="H716" s="2" t="str">
        <f t="shared" si="23"/>
        <v/>
      </c>
    </row>
    <row r="717" spans="1:8">
      <c r="A717" s="112"/>
      <c r="B717" s="112"/>
      <c r="C717" s="131"/>
      <c r="D717" s="52"/>
      <c r="E717" s="52"/>
      <c r="F717" s="112"/>
      <c r="H717" s="2" t="str">
        <f t="shared" si="23"/>
        <v/>
      </c>
    </row>
    <row r="718" spans="1:8">
      <c r="A718" s="112"/>
      <c r="B718" s="112"/>
      <c r="C718" s="131"/>
      <c r="D718" s="52"/>
      <c r="E718" s="52"/>
      <c r="F718" s="112"/>
      <c r="H718" s="2" t="str">
        <f t="shared" si="23"/>
        <v/>
      </c>
    </row>
    <row r="719" spans="1:8">
      <c r="A719" s="112"/>
      <c r="B719" s="112"/>
      <c r="C719" s="131"/>
      <c r="D719" s="52"/>
      <c r="E719" s="52"/>
      <c r="F719" s="112"/>
      <c r="H719" s="2" t="str">
        <f t="shared" si="23"/>
        <v/>
      </c>
    </row>
    <row r="720" spans="1:8">
      <c r="A720" s="112"/>
      <c r="B720" s="112"/>
      <c r="C720" s="131"/>
      <c r="D720" s="52"/>
      <c r="E720" s="52"/>
      <c r="F720" s="112"/>
      <c r="H720" s="2" t="str">
        <f t="shared" si="23"/>
        <v/>
      </c>
    </row>
    <row r="721" spans="1:8">
      <c r="A721" s="112"/>
      <c r="B721" s="112"/>
      <c r="C721" s="131"/>
      <c r="D721" s="52"/>
      <c r="E721" s="52"/>
      <c r="F721" s="112"/>
      <c r="H721" s="2" t="str">
        <f t="shared" si="23"/>
        <v/>
      </c>
    </row>
    <row r="722" spans="1:8">
      <c r="A722" s="112"/>
      <c r="B722" s="112"/>
      <c r="C722" s="131"/>
      <c r="D722" s="52"/>
      <c r="E722" s="52"/>
      <c r="F722" s="112"/>
      <c r="H722" s="2" t="str">
        <f t="shared" si="23"/>
        <v/>
      </c>
    </row>
    <row r="723" spans="1:8">
      <c r="A723" s="112"/>
      <c r="B723" s="112"/>
      <c r="C723" s="131"/>
      <c r="D723" s="52"/>
      <c r="E723" s="52"/>
      <c r="F723" s="112"/>
      <c r="H723" s="2" t="str">
        <f t="shared" si="23"/>
        <v/>
      </c>
    </row>
    <row r="724" spans="1:8">
      <c r="A724" s="112"/>
      <c r="B724" s="112"/>
      <c r="C724" s="131"/>
      <c r="D724" s="52"/>
      <c r="E724" s="52"/>
      <c r="F724" s="112"/>
      <c r="H724" s="2" t="str">
        <f t="shared" si="23"/>
        <v/>
      </c>
    </row>
    <row r="725" spans="1:8">
      <c r="A725" s="112"/>
      <c r="B725" s="112"/>
      <c r="C725" s="131"/>
      <c r="D725" s="52"/>
      <c r="E725" s="52"/>
      <c r="F725" s="112"/>
      <c r="H725" s="2" t="str">
        <f t="shared" si="23"/>
        <v/>
      </c>
    </row>
    <row r="726" spans="1:8">
      <c r="A726" s="112"/>
      <c r="B726" s="112"/>
      <c r="C726" s="131"/>
      <c r="D726" s="52"/>
      <c r="E726" s="52"/>
      <c r="F726" s="112"/>
      <c r="H726" s="2" t="str">
        <f t="shared" si="23"/>
        <v/>
      </c>
    </row>
    <row r="727" spans="1:8">
      <c r="A727" s="112"/>
      <c r="B727" s="112"/>
      <c r="C727" s="131"/>
      <c r="D727" s="52"/>
      <c r="E727" s="52"/>
      <c r="F727" s="112"/>
      <c r="H727" s="2" t="str">
        <f t="shared" si="23"/>
        <v/>
      </c>
    </row>
    <row r="728" spans="1:8">
      <c r="A728" s="112"/>
      <c r="B728" s="112"/>
      <c r="C728" s="131"/>
      <c r="D728" s="52"/>
      <c r="E728" s="52"/>
      <c r="F728" s="112"/>
      <c r="H728" s="2" t="str">
        <f t="shared" si="23"/>
        <v/>
      </c>
    </row>
    <row r="729" spans="1:8">
      <c r="A729" s="112"/>
      <c r="B729" s="112"/>
      <c r="C729" s="131"/>
      <c r="D729" s="52"/>
      <c r="E729" s="52"/>
      <c r="F729" s="112"/>
      <c r="H729" s="2" t="str">
        <f t="shared" si="23"/>
        <v/>
      </c>
    </row>
    <row r="730" spans="1:8">
      <c r="A730" s="112"/>
      <c r="B730" s="112"/>
      <c r="C730" s="131"/>
      <c r="D730" s="52"/>
      <c r="E730" s="52"/>
      <c r="F730" s="112"/>
      <c r="H730" s="2" t="str">
        <f t="shared" si="23"/>
        <v/>
      </c>
    </row>
    <row r="731" spans="1:8">
      <c r="A731" s="112"/>
      <c r="B731" s="112"/>
      <c r="C731" s="131"/>
      <c r="D731" s="52"/>
      <c r="E731" s="52"/>
      <c r="F731" s="112"/>
      <c r="H731" s="2" t="str">
        <f t="shared" si="23"/>
        <v/>
      </c>
    </row>
    <row r="732" spans="1:8">
      <c r="A732" s="112"/>
      <c r="B732" s="112"/>
      <c r="C732" s="131"/>
      <c r="D732" s="52"/>
      <c r="E732" s="52"/>
      <c r="F732" s="112"/>
      <c r="H732" s="2" t="str">
        <f t="shared" si="23"/>
        <v/>
      </c>
    </row>
    <row r="733" spans="1:8">
      <c r="A733" s="112"/>
      <c r="B733" s="112"/>
      <c r="C733" s="131"/>
      <c r="D733" s="52"/>
      <c r="E733" s="52"/>
      <c r="F733" s="112"/>
      <c r="H733" s="2" t="str">
        <f t="shared" si="23"/>
        <v/>
      </c>
    </row>
    <row r="734" spans="1:8">
      <c r="A734" s="192"/>
      <c r="B734" s="193"/>
      <c r="C734" s="194"/>
      <c r="D734" s="191"/>
      <c r="H734" s="2" t="str">
        <f>IF($G$680="","",1)</f>
        <v/>
      </c>
    </row>
    <row r="735" spans="1:8">
      <c r="A735" s="1" t="str">
        <f>G735 &amp; " - $" &amp; TEXT(G736, "#,##0")</f>
        <v xml:space="preserve"> - $0</v>
      </c>
      <c r="B735" s="1"/>
      <c r="C735" s="1"/>
      <c r="D735" s="1"/>
      <c r="E735" s="9"/>
      <c r="F735" s="108"/>
      <c r="G735" s="187"/>
      <c r="H735" s="2" t="str">
        <f>IF($G$735="","",1)</f>
        <v/>
      </c>
    </row>
    <row r="736" spans="1:8">
      <c r="A736" s="138"/>
      <c r="B736" s="138"/>
      <c r="C736" s="138"/>
      <c r="D736" s="138"/>
      <c r="E736" s="138"/>
      <c r="F736" s="138"/>
      <c r="G736" s="188"/>
      <c r="H736" s="2" t="str">
        <f t="shared" ref="H736:H738" si="24">IF($G$735="","",1)</f>
        <v/>
      </c>
    </row>
    <row r="737" spans="1:8" ht="21.6">
      <c r="A737" s="102" t="s">
        <v>54</v>
      </c>
      <c r="B737" s="102" t="s">
        <v>55</v>
      </c>
      <c r="C737" s="102" t="s">
        <v>56</v>
      </c>
      <c r="D737" s="102" t="s">
        <v>57</v>
      </c>
      <c r="E737" s="102" t="s">
        <v>58</v>
      </c>
      <c r="F737" s="102" t="s">
        <v>59</v>
      </c>
      <c r="H737" s="2" t="str">
        <f t="shared" si="24"/>
        <v/>
      </c>
    </row>
    <row r="738" spans="1:8" ht="15" thickBot="1">
      <c r="A738" s="12"/>
      <c r="B738" s="12"/>
      <c r="C738" s="12"/>
      <c r="D738" s="12"/>
      <c r="E738" s="12"/>
      <c r="F738" s="12"/>
      <c r="H738" s="2" t="str">
        <f t="shared" si="24"/>
        <v/>
      </c>
    </row>
    <row r="739" spans="1:8" ht="15" thickTop="1">
      <c r="A739" s="112"/>
      <c r="B739" s="112"/>
      <c r="C739" s="154"/>
      <c r="D739" s="52"/>
      <c r="E739" s="155"/>
      <c r="F739" s="106"/>
      <c r="H739" s="2" t="str">
        <f t="shared" ref="H739:H788" si="25">IF(OR(D739="", D739=0), "", 1)</f>
        <v/>
      </c>
    </row>
    <row r="740" spans="1:8">
      <c r="A740" s="112"/>
      <c r="B740" s="112"/>
      <c r="C740" s="154"/>
      <c r="D740" s="52"/>
      <c r="E740" s="155"/>
      <c r="F740" s="106"/>
      <c r="H740" s="2" t="str">
        <f t="shared" si="25"/>
        <v/>
      </c>
    </row>
    <row r="741" spans="1:8">
      <c r="A741" s="112"/>
      <c r="B741" s="112"/>
      <c r="C741" s="154"/>
      <c r="D741" s="52"/>
      <c r="E741" s="155"/>
      <c r="F741" s="106"/>
      <c r="H741" s="2" t="str">
        <f t="shared" si="25"/>
        <v/>
      </c>
    </row>
    <row r="742" spans="1:8">
      <c r="A742" s="112"/>
      <c r="B742" s="112"/>
      <c r="C742" s="154"/>
      <c r="D742" s="52"/>
      <c r="E742" s="155"/>
      <c r="F742" s="106"/>
      <c r="H742" s="2" t="str">
        <f t="shared" si="25"/>
        <v/>
      </c>
    </row>
    <row r="743" spans="1:8">
      <c r="A743" s="112"/>
      <c r="B743" s="112"/>
      <c r="C743" s="154"/>
      <c r="D743" s="52"/>
      <c r="E743" s="155"/>
      <c r="F743" s="106"/>
      <c r="H743" s="2" t="str">
        <f t="shared" si="25"/>
        <v/>
      </c>
    </row>
    <row r="744" spans="1:8">
      <c r="A744" s="112"/>
      <c r="B744" s="112"/>
      <c r="C744" s="154"/>
      <c r="D744" s="52"/>
      <c r="E744" s="155"/>
      <c r="F744" s="106"/>
      <c r="H744" s="2" t="str">
        <f t="shared" si="25"/>
        <v/>
      </c>
    </row>
    <row r="745" spans="1:8">
      <c r="A745" s="112"/>
      <c r="B745" s="112"/>
      <c r="C745" s="154"/>
      <c r="D745" s="52"/>
      <c r="E745" s="155"/>
      <c r="F745" s="106"/>
      <c r="H745" s="2" t="str">
        <f t="shared" si="25"/>
        <v/>
      </c>
    </row>
    <row r="746" spans="1:8">
      <c r="A746" s="112"/>
      <c r="B746" s="112"/>
      <c r="C746" s="154"/>
      <c r="D746" s="52"/>
      <c r="E746" s="155"/>
      <c r="F746" s="106"/>
      <c r="H746" s="2" t="str">
        <f t="shared" si="25"/>
        <v/>
      </c>
    </row>
    <row r="747" spans="1:8">
      <c r="A747" s="112"/>
      <c r="B747" s="112"/>
      <c r="C747" s="154"/>
      <c r="D747" s="52"/>
      <c r="E747" s="155"/>
      <c r="F747" s="106"/>
      <c r="H747" s="2" t="str">
        <f t="shared" si="25"/>
        <v/>
      </c>
    </row>
    <row r="748" spans="1:8">
      <c r="A748" s="112"/>
      <c r="B748" s="112"/>
      <c r="C748" s="154"/>
      <c r="D748" s="52"/>
      <c r="E748" s="155"/>
      <c r="F748" s="106"/>
      <c r="H748" s="2" t="str">
        <f t="shared" si="25"/>
        <v/>
      </c>
    </row>
    <row r="749" spans="1:8">
      <c r="A749" s="112"/>
      <c r="B749" s="112"/>
      <c r="C749" s="154"/>
      <c r="D749" s="52"/>
      <c r="E749" s="155"/>
      <c r="F749" s="106"/>
      <c r="H749" s="2" t="str">
        <f t="shared" si="25"/>
        <v/>
      </c>
    </row>
    <row r="750" spans="1:8">
      <c r="A750" s="112"/>
      <c r="B750" s="112"/>
      <c r="C750" s="154"/>
      <c r="D750" s="52"/>
      <c r="E750" s="155"/>
      <c r="F750" s="106"/>
      <c r="H750" s="2" t="str">
        <f t="shared" si="25"/>
        <v/>
      </c>
    </row>
    <row r="751" spans="1:8">
      <c r="A751" s="112"/>
      <c r="B751" s="112"/>
      <c r="C751" s="154"/>
      <c r="D751" s="52"/>
      <c r="E751" s="155"/>
      <c r="F751" s="106"/>
      <c r="H751" s="2" t="str">
        <f t="shared" si="25"/>
        <v/>
      </c>
    </row>
    <row r="752" spans="1:8">
      <c r="A752" s="112"/>
      <c r="B752" s="112"/>
      <c r="C752" s="154"/>
      <c r="D752" s="52"/>
      <c r="E752" s="155"/>
      <c r="F752" s="106"/>
      <c r="H752" s="2" t="str">
        <f t="shared" si="25"/>
        <v/>
      </c>
    </row>
    <row r="753" spans="1:8">
      <c r="A753" s="112"/>
      <c r="B753" s="112"/>
      <c r="C753" s="154"/>
      <c r="D753" s="52"/>
      <c r="E753" s="155"/>
      <c r="F753" s="106"/>
      <c r="H753" s="2" t="str">
        <f t="shared" si="25"/>
        <v/>
      </c>
    </row>
    <row r="754" spans="1:8">
      <c r="A754" s="112"/>
      <c r="B754" s="112"/>
      <c r="C754" s="131"/>
      <c r="D754" s="52"/>
      <c r="E754" s="52"/>
      <c r="F754" s="112"/>
      <c r="H754" s="2" t="str">
        <f t="shared" si="25"/>
        <v/>
      </c>
    </row>
    <row r="755" spans="1:8">
      <c r="A755" s="112"/>
      <c r="B755" s="112"/>
      <c r="C755" s="131"/>
      <c r="D755" s="52"/>
      <c r="E755" s="52"/>
      <c r="F755" s="112"/>
      <c r="H755" s="2" t="str">
        <f t="shared" si="25"/>
        <v/>
      </c>
    </row>
    <row r="756" spans="1:8">
      <c r="A756" s="112"/>
      <c r="B756" s="112"/>
      <c r="C756" s="131"/>
      <c r="D756" s="52"/>
      <c r="E756" s="52"/>
      <c r="F756" s="112"/>
      <c r="H756" s="2" t="str">
        <f t="shared" si="25"/>
        <v/>
      </c>
    </row>
    <row r="757" spans="1:8">
      <c r="A757" s="112"/>
      <c r="B757" s="112"/>
      <c r="C757" s="131"/>
      <c r="D757" s="52"/>
      <c r="E757" s="52"/>
      <c r="F757" s="112"/>
      <c r="H757" s="2" t="str">
        <f t="shared" si="25"/>
        <v/>
      </c>
    </row>
    <row r="758" spans="1:8">
      <c r="A758" s="112"/>
      <c r="B758" s="112"/>
      <c r="C758" s="131"/>
      <c r="D758" s="52"/>
      <c r="E758" s="52"/>
      <c r="F758" s="112"/>
      <c r="H758" s="2" t="str">
        <f t="shared" si="25"/>
        <v/>
      </c>
    </row>
    <row r="759" spans="1:8">
      <c r="A759" s="112"/>
      <c r="B759" s="112"/>
      <c r="C759" s="131"/>
      <c r="D759" s="52"/>
      <c r="E759" s="52"/>
      <c r="F759" s="112"/>
      <c r="H759" s="2" t="str">
        <f t="shared" si="25"/>
        <v/>
      </c>
    </row>
    <row r="760" spans="1:8">
      <c r="A760" s="112"/>
      <c r="B760" s="112"/>
      <c r="C760" s="131"/>
      <c r="D760" s="52"/>
      <c r="E760" s="52"/>
      <c r="F760" s="112"/>
      <c r="H760" s="2" t="str">
        <f t="shared" si="25"/>
        <v/>
      </c>
    </row>
    <row r="761" spans="1:8">
      <c r="A761" s="112"/>
      <c r="B761" s="112"/>
      <c r="C761" s="131"/>
      <c r="D761" s="52"/>
      <c r="E761" s="52"/>
      <c r="F761" s="112"/>
      <c r="H761" s="2" t="str">
        <f t="shared" si="25"/>
        <v/>
      </c>
    </row>
    <row r="762" spans="1:8">
      <c r="A762" s="112"/>
      <c r="B762" s="112"/>
      <c r="C762" s="131"/>
      <c r="D762" s="52"/>
      <c r="E762" s="52"/>
      <c r="F762" s="112"/>
      <c r="H762" s="2" t="str">
        <f t="shared" si="25"/>
        <v/>
      </c>
    </row>
    <row r="763" spans="1:8">
      <c r="A763" s="112"/>
      <c r="B763" s="112"/>
      <c r="C763" s="131"/>
      <c r="D763" s="52"/>
      <c r="E763" s="52"/>
      <c r="F763" s="112"/>
      <c r="H763" s="2" t="str">
        <f t="shared" si="25"/>
        <v/>
      </c>
    </row>
    <row r="764" spans="1:8">
      <c r="A764" s="112"/>
      <c r="B764" s="112"/>
      <c r="C764" s="131"/>
      <c r="D764" s="52"/>
      <c r="E764" s="52"/>
      <c r="F764" s="112"/>
      <c r="H764" s="2" t="str">
        <f t="shared" si="25"/>
        <v/>
      </c>
    </row>
    <row r="765" spans="1:8">
      <c r="A765" s="112"/>
      <c r="B765" s="112"/>
      <c r="C765" s="131"/>
      <c r="D765" s="52"/>
      <c r="E765" s="52"/>
      <c r="F765" s="112"/>
      <c r="H765" s="2" t="str">
        <f t="shared" si="25"/>
        <v/>
      </c>
    </row>
    <row r="766" spans="1:8">
      <c r="A766" s="112"/>
      <c r="B766" s="112"/>
      <c r="C766" s="131"/>
      <c r="D766" s="52"/>
      <c r="E766" s="52"/>
      <c r="F766" s="112"/>
      <c r="H766" s="2" t="str">
        <f t="shared" si="25"/>
        <v/>
      </c>
    </row>
    <row r="767" spans="1:8">
      <c r="A767" s="112"/>
      <c r="B767" s="112"/>
      <c r="C767" s="131"/>
      <c r="D767" s="52"/>
      <c r="E767" s="52"/>
      <c r="F767" s="112"/>
      <c r="H767" s="2" t="str">
        <f t="shared" si="25"/>
        <v/>
      </c>
    </row>
    <row r="768" spans="1:8">
      <c r="A768" s="112"/>
      <c r="B768" s="112"/>
      <c r="C768" s="131"/>
      <c r="D768" s="52"/>
      <c r="E768" s="52"/>
      <c r="F768" s="112"/>
      <c r="H768" s="2" t="str">
        <f t="shared" si="25"/>
        <v/>
      </c>
    </row>
    <row r="769" spans="1:8">
      <c r="A769" s="112"/>
      <c r="B769" s="112"/>
      <c r="C769" s="131"/>
      <c r="D769" s="52"/>
      <c r="E769" s="52"/>
      <c r="F769" s="112"/>
      <c r="H769" s="2" t="str">
        <f t="shared" si="25"/>
        <v/>
      </c>
    </row>
    <row r="770" spans="1:8">
      <c r="A770" s="112"/>
      <c r="B770" s="112"/>
      <c r="C770" s="131"/>
      <c r="D770" s="52"/>
      <c r="E770" s="52"/>
      <c r="F770" s="112"/>
      <c r="H770" s="2" t="str">
        <f t="shared" si="25"/>
        <v/>
      </c>
    </row>
    <row r="771" spans="1:8">
      <c r="A771" s="112"/>
      <c r="B771" s="112"/>
      <c r="C771" s="131"/>
      <c r="D771" s="52"/>
      <c r="E771" s="52"/>
      <c r="F771" s="112"/>
      <c r="H771" s="2" t="str">
        <f t="shared" si="25"/>
        <v/>
      </c>
    </row>
    <row r="772" spans="1:8">
      <c r="A772" s="112"/>
      <c r="B772" s="112"/>
      <c r="C772" s="131"/>
      <c r="D772" s="52"/>
      <c r="E772" s="52"/>
      <c r="F772" s="112"/>
      <c r="H772" s="2" t="str">
        <f t="shared" si="25"/>
        <v/>
      </c>
    </row>
    <row r="773" spans="1:8">
      <c r="A773" s="112"/>
      <c r="B773" s="112"/>
      <c r="C773" s="131"/>
      <c r="D773" s="52"/>
      <c r="E773" s="52"/>
      <c r="F773" s="112"/>
      <c r="H773" s="2" t="str">
        <f t="shared" si="25"/>
        <v/>
      </c>
    </row>
    <row r="774" spans="1:8">
      <c r="A774" s="112"/>
      <c r="B774" s="112"/>
      <c r="C774" s="131"/>
      <c r="D774" s="52"/>
      <c r="E774" s="52"/>
      <c r="F774" s="112"/>
      <c r="H774" s="2" t="str">
        <f t="shared" si="25"/>
        <v/>
      </c>
    </row>
    <row r="775" spans="1:8">
      <c r="A775" s="112"/>
      <c r="B775" s="112"/>
      <c r="C775" s="131"/>
      <c r="D775" s="52"/>
      <c r="E775" s="52"/>
      <c r="F775" s="112"/>
      <c r="H775" s="2" t="str">
        <f t="shared" si="25"/>
        <v/>
      </c>
    </row>
    <row r="776" spans="1:8">
      <c r="A776" s="112"/>
      <c r="B776" s="112"/>
      <c r="C776" s="131"/>
      <c r="D776" s="52"/>
      <c r="E776" s="52"/>
      <c r="F776" s="112"/>
      <c r="H776" s="2" t="str">
        <f t="shared" si="25"/>
        <v/>
      </c>
    </row>
    <row r="777" spans="1:8">
      <c r="A777" s="112"/>
      <c r="B777" s="112"/>
      <c r="C777" s="131"/>
      <c r="D777" s="52"/>
      <c r="E777" s="52"/>
      <c r="F777" s="112"/>
      <c r="H777" s="2" t="str">
        <f t="shared" si="25"/>
        <v/>
      </c>
    </row>
    <row r="778" spans="1:8">
      <c r="A778" s="112"/>
      <c r="B778" s="112"/>
      <c r="C778" s="131"/>
      <c r="D778" s="52"/>
      <c r="E778" s="52"/>
      <c r="F778" s="112"/>
      <c r="H778" s="2" t="str">
        <f t="shared" si="25"/>
        <v/>
      </c>
    </row>
    <row r="779" spans="1:8">
      <c r="A779" s="112"/>
      <c r="B779" s="112"/>
      <c r="C779" s="131"/>
      <c r="D779" s="52"/>
      <c r="E779" s="52"/>
      <c r="F779" s="112"/>
      <c r="H779" s="2" t="str">
        <f t="shared" si="25"/>
        <v/>
      </c>
    </row>
    <row r="780" spans="1:8">
      <c r="A780" s="112"/>
      <c r="B780" s="112"/>
      <c r="C780" s="131"/>
      <c r="D780" s="52"/>
      <c r="E780" s="52"/>
      <c r="F780" s="112"/>
      <c r="H780" s="2" t="str">
        <f t="shared" si="25"/>
        <v/>
      </c>
    </row>
    <row r="781" spans="1:8">
      <c r="A781" s="112"/>
      <c r="B781" s="112"/>
      <c r="C781" s="131"/>
      <c r="D781" s="52"/>
      <c r="E781" s="52"/>
      <c r="F781" s="112"/>
      <c r="H781" s="2" t="str">
        <f t="shared" si="25"/>
        <v/>
      </c>
    </row>
    <row r="782" spans="1:8">
      <c r="A782" s="112"/>
      <c r="B782" s="112"/>
      <c r="C782" s="131"/>
      <c r="D782" s="52"/>
      <c r="E782" s="52"/>
      <c r="F782" s="112"/>
      <c r="H782" s="2" t="str">
        <f t="shared" si="25"/>
        <v/>
      </c>
    </row>
    <row r="783" spans="1:8">
      <c r="A783" s="112"/>
      <c r="B783" s="112"/>
      <c r="C783" s="131"/>
      <c r="D783" s="52"/>
      <c r="E783" s="52"/>
      <c r="F783" s="112"/>
      <c r="H783" s="2" t="str">
        <f t="shared" si="25"/>
        <v/>
      </c>
    </row>
    <row r="784" spans="1:8">
      <c r="A784" s="112"/>
      <c r="B784" s="112"/>
      <c r="C784" s="131"/>
      <c r="D784" s="52"/>
      <c r="E784" s="52"/>
      <c r="F784" s="112"/>
      <c r="H784" s="2" t="str">
        <f t="shared" si="25"/>
        <v/>
      </c>
    </row>
    <row r="785" spans="1:8">
      <c r="A785" s="112"/>
      <c r="B785" s="112"/>
      <c r="C785" s="131"/>
      <c r="D785" s="52"/>
      <c r="E785" s="52"/>
      <c r="F785" s="112"/>
      <c r="H785" s="2" t="str">
        <f t="shared" si="25"/>
        <v/>
      </c>
    </row>
    <row r="786" spans="1:8">
      <c r="A786" s="112"/>
      <c r="B786" s="112"/>
      <c r="C786" s="131"/>
      <c r="D786" s="52"/>
      <c r="E786" s="52"/>
      <c r="F786" s="112"/>
      <c r="H786" s="2" t="str">
        <f t="shared" si="25"/>
        <v/>
      </c>
    </row>
    <row r="787" spans="1:8">
      <c r="A787" s="112"/>
      <c r="B787" s="112"/>
      <c r="C787" s="131"/>
      <c r="D787" s="52"/>
      <c r="E787" s="52"/>
      <c r="F787" s="112"/>
      <c r="H787" s="2" t="str">
        <f t="shared" si="25"/>
        <v/>
      </c>
    </row>
    <row r="788" spans="1:8">
      <c r="A788" s="112"/>
      <c r="B788" s="112"/>
      <c r="C788" s="131"/>
      <c r="D788" s="52"/>
      <c r="E788" s="52"/>
      <c r="F788" s="112"/>
      <c r="H788" s="2" t="str">
        <f t="shared" si="25"/>
        <v/>
      </c>
    </row>
    <row r="789" spans="1:8">
      <c r="A789" s="192"/>
      <c r="B789" s="193"/>
      <c r="C789" s="194"/>
      <c r="D789" s="191"/>
      <c r="H789" s="2" t="str">
        <f>IF($G$735="","",1)</f>
        <v/>
      </c>
    </row>
    <row r="790" spans="1:8">
      <c r="A790" s="1" t="str">
        <f>G790 &amp; " - $" &amp; TEXT(G791, "#,##0")</f>
        <v xml:space="preserve"> - $0</v>
      </c>
      <c r="B790" s="1"/>
      <c r="C790" s="1"/>
      <c r="D790" s="1"/>
      <c r="E790" s="9"/>
      <c r="F790" s="108"/>
      <c r="G790" s="187"/>
      <c r="H790" s="2" t="str">
        <f>IF($G$790="","",1)</f>
        <v/>
      </c>
    </row>
    <row r="791" spans="1:8">
      <c r="A791" s="138"/>
      <c r="B791" s="138"/>
      <c r="C791" s="138"/>
      <c r="D791" s="138"/>
      <c r="E791" s="138"/>
      <c r="F791" s="138"/>
      <c r="G791" s="188"/>
      <c r="H791" s="2" t="str">
        <f t="shared" ref="H791:H793" si="26">IF($G$790="","",1)</f>
        <v/>
      </c>
    </row>
    <row r="792" spans="1:8" ht="21.6">
      <c r="A792" s="102" t="s">
        <v>54</v>
      </c>
      <c r="B792" s="102" t="s">
        <v>55</v>
      </c>
      <c r="C792" s="102" t="s">
        <v>56</v>
      </c>
      <c r="D792" s="102" t="s">
        <v>57</v>
      </c>
      <c r="E792" s="102" t="s">
        <v>58</v>
      </c>
      <c r="F792" s="102" t="s">
        <v>59</v>
      </c>
      <c r="H792" s="2" t="str">
        <f t="shared" si="26"/>
        <v/>
      </c>
    </row>
    <row r="793" spans="1:8" ht="15" thickBot="1">
      <c r="A793" s="12"/>
      <c r="B793" s="12"/>
      <c r="C793" s="12"/>
      <c r="D793" s="12"/>
      <c r="E793" s="12"/>
      <c r="F793" s="12"/>
      <c r="H793" s="2" t="str">
        <f t="shared" si="26"/>
        <v/>
      </c>
    </row>
    <row r="794" spans="1:8" ht="15" thickTop="1">
      <c r="A794" s="112"/>
      <c r="B794" s="112"/>
      <c r="C794" s="154"/>
      <c r="D794" s="52"/>
      <c r="E794" s="155"/>
      <c r="F794" s="106"/>
      <c r="H794" s="2" t="str">
        <f t="shared" ref="H794:H843" si="27">IF(OR(D794="", D794=0), "", 1)</f>
        <v/>
      </c>
    </row>
    <row r="795" spans="1:8">
      <c r="A795" s="112"/>
      <c r="B795" s="112"/>
      <c r="C795" s="154"/>
      <c r="D795" s="52"/>
      <c r="E795" s="155"/>
      <c r="F795" s="106"/>
      <c r="H795" s="2" t="str">
        <f t="shared" si="27"/>
        <v/>
      </c>
    </row>
    <row r="796" spans="1:8">
      <c r="A796" s="112"/>
      <c r="B796" s="112"/>
      <c r="C796" s="154"/>
      <c r="D796" s="52"/>
      <c r="E796" s="155"/>
      <c r="F796" s="106"/>
      <c r="H796" s="2" t="str">
        <f t="shared" si="27"/>
        <v/>
      </c>
    </row>
    <row r="797" spans="1:8">
      <c r="A797" s="112"/>
      <c r="B797" s="112"/>
      <c r="C797" s="154"/>
      <c r="D797" s="52"/>
      <c r="E797" s="155"/>
      <c r="F797" s="106"/>
      <c r="H797" s="2" t="str">
        <f t="shared" si="27"/>
        <v/>
      </c>
    </row>
    <row r="798" spans="1:8">
      <c r="A798" s="112"/>
      <c r="B798" s="112"/>
      <c r="C798" s="154"/>
      <c r="D798" s="52"/>
      <c r="E798" s="155"/>
      <c r="F798" s="106"/>
      <c r="H798" s="2" t="str">
        <f t="shared" si="27"/>
        <v/>
      </c>
    </row>
    <row r="799" spans="1:8">
      <c r="A799" s="112"/>
      <c r="B799" s="112"/>
      <c r="C799" s="154"/>
      <c r="D799" s="52"/>
      <c r="E799" s="155"/>
      <c r="F799" s="106"/>
      <c r="H799" s="2" t="str">
        <f t="shared" si="27"/>
        <v/>
      </c>
    </row>
    <row r="800" spans="1:8">
      <c r="A800" s="112"/>
      <c r="B800" s="112"/>
      <c r="C800" s="154"/>
      <c r="D800" s="52"/>
      <c r="E800" s="155"/>
      <c r="F800" s="106"/>
      <c r="H800" s="2" t="str">
        <f t="shared" si="27"/>
        <v/>
      </c>
    </row>
    <row r="801" spans="1:8">
      <c r="A801" s="112"/>
      <c r="B801" s="112"/>
      <c r="C801" s="154"/>
      <c r="D801" s="52"/>
      <c r="E801" s="155"/>
      <c r="F801" s="106"/>
      <c r="H801" s="2" t="str">
        <f t="shared" si="27"/>
        <v/>
      </c>
    </row>
    <row r="802" spans="1:8">
      <c r="A802" s="112"/>
      <c r="B802" s="112"/>
      <c r="C802" s="154"/>
      <c r="D802" s="52"/>
      <c r="E802" s="155"/>
      <c r="F802" s="106"/>
      <c r="H802" s="2" t="str">
        <f t="shared" si="27"/>
        <v/>
      </c>
    </row>
    <row r="803" spans="1:8">
      <c r="A803" s="112"/>
      <c r="B803" s="112"/>
      <c r="C803" s="154"/>
      <c r="D803" s="52"/>
      <c r="E803" s="155"/>
      <c r="F803" s="106"/>
      <c r="H803" s="2" t="str">
        <f t="shared" si="27"/>
        <v/>
      </c>
    </row>
    <row r="804" spans="1:8">
      <c r="A804" s="112"/>
      <c r="B804" s="112"/>
      <c r="C804" s="154"/>
      <c r="D804" s="52"/>
      <c r="E804" s="155"/>
      <c r="F804" s="106"/>
      <c r="H804" s="2" t="str">
        <f t="shared" si="27"/>
        <v/>
      </c>
    </row>
    <row r="805" spans="1:8">
      <c r="A805" s="112"/>
      <c r="B805" s="112"/>
      <c r="C805" s="154"/>
      <c r="D805" s="52"/>
      <c r="E805" s="155"/>
      <c r="F805" s="106"/>
      <c r="H805" s="2" t="str">
        <f t="shared" si="27"/>
        <v/>
      </c>
    </row>
    <row r="806" spans="1:8">
      <c r="A806" s="112"/>
      <c r="B806" s="112"/>
      <c r="C806" s="154"/>
      <c r="D806" s="52"/>
      <c r="E806" s="155"/>
      <c r="F806" s="106"/>
      <c r="H806" s="2" t="str">
        <f t="shared" si="27"/>
        <v/>
      </c>
    </row>
    <row r="807" spans="1:8">
      <c r="A807" s="112"/>
      <c r="B807" s="112"/>
      <c r="C807" s="154"/>
      <c r="D807" s="52"/>
      <c r="E807" s="155"/>
      <c r="F807" s="106"/>
      <c r="H807" s="2" t="str">
        <f t="shared" si="27"/>
        <v/>
      </c>
    </row>
    <row r="808" spans="1:8">
      <c r="A808" s="112"/>
      <c r="B808" s="112"/>
      <c r="C808" s="154"/>
      <c r="D808" s="52"/>
      <c r="E808" s="155"/>
      <c r="F808" s="106"/>
      <c r="H808" s="2" t="str">
        <f t="shared" si="27"/>
        <v/>
      </c>
    </row>
    <row r="809" spans="1:8">
      <c r="A809" s="112"/>
      <c r="B809" s="112"/>
      <c r="C809" s="131"/>
      <c r="D809" s="52"/>
      <c r="E809" s="52"/>
      <c r="F809" s="112"/>
      <c r="H809" s="2" t="str">
        <f t="shared" si="27"/>
        <v/>
      </c>
    </row>
    <row r="810" spans="1:8">
      <c r="A810" s="112"/>
      <c r="B810" s="112"/>
      <c r="C810" s="131"/>
      <c r="D810" s="52"/>
      <c r="E810" s="52"/>
      <c r="F810" s="112"/>
      <c r="H810" s="2" t="str">
        <f t="shared" si="27"/>
        <v/>
      </c>
    </row>
    <row r="811" spans="1:8">
      <c r="A811" s="112"/>
      <c r="B811" s="112"/>
      <c r="C811" s="131"/>
      <c r="D811" s="52"/>
      <c r="E811" s="52"/>
      <c r="F811" s="112"/>
      <c r="H811" s="2" t="str">
        <f t="shared" si="27"/>
        <v/>
      </c>
    </row>
    <row r="812" spans="1:8">
      <c r="A812" s="112"/>
      <c r="B812" s="112"/>
      <c r="C812" s="131"/>
      <c r="D812" s="52"/>
      <c r="E812" s="52"/>
      <c r="F812" s="112"/>
      <c r="H812" s="2" t="str">
        <f t="shared" si="27"/>
        <v/>
      </c>
    </row>
    <row r="813" spans="1:8">
      <c r="A813" s="112"/>
      <c r="B813" s="112"/>
      <c r="C813" s="131"/>
      <c r="D813" s="52"/>
      <c r="E813" s="52"/>
      <c r="F813" s="112"/>
      <c r="H813" s="2" t="str">
        <f t="shared" si="27"/>
        <v/>
      </c>
    </row>
    <row r="814" spans="1:8">
      <c r="A814" s="112"/>
      <c r="B814" s="112"/>
      <c r="C814" s="131"/>
      <c r="D814" s="52"/>
      <c r="E814" s="52"/>
      <c r="F814" s="112"/>
      <c r="H814" s="2" t="str">
        <f t="shared" si="27"/>
        <v/>
      </c>
    </row>
    <row r="815" spans="1:8">
      <c r="A815" s="112"/>
      <c r="B815" s="112"/>
      <c r="C815" s="131"/>
      <c r="D815" s="52"/>
      <c r="E815" s="52"/>
      <c r="F815" s="112"/>
      <c r="H815" s="2" t="str">
        <f t="shared" si="27"/>
        <v/>
      </c>
    </row>
    <row r="816" spans="1:8">
      <c r="A816" s="112"/>
      <c r="B816" s="112"/>
      <c r="C816" s="131"/>
      <c r="D816" s="52"/>
      <c r="E816" s="52"/>
      <c r="F816" s="112"/>
      <c r="H816" s="2" t="str">
        <f t="shared" si="27"/>
        <v/>
      </c>
    </row>
    <row r="817" spans="1:8">
      <c r="A817" s="112"/>
      <c r="B817" s="112"/>
      <c r="C817" s="131"/>
      <c r="D817" s="52"/>
      <c r="E817" s="52"/>
      <c r="F817" s="112"/>
      <c r="H817" s="2" t="str">
        <f t="shared" si="27"/>
        <v/>
      </c>
    </row>
    <row r="818" spans="1:8">
      <c r="A818" s="112"/>
      <c r="B818" s="112"/>
      <c r="C818" s="131"/>
      <c r="D818" s="52"/>
      <c r="E818" s="52"/>
      <c r="F818" s="112"/>
      <c r="H818" s="2" t="str">
        <f t="shared" si="27"/>
        <v/>
      </c>
    </row>
    <row r="819" spans="1:8">
      <c r="A819" s="112"/>
      <c r="B819" s="112"/>
      <c r="C819" s="131"/>
      <c r="D819" s="52"/>
      <c r="E819" s="52"/>
      <c r="F819" s="112"/>
      <c r="H819" s="2" t="str">
        <f t="shared" si="27"/>
        <v/>
      </c>
    </row>
    <row r="820" spans="1:8">
      <c r="A820" s="112"/>
      <c r="B820" s="112"/>
      <c r="C820" s="131"/>
      <c r="D820" s="52"/>
      <c r="E820" s="52"/>
      <c r="F820" s="112"/>
      <c r="H820" s="2" t="str">
        <f t="shared" si="27"/>
        <v/>
      </c>
    </row>
    <row r="821" spans="1:8">
      <c r="A821" s="112"/>
      <c r="B821" s="112"/>
      <c r="C821" s="131"/>
      <c r="D821" s="52"/>
      <c r="E821" s="52"/>
      <c r="F821" s="112"/>
      <c r="H821" s="2" t="str">
        <f t="shared" si="27"/>
        <v/>
      </c>
    </row>
    <row r="822" spans="1:8">
      <c r="A822" s="112"/>
      <c r="B822" s="112"/>
      <c r="C822" s="131"/>
      <c r="D822" s="52"/>
      <c r="E822" s="52"/>
      <c r="F822" s="112"/>
      <c r="H822" s="2" t="str">
        <f t="shared" si="27"/>
        <v/>
      </c>
    </row>
    <row r="823" spans="1:8">
      <c r="A823" s="112"/>
      <c r="B823" s="112"/>
      <c r="C823" s="131"/>
      <c r="D823" s="52"/>
      <c r="E823" s="52"/>
      <c r="F823" s="112"/>
      <c r="H823" s="2" t="str">
        <f t="shared" si="27"/>
        <v/>
      </c>
    </row>
    <row r="824" spans="1:8">
      <c r="A824" s="112"/>
      <c r="B824" s="112"/>
      <c r="C824" s="131"/>
      <c r="D824" s="52"/>
      <c r="E824" s="52"/>
      <c r="F824" s="112"/>
      <c r="H824" s="2" t="str">
        <f t="shared" si="27"/>
        <v/>
      </c>
    </row>
    <row r="825" spans="1:8">
      <c r="A825" s="112"/>
      <c r="B825" s="112"/>
      <c r="C825" s="131"/>
      <c r="D825" s="52"/>
      <c r="E825" s="52"/>
      <c r="F825" s="112"/>
      <c r="H825" s="2" t="str">
        <f t="shared" si="27"/>
        <v/>
      </c>
    </row>
    <row r="826" spans="1:8">
      <c r="A826" s="112"/>
      <c r="B826" s="112"/>
      <c r="C826" s="131"/>
      <c r="D826" s="52"/>
      <c r="E826" s="52"/>
      <c r="F826" s="112"/>
      <c r="H826" s="2" t="str">
        <f t="shared" si="27"/>
        <v/>
      </c>
    </row>
    <row r="827" spans="1:8">
      <c r="A827" s="112"/>
      <c r="B827" s="112"/>
      <c r="C827" s="131"/>
      <c r="D827" s="52"/>
      <c r="E827" s="52"/>
      <c r="F827" s="112"/>
      <c r="H827" s="2" t="str">
        <f t="shared" si="27"/>
        <v/>
      </c>
    </row>
    <row r="828" spans="1:8">
      <c r="A828" s="112"/>
      <c r="B828" s="112"/>
      <c r="C828" s="131"/>
      <c r="D828" s="52"/>
      <c r="E828" s="52"/>
      <c r="F828" s="112"/>
      <c r="H828" s="2" t="str">
        <f t="shared" si="27"/>
        <v/>
      </c>
    </row>
    <row r="829" spans="1:8">
      <c r="A829" s="112"/>
      <c r="B829" s="112"/>
      <c r="C829" s="131"/>
      <c r="D829" s="52"/>
      <c r="E829" s="52"/>
      <c r="F829" s="112"/>
      <c r="H829" s="2" t="str">
        <f t="shared" si="27"/>
        <v/>
      </c>
    </row>
    <row r="830" spans="1:8">
      <c r="A830" s="112"/>
      <c r="B830" s="112"/>
      <c r="C830" s="131"/>
      <c r="D830" s="52"/>
      <c r="E830" s="52"/>
      <c r="F830" s="112"/>
      <c r="H830" s="2" t="str">
        <f t="shared" si="27"/>
        <v/>
      </c>
    </row>
    <row r="831" spans="1:8">
      <c r="A831" s="112"/>
      <c r="B831" s="112"/>
      <c r="C831" s="131"/>
      <c r="D831" s="52"/>
      <c r="E831" s="52"/>
      <c r="F831" s="112"/>
      <c r="H831" s="2" t="str">
        <f t="shared" si="27"/>
        <v/>
      </c>
    </row>
    <row r="832" spans="1:8">
      <c r="A832" s="112"/>
      <c r="B832" s="112"/>
      <c r="C832" s="131"/>
      <c r="D832" s="52"/>
      <c r="E832" s="52"/>
      <c r="F832" s="112"/>
      <c r="H832" s="2" t="str">
        <f t="shared" si="27"/>
        <v/>
      </c>
    </row>
    <row r="833" spans="1:8">
      <c r="A833" s="112"/>
      <c r="B833" s="112"/>
      <c r="C833" s="131"/>
      <c r="D833" s="52"/>
      <c r="E833" s="52"/>
      <c r="F833" s="112"/>
      <c r="H833" s="2" t="str">
        <f t="shared" si="27"/>
        <v/>
      </c>
    </row>
    <row r="834" spans="1:8">
      <c r="A834" s="112"/>
      <c r="B834" s="112"/>
      <c r="C834" s="131"/>
      <c r="D834" s="52"/>
      <c r="E834" s="52"/>
      <c r="F834" s="112"/>
      <c r="H834" s="2" t="str">
        <f t="shared" si="27"/>
        <v/>
      </c>
    </row>
    <row r="835" spans="1:8">
      <c r="A835" s="112"/>
      <c r="B835" s="112"/>
      <c r="C835" s="131"/>
      <c r="D835" s="52"/>
      <c r="E835" s="52"/>
      <c r="F835" s="112"/>
      <c r="H835" s="2" t="str">
        <f t="shared" si="27"/>
        <v/>
      </c>
    </row>
    <row r="836" spans="1:8">
      <c r="A836" s="112"/>
      <c r="B836" s="112"/>
      <c r="C836" s="131"/>
      <c r="D836" s="52"/>
      <c r="E836" s="52"/>
      <c r="F836" s="112"/>
      <c r="H836" s="2" t="str">
        <f t="shared" si="27"/>
        <v/>
      </c>
    </row>
    <row r="837" spans="1:8">
      <c r="A837" s="112"/>
      <c r="B837" s="112"/>
      <c r="C837" s="131"/>
      <c r="D837" s="52"/>
      <c r="E837" s="52"/>
      <c r="F837" s="112"/>
      <c r="H837" s="2" t="str">
        <f t="shared" si="27"/>
        <v/>
      </c>
    </row>
    <row r="838" spans="1:8">
      <c r="A838" s="112"/>
      <c r="B838" s="112"/>
      <c r="C838" s="131"/>
      <c r="D838" s="52"/>
      <c r="E838" s="52"/>
      <c r="F838" s="112"/>
      <c r="H838" s="2" t="str">
        <f t="shared" si="27"/>
        <v/>
      </c>
    </row>
    <row r="839" spans="1:8">
      <c r="A839" s="112"/>
      <c r="B839" s="112"/>
      <c r="C839" s="131"/>
      <c r="D839" s="52"/>
      <c r="E839" s="52"/>
      <c r="F839" s="112"/>
      <c r="H839" s="2" t="str">
        <f t="shared" si="27"/>
        <v/>
      </c>
    </row>
    <row r="840" spans="1:8">
      <c r="A840" s="112"/>
      <c r="B840" s="112"/>
      <c r="C840" s="131"/>
      <c r="D840" s="52"/>
      <c r="E840" s="52"/>
      <c r="F840" s="112"/>
      <c r="H840" s="2" t="str">
        <f t="shared" si="27"/>
        <v/>
      </c>
    </row>
    <row r="841" spans="1:8">
      <c r="A841" s="112"/>
      <c r="B841" s="112"/>
      <c r="C841" s="131"/>
      <c r="D841" s="52"/>
      <c r="E841" s="52"/>
      <c r="F841" s="112"/>
      <c r="H841" s="2" t="str">
        <f t="shared" si="27"/>
        <v/>
      </c>
    </row>
    <row r="842" spans="1:8">
      <c r="A842" s="112"/>
      <c r="B842" s="112"/>
      <c r="C842" s="131"/>
      <c r="D842" s="52"/>
      <c r="E842" s="52"/>
      <c r="F842" s="112"/>
      <c r="H842" s="2" t="str">
        <f t="shared" si="27"/>
        <v/>
      </c>
    </row>
    <row r="843" spans="1:8">
      <c r="A843" s="112"/>
      <c r="B843" s="112"/>
      <c r="C843" s="131"/>
      <c r="D843" s="52"/>
      <c r="E843" s="52"/>
      <c r="F843" s="112"/>
      <c r="H843" s="2" t="str">
        <f t="shared" si="27"/>
        <v/>
      </c>
    </row>
    <row r="844" spans="1:8">
      <c r="A844" s="192"/>
      <c r="B844" s="193"/>
      <c r="C844" s="194"/>
      <c r="D844" s="191"/>
      <c r="H844" s="2" t="str">
        <f>IF($G$790="","",1)</f>
        <v/>
      </c>
    </row>
    <row r="845" spans="1:8">
      <c r="A845" s="1" t="str">
        <f>G845 &amp; " - $" &amp; TEXT(G846, "#,##0")</f>
        <v xml:space="preserve"> - $0</v>
      </c>
      <c r="B845" s="1"/>
      <c r="C845" s="1"/>
      <c r="D845" s="1"/>
      <c r="E845" s="9"/>
      <c r="F845" s="108"/>
      <c r="G845" s="187"/>
      <c r="H845" s="2" t="str">
        <f>IF($G$845="","",1)</f>
        <v/>
      </c>
    </row>
    <row r="846" spans="1:8">
      <c r="A846" s="138"/>
      <c r="B846" s="138"/>
      <c r="C846" s="138"/>
      <c r="D846" s="138"/>
      <c r="E846" s="138"/>
      <c r="F846" s="138"/>
      <c r="G846" s="188"/>
      <c r="H846" s="2" t="str">
        <f t="shared" ref="H846:H848" si="28">IF($G$845="","",1)</f>
        <v/>
      </c>
    </row>
    <row r="847" spans="1:8" ht="21.6">
      <c r="A847" s="102" t="s">
        <v>54</v>
      </c>
      <c r="B847" s="102" t="s">
        <v>55</v>
      </c>
      <c r="C847" s="102" t="s">
        <v>56</v>
      </c>
      <c r="D847" s="102" t="s">
        <v>57</v>
      </c>
      <c r="E847" s="102" t="s">
        <v>58</v>
      </c>
      <c r="F847" s="102" t="s">
        <v>59</v>
      </c>
      <c r="H847" s="2" t="str">
        <f t="shared" si="28"/>
        <v/>
      </c>
    </row>
    <row r="848" spans="1:8" ht="15" thickBot="1">
      <c r="A848" s="12"/>
      <c r="B848" s="12"/>
      <c r="C848" s="12"/>
      <c r="D848" s="12"/>
      <c r="E848" s="12"/>
      <c r="F848" s="12"/>
      <c r="H848" s="2" t="str">
        <f t="shared" si="28"/>
        <v/>
      </c>
    </row>
    <row r="849" spans="1:8" ht="15" thickTop="1">
      <c r="A849" s="112"/>
      <c r="B849" s="112"/>
      <c r="C849" s="154"/>
      <c r="D849" s="52"/>
      <c r="E849" s="155"/>
      <c r="F849" s="106"/>
      <c r="H849" s="2" t="str">
        <f t="shared" ref="H849:H898" si="29">IF(OR(D849="", D849=0), "", 1)</f>
        <v/>
      </c>
    </row>
    <row r="850" spans="1:8">
      <c r="A850" s="112"/>
      <c r="B850" s="112"/>
      <c r="C850" s="154"/>
      <c r="D850" s="52"/>
      <c r="E850" s="155"/>
      <c r="F850" s="106"/>
      <c r="H850" s="2" t="str">
        <f t="shared" si="29"/>
        <v/>
      </c>
    </row>
    <row r="851" spans="1:8">
      <c r="A851" s="112"/>
      <c r="B851" s="112"/>
      <c r="C851" s="154"/>
      <c r="D851" s="52"/>
      <c r="E851" s="155"/>
      <c r="F851" s="106"/>
      <c r="H851" s="2" t="str">
        <f t="shared" si="29"/>
        <v/>
      </c>
    </row>
    <row r="852" spans="1:8">
      <c r="A852" s="112"/>
      <c r="B852" s="112"/>
      <c r="C852" s="154"/>
      <c r="D852" s="52"/>
      <c r="E852" s="155"/>
      <c r="F852" s="106"/>
      <c r="H852" s="2" t="str">
        <f t="shared" si="29"/>
        <v/>
      </c>
    </row>
    <row r="853" spans="1:8">
      <c r="A853" s="112"/>
      <c r="B853" s="112"/>
      <c r="C853" s="154"/>
      <c r="D853" s="52"/>
      <c r="E853" s="155"/>
      <c r="F853" s="106"/>
      <c r="H853" s="2" t="str">
        <f t="shared" si="29"/>
        <v/>
      </c>
    </row>
    <row r="854" spans="1:8">
      <c r="A854" s="112"/>
      <c r="B854" s="112"/>
      <c r="C854" s="154"/>
      <c r="D854" s="52"/>
      <c r="E854" s="155"/>
      <c r="F854" s="106"/>
      <c r="H854" s="2" t="str">
        <f t="shared" si="29"/>
        <v/>
      </c>
    </row>
    <row r="855" spans="1:8">
      <c r="A855" s="112"/>
      <c r="B855" s="112"/>
      <c r="C855" s="154"/>
      <c r="D855" s="52"/>
      <c r="E855" s="155"/>
      <c r="F855" s="106"/>
      <c r="H855" s="2" t="str">
        <f t="shared" si="29"/>
        <v/>
      </c>
    </row>
    <row r="856" spans="1:8">
      <c r="A856" s="112"/>
      <c r="B856" s="112"/>
      <c r="C856" s="154"/>
      <c r="D856" s="52"/>
      <c r="E856" s="155"/>
      <c r="F856" s="106"/>
      <c r="H856" s="2" t="str">
        <f t="shared" si="29"/>
        <v/>
      </c>
    </row>
    <row r="857" spans="1:8">
      <c r="A857" s="112"/>
      <c r="B857" s="112"/>
      <c r="C857" s="154"/>
      <c r="D857" s="52"/>
      <c r="E857" s="155"/>
      <c r="F857" s="106"/>
      <c r="H857" s="2" t="str">
        <f t="shared" si="29"/>
        <v/>
      </c>
    </row>
    <row r="858" spans="1:8">
      <c r="A858" s="112"/>
      <c r="B858" s="112"/>
      <c r="C858" s="154"/>
      <c r="D858" s="52"/>
      <c r="E858" s="155"/>
      <c r="F858" s="106"/>
      <c r="H858" s="2" t="str">
        <f t="shared" si="29"/>
        <v/>
      </c>
    </row>
    <row r="859" spans="1:8">
      <c r="A859" s="112"/>
      <c r="B859" s="112"/>
      <c r="C859" s="154"/>
      <c r="D859" s="52"/>
      <c r="E859" s="155"/>
      <c r="F859" s="106"/>
      <c r="H859" s="2" t="str">
        <f t="shared" si="29"/>
        <v/>
      </c>
    </row>
    <row r="860" spans="1:8">
      <c r="A860" s="112"/>
      <c r="B860" s="112"/>
      <c r="C860" s="154"/>
      <c r="D860" s="52"/>
      <c r="E860" s="155"/>
      <c r="F860" s="106"/>
      <c r="H860" s="2" t="str">
        <f t="shared" si="29"/>
        <v/>
      </c>
    </row>
    <row r="861" spans="1:8">
      <c r="A861" s="112"/>
      <c r="B861" s="112"/>
      <c r="C861" s="154"/>
      <c r="D861" s="52"/>
      <c r="E861" s="155"/>
      <c r="F861" s="106"/>
      <c r="H861" s="2" t="str">
        <f t="shared" si="29"/>
        <v/>
      </c>
    </row>
    <row r="862" spans="1:8">
      <c r="A862" s="112"/>
      <c r="B862" s="112"/>
      <c r="C862" s="154"/>
      <c r="D862" s="52"/>
      <c r="E862" s="155"/>
      <c r="F862" s="106"/>
      <c r="H862" s="2" t="str">
        <f t="shared" si="29"/>
        <v/>
      </c>
    </row>
    <row r="863" spans="1:8">
      <c r="A863" s="112"/>
      <c r="B863" s="112"/>
      <c r="C863" s="154"/>
      <c r="D863" s="52"/>
      <c r="E863" s="155"/>
      <c r="F863" s="106"/>
      <c r="H863" s="2" t="str">
        <f t="shared" si="29"/>
        <v/>
      </c>
    </row>
    <row r="864" spans="1:8">
      <c r="A864" s="112"/>
      <c r="B864" s="112"/>
      <c r="C864" s="131"/>
      <c r="D864" s="52"/>
      <c r="E864" s="52"/>
      <c r="F864" s="112"/>
      <c r="H864" s="2" t="str">
        <f t="shared" si="29"/>
        <v/>
      </c>
    </row>
    <row r="865" spans="1:8">
      <c r="A865" s="112"/>
      <c r="B865" s="112"/>
      <c r="C865" s="131"/>
      <c r="D865" s="52"/>
      <c r="E865" s="52"/>
      <c r="F865" s="112"/>
      <c r="H865" s="2" t="str">
        <f t="shared" si="29"/>
        <v/>
      </c>
    </row>
    <row r="866" spans="1:8">
      <c r="A866" s="112"/>
      <c r="B866" s="112"/>
      <c r="C866" s="131"/>
      <c r="D866" s="52"/>
      <c r="E866" s="52"/>
      <c r="F866" s="112"/>
      <c r="H866" s="2" t="str">
        <f t="shared" si="29"/>
        <v/>
      </c>
    </row>
    <row r="867" spans="1:8">
      <c r="A867" s="112"/>
      <c r="B867" s="112"/>
      <c r="C867" s="131"/>
      <c r="D867" s="52"/>
      <c r="E867" s="52"/>
      <c r="F867" s="112"/>
      <c r="H867" s="2" t="str">
        <f t="shared" si="29"/>
        <v/>
      </c>
    </row>
    <row r="868" spans="1:8">
      <c r="A868" s="112"/>
      <c r="B868" s="112"/>
      <c r="C868" s="131"/>
      <c r="D868" s="52"/>
      <c r="E868" s="52"/>
      <c r="F868" s="112"/>
      <c r="H868" s="2" t="str">
        <f t="shared" si="29"/>
        <v/>
      </c>
    </row>
    <row r="869" spans="1:8">
      <c r="A869" s="112"/>
      <c r="B869" s="112"/>
      <c r="C869" s="131"/>
      <c r="D869" s="52"/>
      <c r="E869" s="52"/>
      <c r="F869" s="112"/>
      <c r="H869" s="2" t="str">
        <f t="shared" si="29"/>
        <v/>
      </c>
    </row>
    <row r="870" spans="1:8">
      <c r="A870" s="112"/>
      <c r="B870" s="112"/>
      <c r="C870" s="131"/>
      <c r="D870" s="52"/>
      <c r="E870" s="52"/>
      <c r="F870" s="112"/>
      <c r="H870" s="2" t="str">
        <f t="shared" si="29"/>
        <v/>
      </c>
    </row>
    <row r="871" spans="1:8">
      <c r="A871" s="112"/>
      <c r="B871" s="112"/>
      <c r="C871" s="131"/>
      <c r="D871" s="52"/>
      <c r="E871" s="52"/>
      <c r="F871" s="112"/>
      <c r="H871" s="2" t="str">
        <f t="shared" si="29"/>
        <v/>
      </c>
    </row>
    <row r="872" spans="1:8">
      <c r="A872" s="112"/>
      <c r="B872" s="112"/>
      <c r="C872" s="131"/>
      <c r="D872" s="52"/>
      <c r="E872" s="52"/>
      <c r="F872" s="112"/>
      <c r="H872" s="2" t="str">
        <f t="shared" si="29"/>
        <v/>
      </c>
    </row>
    <row r="873" spans="1:8">
      <c r="A873" s="112"/>
      <c r="B873" s="112"/>
      <c r="C873" s="131"/>
      <c r="D873" s="52"/>
      <c r="E873" s="52"/>
      <c r="F873" s="112"/>
      <c r="H873" s="2" t="str">
        <f t="shared" si="29"/>
        <v/>
      </c>
    </row>
    <row r="874" spans="1:8">
      <c r="A874" s="112"/>
      <c r="B874" s="112"/>
      <c r="C874" s="131"/>
      <c r="D874" s="52"/>
      <c r="E874" s="52"/>
      <c r="F874" s="112"/>
      <c r="H874" s="2" t="str">
        <f t="shared" si="29"/>
        <v/>
      </c>
    </row>
    <row r="875" spans="1:8">
      <c r="A875" s="112"/>
      <c r="B875" s="112"/>
      <c r="C875" s="131"/>
      <c r="D875" s="52"/>
      <c r="E875" s="52"/>
      <c r="F875" s="112"/>
      <c r="H875" s="2" t="str">
        <f t="shared" si="29"/>
        <v/>
      </c>
    </row>
    <row r="876" spans="1:8">
      <c r="A876" s="112"/>
      <c r="B876" s="112"/>
      <c r="C876" s="131"/>
      <c r="D876" s="52"/>
      <c r="E876" s="52"/>
      <c r="F876" s="112"/>
      <c r="H876" s="2" t="str">
        <f t="shared" si="29"/>
        <v/>
      </c>
    </row>
    <row r="877" spans="1:8">
      <c r="A877" s="112"/>
      <c r="B877" s="112"/>
      <c r="C877" s="131"/>
      <c r="D877" s="52"/>
      <c r="E877" s="52"/>
      <c r="F877" s="112"/>
      <c r="H877" s="2" t="str">
        <f t="shared" si="29"/>
        <v/>
      </c>
    </row>
    <row r="878" spans="1:8">
      <c r="A878" s="112"/>
      <c r="B878" s="112"/>
      <c r="C878" s="131"/>
      <c r="D878" s="52"/>
      <c r="E878" s="52"/>
      <c r="F878" s="112"/>
      <c r="H878" s="2" t="str">
        <f t="shared" si="29"/>
        <v/>
      </c>
    </row>
    <row r="879" spans="1:8">
      <c r="A879" s="112"/>
      <c r="B879" s="112"/>
      <c r="C879" s="131"/>
      <c r="D879" s="52"/>
      <c r="E879" s="52"/>
      <c r="F879" s="112"/>
      <c r="H879" s="2" t="str">
        <f t="shared" si="29"/>
        <v/>
      </c>
    </row>
    <row r="880" spans="1:8">
      <c r="A880" s="112"/>
      <c r="B880" s="112"/>
      <c r="C880" s="131"/>
      <c r="D880" s="52"/>
      <c r="E880" s="52"/>
      <c r="F880" s="112"/>
      <c r="H880" s="2" t="str">
        <f t="shared" si="29"/>
        <v/>
      </c>
    </row>
    <row r="881" spans="1:8">
      <c r="A881" s="112"/>
      <c r="B881" s="112"/>
      <c r="C881" s="131"/>
      <c r="D881" s="52"/>
      <c r="E881" s="52"/>
      <c r="F881" s="112"/>
      <c r="H881" s="2" t="str">
        <f t="shared" si="29"/>
        <v/>
      </c>
    </row>
    <row r="882" spans="1:8">
      <c r="A882" s="112"/>
      <c r="B882" s="112"/>
      <c r="C882" s="131"/>
      <c r="D882" s="52"/>
      <c r="E882" s="52"/>
      <c r="F882" s="112"/>
      <c r="H882" s="2" t="str">
        <f t="shared" si="29"/>
        <v/>
      </c>
    </row>
    <row r="883" spans="1:8">
      <c r="A883" s="112"/>
      <c r="B883" s="112"/>
      <c r="C883" s="131"/>
      <c r="D883" s="52"/>
      <c r="E883" s="52"/>
      <c r="F883" s="112"/>
      <c r="H883" s="2" t="str">
        <f t="shared" si="29"/>
        <v/>
      </c>
    </row>
    <row r="884" spans="1:8">
      <c r="A884" s="112"/>
      <c r="B884" s="112"/>
      <c r="C884" s="131"/>
      <c r="D884" s="52"/>
      <c r="E884" s="52"/>
      <c r="F884" s="112"/>
      <c r="H884" s="2" t="str">
        <f t="shared" si="29"/>
        <v/>
      </c>
    </row>
    <row r="885" spans="1:8">
      <c r="A885" s="112"/>
      <c r="B885" s="112"/>
      <c r="C885" s="131"/>
      <c r="D885" s="52"/>
      <c r="E885" s="52"/>
      <c r="F885" s="112"/>
      <c r="H885" s="2" t="str">
        <f t="shared" si="29"/>
        <v/>
      </c>
    </row>
    <row r="886" spans="1:8">
      <c r="A886" s="112"/>
      <c r="B886" s="112"/>
      <c r="C886" s="131"/>
      <c r="D886" s="52"/>
      <c r="E886" s="52"/>
      <c r="F886" s="112"/>
      <c r="H886" s="2" t="str">
        <f t="shared" si="29"/>
        <v/>
      </c>
    </row>
    <row r="887" spans="1:8">
      <c r="A887" s="112"/>
      <c r="B887" s="112"/>
      <c r="C887" s="131"/>
      <c r="D887" s="52"/>
      <c r="E887" s="52"/>
      <c r="F887" s="112"/>
      <c r="H887" s="2" t="str">
        <f t="shared" si="29"/>
        <v/>
      </c>
    </row>
    <row r="888" spans="1:8">
      <c r="A888" s="112"/>
      <c r="B888" s="112"/>
      <c r="C888" s="131"/>
      <c r="D888" s="52"/>
      <c r="E888" s="52"/>
      <c r="F888" s="112"/>
      <c r="H888" s="2" t="str">
        <f t="shared" si="29"/>
        <v/>
      </c>
    </row>
    <row r="889" spans="1:8">
      <c r="A889" s="112"/>
      <c r="B889" s="112"/>
      <c r="C889" s="131"/>
      <c r="D889" s="52"/>
      <c r="E889" s="52"/>
      <c r="F889" s="112"/>
      <c r="H889" s="2" t="str">
        <f t="shared" si="29"/>
        <v/>
      </c>
    </row>
    <row r="890" spans="1:8">
      <c r="A890" s="112"/>
      <c r="B890" s="112"/>
      <c r="C890" s="131"/>
      <c r="D890" s="52"/>
      <c r="E890" s="52"/>
      <c r="F890" s="112"/>
      <c r="H890" s="2" t="str">
        <f t="shared" si="29"/>
        <v/>
      </c>
    </row>
    <row r="891" spans="1:8">
      <c r="A891" s="112"/>
      <c r="B891" s="112"/>
      <c r="C891" s="131"/>
      <c r="D891" s="52"/>
      <c r="E891" s="52"/>
      <c r="F891" s="112"/>
      <c r="H891" s="2" t="str">
        <f t="shared" si="29"/>
        <v/>
      </c>
    </row>
    <row r="892" spans="1:8">
      <c r="A892" s="112"/>
      <c r="B892" s="112"/>
      <c r="C892" s="131"/>
      <c r="D892" s="52"/>
      <c r="E892" s="52"/>
      <c r="F892" s="112"/>
      <c r="H892" s="2" t="str">
        <f t="shared" si="29"/>
        <v/>
      </c>
    </row>
    <row r="893" spans="1:8">
      <c r="A893" s="112"/>
      <c r="B893" s="112"/>
      <c r="C893" s="131"/>
      <c r="D893" s="52"/>
      <c r="E893" s="52"/>
      <c r="F893" s="112"/>
      <c r="H893" s="2" t="str">
        <f t="shared" si="29"/>
        <v/>
      </c>
    </row>
    <row r="894" spans="1:8">
      <c r="A894" s="112"/>
      <c r="B894" s="112"/>
      <c r="C894" s="131"/>
      <c r="D894" s="52"/>
      <c r="E894" s="52"/>
      <c r="F894" s="112"/>
      <c r="H894" s="2" t="str">
        <f t="shared" si="29"/>
        <v/>
      </c>
    </row>
    <row r="895" spans="1:8">
      <c r="A895" s="112"/>
      <c r="B895" s="112"/>
      <c r="C895" s="131"/>
      <c r="D895" s="52"/>
      <c r="E895" s="52"/>
      <c r="F895" s="112"/>
      <c r="H895" s="2" t="str">
        <f t="shared" si="29"/>
        <v/>
      </c>
    </row>
    <row r="896" spans="1:8">
      <c r="A896" s="112"/>
      <c r="B896" s="112"/>
      <c r="C896" s="131"/>
      <c r="D896" s="52"/>
      <c r="E896" s="52"/>
      <c r="F896" s="112"/>
      <c r="H896" s="2" t="str">
        <f t="shared" si="29"/>
        <v/>
      </c>
    </row>
    <row r="897" spans="1:8">
      <c r="A897" s="112"/>
      <c r="B897" s="112"/>
      <c r="C897" s="131"/>
      <c r="D897" s="52"/>
      <c r="E897" s="52"/>
      <c r="F897" s="112"/>
      <c r="H897" s="2" t="str">
        <f t="shared" si="29"/>
        <v/>
      </c>
    </row>
    <row r="898" spans="1:8">
      <c r="A898" s="112"/>
      <c r="B898" s="112"/>
      <c r="C898" s="131"/>
      <c r="D898" s="52"/>
      <c r="E898" s="52"/>
      <c r="F898" s="112"/>
      <c r="H898" s="2" t="str">
        <f t="shared" si="29"/>
        <v/>
      </c>
    </row>
    <row r="899" spans="1:8">
      <c r="A899" s="192"/>
      <c r="B899" s="193"/>
      <c r="C899" s="194"/>
      <c r="D899" s="191"/>
      <c r="H899" s="2" t="str">
        <f>IF($G$845="","",1)</f>
        <v/>
      </c>
    </row>
    <row r="900" spans="1:8">
      <c r="A900" s="1" t="str">
        <f>G900 &amp; " - $" &amp; TEXT(G901, "#,##0")</f>
        <v xml:space="preserve"> - $0</v>
      </c>
      <c r="B900" s="1"/>
      <c r="C900" s="1"/>
      <c r="D900" s="1"/>
      <c r="E900" s="9"/>
      <c r="F900" s="108"/>
      <c r="G900" s="187"/>
      <c r="H900" s="2" t="str">
        <f>IF($G$900="","",1)</f>
        <v/>
      </c>
    </row>
    <row r="901" spans="1:8">
      <c r="A901" s="138"/>
      <c r="B901" s="138"/>
      <c r="C901" s="138"/>
      <c r="D901" s="138"/>
      <c r="E901" s="138"/>
      <c r="F901" s="138"/>
      <c r="G901" s="188"/>
      <c r="H901" s="2" t="str">
        <f t="shared" ref="H901:H903" si="30">IF($G$900="","",1)</f>
        <v/>
      </c>
    </row>
    <row r="902" spans="1:8" ht="21.6">
      <c r="A902" s="102" t="s">
        <v>54</v>
      </c>
      <c r="B902" s="102" t="s">
        <v>55</v>
      </c>
      <c r="C902" s="102" t="s">
        <v>56</v>
      </c>
      <c r="D902" s="102" t="s">
        <v>57</v>
      </c>
      <c r="E902" s="102" t="s">
        <v>58</v>
      </c>
      <c r="F902" s="102" t="s">
        <v>59</v>
      </c>
      <c r="H902" s="2" t="str">
        <f t="shared" si="30"/>
        <v/>
      </c>
    </row>
    <row r="903" spans="1:8" ht="15" thickBot="1">
      <c r="A903" s="12"/>
      <c r="B903" s="12"/>
      <c r="C903" s="12"/>
      <c r="D903" s="12"/>
      <c r="E903" s="12"/>
      <c r="F903" s="12"/>
      <c r="H903" s="2" t="str">
        <f t="shared" si="30"/>
        <v/>
      </c>
    </row>
    <row r="904" spans="1:8" ht="15" thickTop="1">
      <c r="A904" s="112"/>
      <c r="B904" s="112"/>
      <c r="C904" s="154"/>
      <c r="D904" s="52"/>
      <c r="E904" s="155"/>
      <c r="F904" s="106"/>
      <c r="H904" s="2" t="str">
        <f t="shared" ref="H904:H953" si="31">IF(OR(D904="", D904=0), "", 1)</f>
        <v/>
      </c>
    </row>
    <row r="905" spans="1:8">
      <c r="A905" s="112"/>
      <c r="B905" s="112"/>
      <c r="C905" s="154"/>
      <c r="D905" s="52"/>
      <c r="E905" s="155"/>
      <c r="F905" s="106"/>
      <c r="H905" s="2" t="str">
        <f t="shared" si="31"/>
        <v/>
      </c>
    </row>
    <row r="906" spans="1:8">
      <c r="A906" s="112"/>
      <c r="B906" s="112"/>
      <c r="C906" s="154"/>
      <c r="D906" s="52"/>
      <c r="E906" s="155"/>
      <c r="F906" s="106"/>
      <c r="H906" s="2" t="str">
        <f t="shared" si="31"/>
        <v/>
      </c>
    </row>
    <row r="907" spans="1:8">
      <c r="A907" s="112"/>
      <c r="B907" s="112"/>
      <c r="C907" s="154"/>
      <c r="D907" s="52"/>
      <c r="E907" s="155"/>
      <c r="F907" s="106"/>
      <c r="H907" s="2" t="str">
        <f t="shared" si="31"/>
        <v/>
      </c>
    </row>
    <row r="908" spans="1:8">
      <c r="A908" s="112"/>
      <c r="B908" s="112"/>
      <c r="C908" s="154"/>
      <c r="D908" s="52"/>
      <c r="E908" s="155"/>
      <c r="F908" s="106"/>
      <c r="H908" s="2" t="str">
        <f t="shared" si="31"/>
        <v/>
      </c>
    </row>
    <row r="909" spans="1:8">
      <c r="A909" s="112"/>
      <c r="B909" s="112"/>
      <c r="C909" s="154"/>
      <c r="D909" s="52"/>
      <c r="E909" s="155"/>
      <c r="F909" s="106"/>
      <c r="H909" s="2" t="str">
        <f t="shared" si="31"/>
        <v/>
      </c>
    </row>
    <row r="910" spans="1:8">
      <c r="A910" s="112"/>
      <c r="B910" s="112"/>
      <c r="C910" s="154"/>
      <c r="D910" s="52"/>
      <c r="E910" s="155"/>
      <c r="F910" s="106"/>
      <c r="H910" s="2" t="str">
        <f t="shared" si="31"/>
        <v/>
      </c>
    </row>
    <row r="911" spans="1:8">
      <c r="A911" s="112"/>
      <c r="B911" s="112"/>
      <c r="C911" s="154"/>
      <c r="D911" s="52"/>
      <c r="E911" s="155"/>
      <c r="F911" s="106"/>
      <c r="H911" s="2" t="str">
        <f t="shared" si="31"/>
        <v/>
      </c>
    </row>
    <row r="912" spans="1:8">
      <c r="A912" s="112"/>
      <c r="B912" s="112"/>
      <c r="C912" s="154"/>
      <c r="D912" s="52"/>
      <c r="E912" s="155"/>
      <c r="F912" s="106"/>
      <c r="H912" s="2" t="str">
        <f t="shared" si="31"/>
        <v/>
      </c>
    </row>
    <row r="913" spans="1:8">
      <c r="A913" s="112"/>
      <c r="B913" s="112"/>
      <c r="C913" s="154"/>
      <c r="D913" s="52"/>
      <c r="E913" s="155"/>
      <c r="F913" s="106"/>
      <c r="H913" s="2" t="str">
        <f t="shared" si="31"/>
        <v/>
      </c>
    </row>
    <row r="914" spans="1:8">
      <c r="A914" s="112"/>
      <c r="B914" s="112"/>
      <c r="C914" s="154"/>
      <c r="D914" s="52"/>
      <c r="E914" s="155"/>
      <c r="F914" s="106"/>
      <c r="H914" s="2" t="str">
        <f t="shared" si="31"/>
        <v/>
      </c>
    </row>
    <row r="915" spans="1:8">
      <c r="A915" s="112"/>
      <c r="B915" s="112"/>
      <c r="C915" s="154"/>
      <c r="D915" s="52"/>
      <c r="E915" s="155"/>
      <c r="F915" s="106"/>
      <c r="H915" s="2" t="str">
        <f t="shared" si="31"/>
        <v/>
      </c>
    </row>
    <row r="916" spans="1:8">
      <c r="A916" s="112"/>
      <c r="B916" s="112"/>
      <c r="C916" s="154"/>
      <c r="D916" s="52"/>
      <c r="E916" s="155"/>
      <c r="F916" s="106"/>
      <c r="H916" s="2" t="str">
        <f t="shared" si="31"/>
        <v/>
      </c>
    </row>
    <row r="917" spans="1:8">
      <c r="A917" s="112"/>
      <c r="B917" s="112"/>
      <c r="C917" s="154"/>
      <c r="D917" s="52"/>
      <c r="E917" s="155"/>
      <c r="F917" s="106"/>
      <c r="H917" s="2" t="str">
        <f t="shared" si="31"/>
        <v/>
      </c>
    </row>
    <row r="918" spans="1:8">
      <c r="A918" s="112"/>
      <c r="B918" s="112"/>
      <c r="C918" s="154"/>
      <c r="D918" s="52"/>
      <c r="E918" s="155"/>
      <c r="F918" s="106"/>
      <c r="H918" s="2" t="str">
        <f t="shared" si="31"/>
        <v/>
      </c>
    </row>
    <row r="919" spans="1:8">
      <c r="A919" s="112"/>
      <c r="B919" s="112"/>
      <c r="C919" s="131"/>
      <c r="D919" s="52"/>
      <c r="E919" s="52"/>
      <c r="F919" s="112"/>
      <c r="H919" s="2" t="str">
        <f t="shared" si="31"/>
        <v/>
      </c>
    </row>
    <row r="920" spans="1:8">
      <c r="A920" s="112"/>
      <c r="B920" s="112"/>
      <c r="C920" s="131"/>
      <c r="D920" s="52"/>
      <c r="E920" s="52"/>
      <c r="F920" s="112"/>
      <c r="H920" s="2" t="str">
        <f t="shared" si="31"/>
        <v/>
      </c>
    </row>
    <row r="921" spans="1:8">
      <c r="A921" s="112"/>
      <c r="B921" s="112"/>
      <c r="C921" s="131"/>
      <c r="D921" s="52"/>
      <c r="E921" s="52"/>
      <c r="F921" s="112"/>
      <c r="H921" s="2" t="str">
        <f t="shared" si="31"/>
        <v/>
      </c>
    </row>
    <row r="922" spans="1:8">
      <c r="A922" s="112"/>
      <c r="B922" s="112"/>
      <c r="C922" s="131"/>
      <c r="D922" s="52"/>
      <c r="E922" s="52"/>
      <c r="F922" s="112"/>
      <c r="H922" s="2" t="str">
        <f t="shared" si="31"/>
        <v/>
      </c>
    </row>
    <row r="923" spans="1:8">
      <c r="A923" s="112"/>
      <c r="B923" s="112"/>
      <c r="C923" s="131"/>
      <c r="D923" s="52"/>
      <c r="E923" s="52"/>
      <c r="F923" s="112"/>
      <c r="H923" s="2" t="str">
        <f t="shared" si="31"/>
        <v/>
      </c>
    </row>
    <row r="924" spans="1:8">
      <c r="A924" s="112"/>
      <c r="B924" s="112"/>
      <c r="C924" s="131"/>
      <c r="D924" s="52"/>
      <c r="E924" s="52"/>
      <c r="F924" s="112"/>
      <c r="H924" s="2" t="str">
        <f t="shared" si="31"/>
        <v/>
      </c>
    </row>
    <row r="925" spans="1:8">
      <c r="A925" s="112"/>
      <c r="B925" s="112"/>
      <c r="C925" s="131"/>
      <c r="D925" s="52"/>
      <c r="E925" s="52"/>
      <c r="F925" s="112"/>
      <c r="H925" s="2" t="str">
        <f t="shared" si="31"/>
        <v/>
      </c>
    </row>
    <row r="926" spans="1:8">
      <c r="A926" s="112"/>
      <c r="B926" s="112"/>
      <c r="C926" s="131"/>
      <c r="D926" s="52"/>
      <c r="E926" s="52"/>
      <c r="F926" s="112"/>
      <c r="H926" s="2" t="str">
        <f t="shared" si="31"/>
        <v/>
      </c>
    </row>
    <row r="927" spans="1:8">
      <c r="A927" s="112"/>
      <c r="B927" s="112"/>
      <c r="C927" s="131"/>
      <c r="D927" s="52"/>
      <c r="E927" s="52"/>
      <c r="F927" s="112"/>
      <c r="H927" s="2" t="str">
        <f t="shared" si="31"/>
        <v/>
      </c>
    </row>
    <row r="928" spans="1:8">
      <c r="A928" s="112"/>
      <c r="B928" s="112"/>
      <c r="C928" s="131"/>
      <c r="D928" s="52"/>
      <c r="E928" s="52"/>
      <c r="F928" s="112"/>
      <c r="H928" s="2" t="str">
        <f t="shared" si="31"/>
        <v/>
      </c>
    </row>
    <row r="929" spans="1:8">
      <c r="A929" s="112"/>
      <c r="B929" s="112"/>
      <c r="C929" s="131"/>
      <c r="D929" s="52"/>
      <c r="E929" s="52"/>
      <c r="F929" s="112"/>
      <c r="H929" s="2" t="str">
        <f t="shared" si="31"/>
        <v/>
      </c>
    </row>
    <row r="930" spans="1:8">
      <c r="A930" s="112"/>
      <c r="B930" s="112"/>
      <c r="C930" s="131"/>
      <c r="D930" s="52"/>
      <c r="E930" s="52"/>
      <c r="F930" s="112"/>
      <c r="H930" s="2" t="str">
        <f t="shared" si="31"/>
        <v/>
      </c>
    </row>
    <row r="931" spans="1:8">
      <c r="A931" s="112"/>
      <c r="B931" s="112"/>
      <c r="C931" s="131"/>
      <c r="D931" s="52"/>
      <c r="E931" s="52"/>
      <c r="F931" s="112"/>
      <c r="H931" s="2" t="str">
        <f t="shared" si="31"/>
        <v/>
      </c>
    </row>
    <row r="932" spans="1:8">
      <c r="A932" s="112"/>
      <c r="B932" s="112"/>
      <c r="C932" s="131"/>
      <c r="D932" s="52"/>
      <c r="E932" s="52"/>
      <c r="F932" s="112"/>
      <c r="H932" s="2" t="str">
        <f t="shared" si="31"/>
        <v/>
      </c>
    </row>
    <row r="933" spans="1:8">
      <c r="A933" s="112"/>
      <c r="B933" s="112"/>
      <c r="C933" s="131"/>
      <c r="D933" s="52"/>
      <c r="E933" s="52"/>
      <c r="F933" s="112"/>
      <c r="H933" s="2" t="str">
        <f t="shared" si="31"/>
        <v/>
      </c>
    </row>
    <row r="934" spans="1:8">
      <c r="A934" s="112"/>
      <c r="B934" s="112"/>
      <c r="C934" s="131"/>
      <c r="D934" s="52"/>
      <c r="E934" s="52"/>
      <c r="F934" s="112"/>
      <c r="H934" s="2" t="str">
        <f t="shared" si="31"/>
        <v/>
      </c>
    </row>
    <row r="935" spans="1:8">
      <c r="A935" s="112"/>
      <c r="B935" s="112"/>
      <c r="C935" s="131"/>
      <c r="D935" s="52"/>
      <c r="E935" s="52"/>
      <c r="F935" s="112"/>
      <c r="H935" s="2" t="str">
        <f t="shared" si="31"/>
        <v/>
      </c>
    </row>
    <row r="936" spans="1:8">
      <c r="A936" s="112"/>
      <c r="B936" s="112"/>
      <c r="C936" s="131"/>
      <c r="D936" s="52"/>
      <c r="E936" s="52"/>
      <c r="F936" s="112"/>
      <c r="H936" s="2" t="str">
        <f t="shared" si="31"/>
        <v/>
      </c>
    </row>
    <row r="937" spans="1:8">
      <c r="A937" s="112"/>
      <c r="B937" s="112"/>
      <c r="C937" s="131"/>
      <c r="D937" s="52"/>
      <c r="E937" s="52"/>
      <c r="F937" s="112"/>
      <c r="H937" s="2" t="str">
        <f t="shared" si="31"/>
        <v/>
      </c>
    </row>
    <row r="938" spans="1:8">
      <c r="A938" s="112"/>
      <c r="B938" s="112"/>
      <c r="C938" s="131"/>
      <c r="D938" s="52"/>
      <c r="E938" s="52"/>
      <c r="F938" s="112"/>
      <c r="H938" s="2" t="str">
        <f t="shared" si="31"/>
        <v/>
      </c>
    </row>
    <row r="939" spans="1:8">
      <c r="A939" s="112"/>
      <c r="B939" s="112"/>
      <c r="C939" s="131"/>
      <c r="D939" s="52"/>
      <c r="E939" s="52"/>
      <c r="F939" s="112"/>
      <c r="H939" s="2" t="str">
        <f t="shared" si="31"/>
        <v/>
      </c>
    </row>
    <row r="940" spans="1:8">
      <c r="A940" s="112"/>
      <c r="B940" s="112"/>
      <c r="C940" s="131"/>
      <c r="D940" s="52"/>
      <c r="E940" s="52"/>
      <c r="F940" s="112"/>
      <c r="H940" s="2" t="str">
        <f t="shared" si="31"/>
        <v/>
      </c>
    </row>
    <row r="941" spans="1:8">
      <c r="A941" s="112"/>
      <c r="B941" s="112"/>
      <c r="C941" s="131"/>
      <c r="D941" s="52"/>
      <c r="E941" s="52"/>
      <c r="F941" s="112"/>
      <c r="H941" s="2" t="str">
        <f t="shared" si="31"/>
        <v/>
      </c>
    </row>
    <row r="942" spans="1:8">
      <c r="A942" s="112"/>
      <c r="B942" s="112"/>
      <c r="C942" s="131"/>
      <c r="D942" s="52"/>
      <c r="E942" s="52"/>
      <c r="F942" s="112"/>
      <c r="H942" s="2" t="str">
        <f t="shared" si="31"/>
        <v/>
      </c>
    </row>
    <row r="943" spans="1:8">
      <c r="A943" s="112"/>
      <c r="B943" s="112"/>
      <c r="C943" s="131"/>
      <c r="D943" s="52"/>
      <c r="E943" s="52"/>
      <c r="F943" s="112"/>
      <c r="H943" s="2" t="str">
        <f t="shared" si="31"/>
        <v/>
      </c>
    </row>
    <row r="944" spans="1:8">
      <c r="A944" s="112"/>
      <c r="B944" s="112"/>
      <c r="C944" s="131"/>
      <c r="D944" s="52"/>
      <c r="E944" s="52"/>
      <c r="F944" s="112"/>
      <c r="H944" s="2" t="str">
        <f t="shared" si="31"/>
        <v/>
      </c>
    </row>
    <row r="945" spans="1:8">
      <c r="A945" s="112"/>
      <c r="B945" s="112"/>
      <c r="C945" s="131"/>
      <c r="D945" s="52"/>
      <c r="E945" s="52"/>
      <c r="F945" s="112"/>
      <c r="H945" s="2" t="str">
        <f t="shared" si="31"/>
        <v/>
      </c>
    </row>
    <row r="946" spans="1:8">
      <c r="A946" s="112"/>
      <c r="B946" s="112"/>
      <c r="C946" s="131"/>
      <c r="D946" s="52"/>
      <c r="E946" s="52"/>
      <c r="F946" s="112"/>
      <c r="H946" s="2" t="str">
        <f t="shared" si="31"/>
        <v/>
      </c>
    </row>
    <row r="947" spans="1:8">
      <c r="A947" s="112"/>
      <c r="B947" s="112"/>
      <c r="C947" s="131"/>
      <c r="D947" s="52"/>
      <c r="E947" s="52"/>
      <c r="F947" s="112"/>
      <c r="H947" s="2" t="str">
        <f t="shared" si="31"/>
        <v/>
      </c>
    </row>
    <row r="948" spans="1:8">
      <c r="A948" s="112"/>
      <c r="B948" s="112"/>
      <c r="C948" s="131"/>
      <c r="D948" s="52"/>
      <c r="E948" s="52"/>
      <c r="F948" s="112"/>
      <c r="H948" s="2" t="str">
        <f t="shared" si="31"/>
        <v/>
      </c>
    </row>
    <row r="949" spans="1:8">
      <c r="A949" s="112"/>
      <c r="B949" s="112"/>
      <c r="C949" s="131"/>
      <c r="D949" s="52"/>
      <c r="E949" s="52"/>
      <c r="F949" s="112"/>
      <c r="H949" s="2" t="str">
        <f t="shared" si="31"/>
        <v/>
      </c>
    </row>
    <row r="950" spans="1:8">
      <c r="A950" s="112"/>
      <c r="B950" s="112"/>
      <c r="C950" s="131"/>
      <c r="D950" s="52"/>
      <c r="E950" s="52"/>
      <c r="F950" s="112"/>
      <c r="H950" s="2" t="str">
        <f t="shared" si="31"/>
        <v/>
      </c>
    </row>
    <row r="951" spans="1:8">
      <c r="A951" s="112"/>
      <c r="B951" s="112"/>
      <c r="C951" s="131"/>
      <c r="D951" s="52"/>
      <c r="E951" s="52"/>
      <c r="F951" s="112"/>
      <c r="H951" s="2" t="str">
        <f t="shared" si="31"/>
        <v/>
      </c>
    </row>
    <row r="952" spans="1:8">
      <c r="A952" s="112"/>
      <c r="B952" s="112"/>
      <c r="C952" s="131"/>
      <c r="D952" s="52"/>
      <c r="E952" s="52"/>
      <c r="F952" s="112"/>
      <c r="H952" s="2" t="str">
        <f t="shared" si="31"/>
        <v/>
      </c>
    </row>
    <row r="953" spans="1:8">
      <c r="A953" s="112"/>
      <c r="B953" s="112"/>
      <c r="C953" s="131"/>
      <c r="D953" s="52"/>
      <c r="E953" s="52"/>
      <c r="F953" s="112"/>
      <c r="H953" s="2" t="str">
        <f t="shared" si="31"/>
        <v/>
      </c>
    </row>
    <row r="954" spans="1:8">
      <c r="A954" s="192"/>
      <c r="B954" s="193"/>
      <c r="C954" s="194"/>
      <c r="D954" s="191"/>
      <c r="H954" s="2" t="str">
        <f>IF($G$900="","",1)</f>
        <v/>
      </c>
    </row>
    <row r="955" spans="1:8">
      <c r="A955" s="1" t="str">
        <f>G955 &amp; " - $" &amp; TEXT(G956, "#,##0")</f>
        <v xml:space="preserve"> - $0</v>
      </c>
      <c r="B955" s="1"/>
      <c r="C955" s="1"/>
      <c r="D955" s="1"/>
      <c r="E955" s="9"/>
      <c r="F955" s="108"/>
      <c r="G955" s="187"/>
      <c r="H955" s="2" t="str">
        <f>IF($G$955="","",1)</f>
        <v/>
      </c>
    </row>
    <row r="956" spans="1:8">
      <c r="A956" s="138"/>
      <c r="B956" s="138"/>
      <c r="C956" s="138"/>
      <c r="D956" s="138"/>
      <c r="E956" s="138"/>
      <c r="F956" s="138"/>
      <c r="G956" s="188"/>
      <c r="H956" s="2" t="str">
        <f t="shared" ref="H956:H958" si="32">IF($G$955="","",1)</f>
        <v/>
      </c>
    </row>
    <row r="957" spans="1:8" ht="21.6">
      <c r="A957" s="102" t="s">
        <v>54</v>
      </c>
      <c r="B957" s="102" t="s">
        <v>55</v>
      </c>
      <c r="C957" s="102" t="s">
        <v>56</v>
      </c>
      <c r="D957" s="102" t="s">
        <v>57</v>
      </c>
      <c r="E957" s="102" t="s">
        <v>58</v>
      </c>
      <c r="F957" s="102" t="s">
        <v>59</v>
      </c>
      <c r="H957" s="2" t="str">
        <f t="shared" si="32"/>
        <v/>
      </c>
    </row>
    <row r="958" spans="1:8" ht="15" thickBot="1">
      <c r="A958" s="12"/>
      <c r="B958" s="12"/>
      <c r="C958" s="12"/>
      <c r="D958" s="12"/>
      <c r="E958" s="12"/>
      <c r="F958" s="12"/>
      <c r="H958" s="2" t="str">
        <f t="shared" si="32"/>
        <v/>
      </c>
    </row>
    <row r="959" spans="1:8" ht="15" thickTop="1">
      <c r="A959" s="112"/>
      <c r="B959" s="112"/>
      <c r="C959" s="154"/>
      <c r="D959" s="52"/>
      <c r="E959" s="155"/>
      <c r="F959" s="106"/>
      <c r="H959" s="2" t="str">
        <f t="shared" ref="H959:H1008" si="33">IF(OR(D959="", D959=0), "", 1)</f>
        <v/>
      </c>
    </row>
    <row r="960" spans="1:8">
      <c r="A960" s="112"/>
      <c r="B960" s="112"/>
      <c r="C960" s="154"/>
      <c r="D960" s="52"/>
      <c r="E960" s="155"/>
      <c r="F960" s="106"/>
      <c r="H960" s="2" t="str">
        <f t="shared" si="33"/>
        <v/>
      </c>
    </row>
    <row r="961" spans="1:8">
      <c r="A961" s="112"/>
      <c r="B961" s="112"/>
      <c r="C961" s="154"/>
      <c r="D961" s="52"/>
      <c r="E961" s="155"/>
      <c r="F961" s="106"/>
      <c r="H961" s="2" t="str">
        <f t="shared" si="33"/>
        <v/>
      </c>
    </row>
    <row r="962" spans="1:8">
      <c r="A962" s="112"/>
      <c r="B962" s="112"/>
      <c r="C962" s="154"/>
      <c r="D962" s="52"/>
      <c r="E962" s="155"/>
      <c r="F962" s="106"/>
      <c r="H962" s="2" t="str">
        <f t="shared" si="33"/>
        <v/>
      </c>
    </row>
    <row r="963" spans="1:8">
      <c r="A963" s="112"/>
      <c r="B963" s="112"/>
      <c r="C963" s="154"/>
      <c r="D963" s="52"/>
      <c r="E963" s="155"/>
      <c r="F963" s="106"/>
      <c r="H963" s="2" t="str">
        <f t="shared" si="33"/>
        <v/>
      </c>
    </row>
    <row r="964" spans="1:8">
      <c r="A964" s="112"/>
      <c r="B964" s="112"/>
      <c r="C964" s="154"/>
      <c r="D964" s="52"/>
      <c r="E964" s="155"/>
      <c r="F964" s="106"/>
      <c r="H964" s="2" t="str">
        <f t="shared" si="33"/>
        <v/>
      </c>
    </row>
    <row r="965" spans="1:8">
      <c r="A965" s="112"/>
      <c r="B965" s="112"/>
      <c r="C965" s="154"/>
      <c r="D965" s="52"/>
      <c r="E965" s="155"/>
      <c r="F965" s="106"/>
      <c r="H965" s="2" t="str">
        <f t="shared" si="33"/>
        <v/>
      </c>
    </row>
    <row r="966" spans="1:8">
      <c r="A966" s="112"/>
      <c r="B966" s="112"/>
      <c r="C966" s="154"/>
      <c r="D966" s="52"/>
      <c r="E966" s="155"/>
      <c r="F966" s="106"/>
      <c r="H966" s="2" t="str">
        <f t="shared" si="33"/>
        <v/>
      </c>
    </row>
    <row r="967" spans="1:8">
      <c r="A967" s="112"/>
      <c r="B967" s="112"/>
      <c r="C967" s="154"/>
      <c r="D967" s="52"/>
      <c r="E967" s="155"/>
      <c r="F967" s="106"/>
      <c r="H967" s="2" t="str">
        <f t="shared" si="33"/>
        <v/>
      </c>
    </row>
    <row r="968" spans="1:8">
      <c r="A968" s="112"/>
      <c r="B968" s="112"/>
      <c r="C968" s="154"/>
      <c r="D968" s="52"/>
      <c r="E968" s="155"/>
      <c r="F968" s="106"/>
      <c r="H968" s="2" t="str">
        <f t="shared" si="33"/>
        <v/>
      </c>
    </row>
    <row r="969" spans="1:8">
      <c r="A969" s="112"/>
      <c r="B969" s="112"/>
      <c r="C969" s="154"/>
      <c r="D969" s="52"/>
      <c r="E969" s="155"/>
      <c r="F969" s="106"/>
      <c r="H969" s="2" t="str">
        <f t="shared" si="33"/>
        <v/>
      </c>
    </row>
    <row r="970" spans="1:8">
      <c r="A970" s="112"/>
      <c r="B970" s="112"/>
      <c r="C970" s="154"/>
      <c r="D970" s="52"/>
      <c r="E970" s="155"/>
      <c r="F970" s="106"/>
      <c r="H970" s="2" t="str">
        <f t="shared" si="33"/>
        <v/>
      </c>
    </row>
    <row r="971" spans="1:8">
      <c r="A971" s="112"/>
      <c r="B971" s="112"/>
      <c r="C971" s="154"/>
      <c r="D971" s="52"/>
      <c r="E971" s="155"/>
      <c r="F971" s="106"/>
      <c r="H971" s="2" t="str">
        <f t="shared" si="33"/>
        <v/>
      </c>
    </row>
    <row r="972" spans="1:8">
      <c r="A972" s="112"/>
      <c r="B972" s="112"/>
      <c r="C972" s="154"/>
      <c r="D972" s="52"/>
      <c r="E972" s="155"/>
      <c r="F972" s="106"/>
      <c r="H972" s="2" t="str">
        <f t="shared" si="33"/>
        <v/>
      </c>
    </row>
    <row r="973" spans="1:8">
      <c r="A973" s="112"/>
      <c r="B973" s="112"/>
      <c r="C973" s="154"/>
      <c r="D973" s="52"/>
      <c r="E973" s="155"/>
      <c r="F973" s="106"/>
      <c r="H973" s="2" t="str">
        <f t="shared" si="33"/>
        <v/>
      </c>
    </row>
    <row r="974" spans="1:8">
      <c r="A974" s="112"/>
      <c r="B974" s="112"/>
      <c r="C974" s="131"/>
      <c r="D974" s="52"/>
      <c r="E974" s="52"/>
      <c r="F974" s="112"/>
      <c r="H974" s="2" t="str">
        <f t="shared" si="33"/>
        <v/>
      </c>
    </row>
    <row r="975" spans="1:8">
      <c r="A975" s="112"/>
      <c r="B975" s="112"/>
      <c r="C975" s="131"/>
      <c r="D975" s="52"/>
      <c r="E975" s="52"/>
      <c r="F975" s="112"/>
      <c r="H975" s="2" t="str">
        <f t="shared" si="33"/>
        <v/>
      </c>
    </row>
    <row r="976" spans="1:8">
      <c r="A976" s="112"/>
      <c r="B976" s="112"/>
      <c r="C976" s="131"/>
      <c r="D976" s="52"/>
      <c r="E976" s="52"/>
      <c r="F976" s="112"/>
      <c r="H976" s="2" t="str">
        <f t="shared" si="33"/>
        <v/>
      </c>
    </row>
    <row r="977" spans="1:8">
      <c r="A977" s="112"/>
      <c r="B977" s="112"/>
      <c r="C977" s="131"/>
      <c r="D977" s="52"/>
      <c r="E977" s="52"/>
      <c r="F977" s="112"/>
      <c r="H977" s="2" t="str">
        <f t="shared" si="33"/>
        <v/>
      </c>
    </row>
    <row r="978" spans="1:8">
      <c r="A978" s="112"/>
      <c r="B978" s="112"/>
      <c r="C978" s="131"/>
      <c r="D978" s="52"/>
      <c r="E978" s="52"/>
      <c r="F978" s="112"/>
      <c r="H978" s="2" t="str">
        <f t="shared" si="33"/>
        <v/>
      </c>
    </row>
    <row r="979" spans="1:8">
      <c r="A979" s="112"/>
      <c r="B979" s="112"/>
      <c r="C979" s="131"/>
      <c r="D979" s="52"/>
      <c r="E979" s="52"/>
      <c r="F979" s="112"/>
      <c r="H979" s="2" t="str">
        <f t="shared" si="33"/>
        <v/>
      </c>
    </row>
    <row r="980" spans="1:8">
      <c r="A980" s="112"/>
      <c r="B980" s="112"/>
      <c r="C980" s="131"/>
      <c r="D980" s="52"/>
      <c r="E980" s="52"/>
      <c r="F980" s="112"/>
      <c r="H980" s="2" t="str">
        <f t="shared" si="33"/>
        <v/>
      </c>
    </row>
    <row r="981" spans="1:8">
      <c r="A981" s="112"/>
      <c r="B981" s="112"/>
      <c r="C981" s="131"/>
      <c r="D981" s="52"/>
      <c r="E981" s="52"/>
      <c r="F981" s="112"/>
      <c r="H981" s="2" t="str">
        <f t="shared" si="33"/>
        <v/>
      </c>
    </row>
    <row r="982" spans="1:8">
      <c r="A982" s="112"/>
      <c r="B982" s="112"/>
      <c r="C982" s="131"/>
      <c r="D982" s="52"/>
      <c r="E982" s="52"/>
      <c r="F982" s="112"/>
      <c r="H982" s="2" t="str">
        <f t="shared" si="33"/>
        <v/>
      </c>
    </row>
    <row r="983" spans="1:8">
      <c r="A983" s="112"/>
      <c r="B983" s="112"/>
      <c r="C983" s="131"/>
      <c r="D983" s="52"/>
      <c r="E983" s="52"/>
      <c r="F983" s="112"/>
      <c r="H983" s="2" t="str">
        <f t="shared" si="33"/>
        <v/>
      </c>
    </row>
    <row r="984" spans="1:8">
      <c r="A984" s="112"/>
      <c r="B984" s="112"/>
      <c r="C984" s="131"/>
      <c r="D984" s="52"/>
      <c r="E984" s="52"/>
      <c r="F984" s="112"/>
      <c r="H984" s="2" t="str">
        <f t="shared" si="33"/>
        <v/>
      </c>
    </row>
    <row r="985" spans="1:8">
      <c r="A985" s="112"/>
      <c r="B985" s="112"/>
      <c r="C985" s="131"/>
      <c r="D985" s="52"/>
      <c r="E985" s="52"/>
      <c r="F985" s="112"/>
      <c r="H985" s="2" t="str">
        <f t="shared" si="33"/>
        <v/>
      </c>
    </row>
    <row r="986" spans="1:8">
      <c r="A986" s="112"/>
      <c r="B986" s="112"/>
      <c r="C986" s="131"/>
      <c r="D986" s="52"/>
      <c r="E986" s="52"/>
      <c r="F986" s="112"/>
      <c r="H986" s="2" t="str">
        <f t="shared" si="33"/>
        <v/>
      </c>
    </row>
    <row r="987" spans="1:8">
      <c r="A987" s="112"/>
      <c r="B987" s="112"/>
      <c r="C987" s="131"/>
      <c r="D987" s="52"/>
      <c r="E987" s="52"/>
      <c r="F987" s="112"/>
      <c r="H987" s="2" t="str">
        <f t="shared" si="33"/>
        <v/>
      </c>
    </row>
    <row r="988" spans="1:8">
      <c r="A988" s="112"/>
      <c r="B988" s="112"/>
      <c r="C988" s="131"/>
      <c r="D988" s="52"/>
      <c r="E988" s="52"/>
      <c r="F988" s="112"/>
      <c r="H988" s="2" t="str">
        <f t="shared" si="33"/>
        <v/>
      </c>
    </row>
    <row r="989" spans="1:8">
      <c r="A989" s="112"/>
      <c r="B989" s="112"/>
      <c r="C989" s="131"/>
      <c r="D989" s="52"/>
      <c r="E989" s="52"/>
      <c r="F989" s="112"/>
      <c r="H989" s="2" t="str">
        <f t="shared" si="33"/>
        <v/>
      </c>
    </row>
    <row r="990" spans="1:8">
      <c r="A990" s="112"/>
      <c r="B990" s="112"/>
      <c r="C990" s="131"/>
      <c r="D990" s="52"/>
      <c r="E990" s="52"/>
      <c r="F990" s="112"/>
      <c r="H990" s="2" t="str">
        <f t="shared" si="33"/>
        <v/>
      </c>
    </row>
    <row r="991" spans="1:8">
      <c r="A991" s="112"/>
      <c r="B991" s="112"/>
      <c r="C991" s="131"/>
      <c r="D991" s="52"/>
      <c r="E991" s="52"/>
      <c r="F991" s="112"/>
      <c r="H991" s="2" t="str">
        <f t="shared" si="33"/>
        <v/>
      </c>
    </row>
    <row r="992" spans="1:8">
      <c r="A992" s="112"/>
      <c r="B992" s="112"/>
      <c r="C992" s="131"/>
      <c r="D992" s="52"/>
      <c r="E992" s="52"/>
      <c r="F992" s="112"/>
      <c r="H992" s="2" t="str">
        <f t="shared" si="33"/>
        <v/>
      </c>
    </row>
    <row r="993" spans="1:8">
      <c r="A993" s="112"/>
      <c r="B993" s="112"/>
      <c r="C993" s="131"/>
      <c r="D993" s="52"/>
      <c r="E993" s="52"/>
      <c r="F993" s="112"/>
      <c r="H993" s="2" t="str">
        <f t="shared" si="33"/>
        <v/>
      </c>
    </row>
    <row r="994" spans="1:8">
      <c r="A994" s="112"/>
      <c r="B994" s="112"/>
      <c r="C994" s="131"/>
      <c r="D994" s="52"/>
      <c r="E994" s="52"/>
      <c r="F994" s="112"/>
      <c r="H994" s="2" t="str">
        <f t="shared" si="33"/>
        <v/>
      </c>
    </row>
    <row r="995" spans="1:8">
      <c r="A995" s="112"/>
      <c r="B995" s="112"/>
      <c r="C995" s="131"/>
      <c r="D995" s="52"/>
      <c r="E995" s="52"/>
      <c r="F995" s="112"/>
      <c r="H995" s="2" t="str">
        <f t="shared" si="33"/>
        <v/>
      </c>
    </row>
    <row r="996" spans="1:8">
      <c r="A996" s="112"/>
      <c r="B996" s="112"/>
      <c r="C996" s="131"/>
      <c r="D996" s="52"/>
      <c r="E996" s="52"/>
      <c r="F996" s="112"/>
      <c r="H996" s="2" t="str">
        <f t="shared" si="33"/>
        <v/>
      </c>
    </row>
    <row r="997" spans="1:8">
      <c r="A997" s="112"/>
      <c r="B997" s="112"/>
      <c r="C997" s="131"/>
      <c r="D997" s="52"/>
      <c r="E997" s="52"/>
      <c r="F997" s="112"/>
      <c r="H997" s="2" t="str">
        <f t="shared" si="33"/>
        <v/>
      </c>
    </row>
    <row r="998" spans="1:8">
      <c r="A998" s="112"/>
      <c r="B998" s="112"/>
      <c r="C998" s="131"/>
      <c r="D998" s="52"/>
      <c r="E998" s="52"/>
      <c r="F998" s="112"/>
      <c r="H998" s="2" t="str">
        <f t="shared" si="33"/>
        <v/>
      </c>
    </row>
    <row r="999" spans="1:8">
      <c r="A999" s="112"/>
      <c r="B999" s="112"/>
      <c r="C999" s="131"/>
      <c r="D999" s="52"/>
      <c r="E999" s="52"/>
      <c r="F999" s="112"/>
      <c r="H999" s="2" t="str">
        <f t="shared" si="33"/>
        <v/>
      </c>
    </row>
    <row r="1000" spans="1:8">
      <c r="A1000" s="112"/>
      <c r="B1000" s="112"/>
      <c r="C1000" s="131"/>
      <c r="D1000" s="52"/>
      <c r="E1000" s="52"/>
      <c r="F1000" s="112"/>
      <c r="H1000" s="2" t="str">
        <f t="shared" si="33"/>
        <v/>
      </c>
    </row>
    <row r="1001" spans="1:8">
      <c r="A1001" s="112"/>
      <c r="B1001" s="112"/>
      <c r="C1001" s="131"/>
      <c r="D1001" s="52"/>
      <c r="E1001" s="52"/>
      <c r="F1001" s="112"/>
      <c r="H1001" s="2" t="str">
        <f t="shared" si="33"/>
        <v/>
      </c>
    </row>
    <row r="1002" spans="1:8">
      <c r="A1002" s="112"/>
      <c r="B1002" s="112"/>
      <c r="C1002" s="131"/>
      <c r="D1002" s="52"/>
      <c r="E1002" s="52"/>
      <c r="F1002" s="112"/>
      <c r="H1002" s="2" t="str">
        <f t="shared" si="33"/>
        <v/>
      </c>
    </row>
    <row r="1003" spans="1:8">
      <c r="A1003" s="112"/>
      <c r="B1003" s="112"/>
      <c r="C1003" s="131"/>
      <c r="D1003" s="52"/>
      <c r="E1003" s="52"/>
      <c r="F1003" s="112"/>
      <c r="H1003" s="2" t="str">
        <f t="shared" si="33"/>
        <v/>
      </c>
    </row>
    <row r="1004" spans="1:8">
      <c r="A1004" s="112"/>
      <c r="B1004" s="112"/>
      <c r="C1004" s="131"/>
      <c r="D1004" s="52"/>
      <c r="E1004" s="52"/>
      <c r="F1004" s="112"/>
      <c r="H1004" s="2" t="str">
        <f t="shared" si="33"/>
        <v/>
      </c>
    </row>
    <row r="1005" spans="1:8">
      <c r="A1005" s="112"/>
      <c r="B1005" s="112"/>
      <c r="C1005" s="131"/>
      <c r="D1005" s="52"/>
      <c r="E1005" s="52"/>
      <c r="F1005" s="112"/>
      <c r="H1005" s="2" t="str">
        <f t="shared" si="33"/>
        <v/>
      </c>
    </row>
    <row r="1006" spans="1:8">
      <c r="A1006" s="112"/>
      <c r="B1006" s="112"/>
      <c r="C1006" s="131"/>
      <c r="D1006" s="52"/>
      <c r="E1006" s="52"/>
      <c r="F1006" s="112"/>
      <c r="H1006" s="2" t="str">
        <f t="shared" si="33"/>
        <v/>
      </c>
    </row>
    <row r="1007" spans="1:8">
      <c r="A1007" s="112"/>
      <c r="B1007" s="112"/>
      <c r="C1007" s="131"/>
      <c r="D1007" s="52"/>
      <c r="E1007" s="52"/>
      <c r="F1007" s="112"/>
      <c r="H1007" s="2" t="str">
        <f t="shared" si="33"/>
        <v/>
      </c>
    </row>
    <row r="1008" spans="1:8">
      <c r="A1008" s="112"/>
      <c r="B1008" s="112"/>
      <c r="C1008" s="131"/>
      <c r="D1008" s="52"/>
      <c r="E1008" s="52"/>
      <c r="F1008" s="112"/>
      <c r="H1008" s="2" t="str">
        <f t="shared" si="33"/>
        <v/>
      </c>
    </row>
    <row r="1009" spans="1:8">
      <c r="A1009" s="192"/>
      <c r="B1009" s="193"/>
      <c r="C1009" s="194"/>
      <c r="D1009" s="191"/>
      <c r="H1009" s="2" t="str">
        <f>IF($G$955="","",1)</f>
        <v/>
      </c>
    </row>
    <row r="1010" spans="1:8">
      <c r="A1010" s="1" t="str">
        <f>G1010 &amp; " - $" &amp; TEXT(G1011, "#,##0")</f>
        <v xml:space="preserve"> - $0</v>
      </c>
      <c r="B1010" s="1"/>
      <c r="C1010" s="1"/>
      <c r="D1010" s="1"/>
      <c r="E1010" s="9"/>
      <c r="F1010" s="108"/>
      <c r="G1010" s="187"/>
      <c r="H1010" s="2" t="str">
        <f>IF($G$1010="","",1)</f>
        <v/>
      </c>
    </row>
    <row r="1011" spans="1:8">
      <c r="A1011" s="138"/>
      <c r="B1011" s="138"/>
      <c r="C1011" s="138"/>
      <c r="D1011" s="138"/>
      <c r="E1011" s="138"/>
      <c r="F1011" s="138"/>
      <c r="G1011" s="188"/>
      <c r="H1011" s="2" t="str">
        <f t="shared" ref="H1011:H1013" si="34">IF($G$1010="","",1)</f>
        <v/>
      </c>
    </row>
    <row r="1012" spans="1:8" ht="21.6">
      <c r="A1012" s="102" t="s">
        <v>54</v>
      </c>
      <c r="B1012" s="102" t="s">
        <v>55</v>
      </c>
      <c r="C1012" s="102" t="s">
        <v>56</v>
      </c>
      <c r="D1012" s="102" t="s">
        <v>57</v>
      </c>
      <c r="E1012" s="102" t="s">
        <v>58</v>
      </c>
      <c r="F1012" s="102" t="s">
        <v>59</v>
      </c>
      <c r="H1012" s="2" t="str">
        <f t="shared" si="34"/>
        <v/>
      </c>
    </row>
    <row r="1013" spans="1:8" ht="15" thickBot="1">
      <c r="A1013" s="12"/>
      <c r="B1013" s="12"/>
      <c r="C1013" s="12"/>
      <c r="D1013" s="12"/>
      <c r="E1013" s="12"/>
      <c r="F1013" s="12"/>
      <c r="H1013" s="2" t="str">
        <f t="shared" si="34"/>
        <v/>
      </c>
    </row>
    <row r="1014" spans="1:8" ht="15" thickTop="1">
      <c r="A1014" s="112"/>
      <c r="B1014" s="112"/>
      <c r="C1014" s="154"/>
      <c r="D1014" s="52"/>
      <c r="E1014" s="155"/>
      <c r="F1014" s="106"/>
      <c r="H1014" s="2" t="str">
        <f t="shared" ref="H1014:H1063" si="35">IF(OR(D1014="", D1014=0), "", 1)</f>
        <v/>
      </c>
    </row>
    <row r="1015" spans="1:8">
      <c r="A1015" s="112"/>
      <c r="B1015" s="112"/>
      <c r="C1015" s="154"/>
      <c r="D1015" s="52"/>
      <c r="E1015" s="155"/>
      <c r="F1015" s="106"/>
      <c r="H1015" s="2" t="str">
        <f t="shared" si="35"/>
        <v/>
      </c>
    </row>
    <row r="1016" spans="1:8">
      <c r="A1016" s="112"/>
      <c r="B1016" s="112"/>
      <c r="C1016" s="154"/>
      <c r="D1016" s="52"/>
      <c r="E1016" s="155"/>
      <c r="F1016" s="106"/>
      <c r="H1016" s="2" t="str">
        <f t="shared" si="35"/>
        <v/>
      </c>
    </row>
    <row r="1017" spans="1:8">
      <c r="A1017" s="112"/>
      <c r="B1017" s="112"/>
      <c r="C1017" s="154"/>
      <c r="D1017" s="52"/>
      <c r="E1017" s="155"/>
      <c r="F1017" s="106"/>
      <c r="H1017" s="2" t="str">
        <f t="shared" si="35"/>
        <v/>
      </c>
    </row>
    <row r="1018" spans="1:8">
      <c r="A1018" s="112"/>
      <c r="B1018" s="112"/>
      <c r="C1018" s="154"/>
      <c r="D1018" s="52"/>
      <c r="E1018" s="155"/>
      <c r="F1018" s="106"/>
      <c r="H1018" s="2" t="str">
        <f t="shared" si="35"/>
        <v/>
      </c>
    </row>
    <row r="1019" spans="1:8">
      <c r="A1019" s="112"/>
      <c r="B1019" s="112"/>
      <c r="C1019" s="154"/>
      <c r="D1019" s="52"/>
      <c r="E1019" s="155"/>
      <c r="F1019" s="106"/>
      <c r="H1019" s="2" t="str">
        <f t="shared" si="35"/>
        <v/>
      </c>
    </row>
    <row r="1020" spans="1:8">
      <c r="A1020" s="112"/>
      <c r="B1020" s="112"/>
      <c r="C1020" s="154"/>
      <c r="D1020" s="52"/>
      <c r="E1020" s="155"/>
      <c r="F1020" s="106"/>
      <c r="H1020" s="2" t="str">
        <f t="shared" si="35"/>
        <v/>
      </c>
    </row>
    <row r="1021" spans="1:8">
      <c r="A1021" s="112"/>
      <c r="B1021" s="112"/>
      <c r="C1021" s="154"/>
      <c r="D1021" s="52"/>
      <c r="E1021" s="155"/>
      <c r="F1021" s="106"/>
      <c r="H1021" s="2" t="str">
        <f t="shared" si="35"/>
        <v/>
      </c>
    </row>
    <row r="1022" spans="1:8">
      <c r="A1022" s="112"/>
      <c r="B1022" s="112"/>
      <c r="C1022" s="154"/>
      <c r="D1022" s="52"/>
      <c r="E1022" s="155"/>
      <c r="F1022" s="106"/>
      <c r="H1022" s="2" t="str">
        <f t="shared" si="35"/>
        <v/>
      </c>
    </row>
    <row r="1023" spans="1:8">
      <c r="A1023" s="112"/>
      <c r="B1023" s="112"/>
      <c r="C1023" s="154"/>
      <c r="D1023" s="52"/>
      <c r="E1023" s="155"/>
      <c r="F1023" s="106"/>
      <c r="H1023" s="2" t="str">
        <f t="shared" si="35"/>
        <v/>
      </c>
    </row>
    <row r="1024" spans="1:8">
      <c r="A1024" s="112"/>
      <c r="B1024" s="112"/>
      <c r="C1024" s="154"/>
      <c r="D1024" s="52"/>
      <c r="E1024" s="155"/>
      <c r="F1024" s="106"/>
      <c r="H1024" s="2" t="str">
        <f t="shared" si="35"/>
        <v/>
      </c>
    </row>
    <row r="1025" spans="1:8">
      <c r="A1025" s="112"/>
      <c r="B1025" s="112"/>
      <c r="C1025" s="154"/>
      <c r="D1025" s="52"/>
      <c r="E1025" s="155"/>
      <c r="F1025" s="106"/>
      <c r="H1025" s="2" t="str">
        <f t="shared" si="35"/>
        <v/>
      </c>
    </row>
    <row r="1026" spans="1:8">
      <c r="A1026" s="112"/>
      <c r="B1026" s="112"/>
      <c r="C1026" s="154"/>
      <c r="D1026" s="52"/>
      <c r="E1026" s="155"/>
      <c r="F1026" s="106"/>
      <c r="H1026" s="2" t="str">
        <f t="shared" si="35"/>
        <v/>
      </c>
    </row>
    <row r="1027" spans="1:8">
      <c r="A1027" s="112"/>
      <c r="B1027" s="112"/>
      <c r="C1027" s="154"/>
      <c r="D1027" s="52"/>
      <c r="E1027" s="155"/>
      <c r="F1027" s="106"/>
      <c r="H1027" s="2" t="str">
        <f t="shared" si="35"/>
        <v/>
      </c>
    </row>
    <row r="1028" spans="1:8">
      <c r="A1028" s="112"/>
      <c r="B1028" s="112"/>
      <c r="C1028" s="154"/>
      <c r="D1028" s="52"/>
      <c r="E1028" s="155"/>
      <c r="F1028" s="106"/>
      <c r="H1028" s="2" t="str">
        <f t="shared" si="35"/>
        <v/>
      </c>
    </row>
    <row r="1029" spans="1:8">
      <c r="A1029" s="112"/>
      <c r="B1029" s="112"/>
      <c r="C1029" s="131"/>
      <c r="D1029" s="52"/>
      <c r="E1029" s="52"/>
      <c r="F1029" s="112"/>
      <c r="H1029" s="2" t="str">
        <f t="shared" si="35"/>
        <v/>
      </c>
    </row>
    <row r="1030" spans="1:8">
      <c r="A1030" s="112"/>
      <c r="B1030" s="112"/>
      <c r="C1030" s="131"/>
      <c r="D1030" s="52"/>
      <c r="E1030" s="52"/>
      <c r="F1030" s="112"/>
      <c r="H1030" s="2" t="str">
        <f t="shared" si="35"/>
        <v/>
      </c>
    </row>
    <row r="1031" spans="1:8">
      <c r="A1031" s="112"/>
      <c r="B1031" s="112"/>
      <c r="C1031" s="131"/>
      <c r="D1031" s="52"/>
      <c r="E1031" s="52"/>
      <c r="F1031" s="112"/>
      <c r="H1031" s="2" t="str">
        <f t="shared" si="35"/>
        <v/>
      </c>
    </row>
    <row r="1032" spans="1:8">
      <c r="A1032" s="112"/>
      <c r="B1032" s="112"/>
      <c r="C1032" s="131"/>
      <c r="D1032" s="52"/>
      <c r="E1032" s="52"/>
      <c r="F1032" s="112"/>
      <c r="H1032" s="2" t="str">
        <f t="shared" si="35"/>
        <v/>
      </c>
    </row>
    <row r="1033" spans="1:8">
      <c r="A1033" s="112"/>
      <c r="B1033" s="112"/>
      <c r="C1033" s="131"/>
      <c r="D1033" s="52"/>
      <c r="E1033" s="52"/>
      <c r="F1033" s="112"/>
      <c r="H1033" s="2" t="str">
        <f t="shared" si="35"/>
        <v/>
      </c>
    </row>
    <row r="1034" spans="1:8">
      <c r="A1034" s="112"/>
      <c r="B1034" s="112"/>
      <c r="C1034" s="131"/>
      <c r="D1034" s="52"/>
      <c r="E1034" s="52"/>
      <c r="F1034" s="112"/>
      <c r="H1034" s="2" t="str">
        <f t="shared" si="35"/>
        <v/>
      </c>
    </row>
    <row r="1035" spans="1:8">
      <c r="A1035" s="112"/>
      <c r="B1035" s="112"/>
      <c r="C1035" s="131"/>
      <c r="D1035" s="52"/>
      <c r="E1035" s="52"/>
      <c r="F1035" s="112"/>
      <c r="H1035" s="2" t="str">
        <f t="shared" si="35"/>
        <v/>
      </c>
    </row>
    <row r="1036" spans="1:8">
      <c r="A1036" s="112"/>
      <c r="B1036" s="112"/>
      <c r="C1036" s="131"/>
      <c r="D1036" s="52"/>
      <c r="E1036" s="52"/>
      <c r="F1036" s="112"/>
      <c r="H1036" s="2" t="str">
        <f t="shared" si="35"/>
        <v/>
      </c>
    </row>
    <row r="1037" spans="1:8">
      <c r="A1037" s="112"/>
      <c r="B1037" s="112"/>
      <c r="C1037" s="131"/>
      <c r="D1037" s="52"/>
      <c r="E1037" s="52"/>
      <c r="F1037" s="112"/>
      <c r="H1037" s="2" t="str">
        <f t="shared" si="35"/>
        <v/>
      </c>
    </row>
    <row r="1038" spans="1:8">
      <c r="A1038" s="112"/>
      <c r="B1038" s="112"/>
      <c r="C1038" s="131"/>
      <c r="D1038" s="52"/>
      <c r="E1038" s="52"/>
      <c r="F1038" s="112"/>
      <c r="H1038" s="2" t="str">
        <f t="shared" si="35"/>
        <v/>
      </c>
    </row>
    <row r="1039" spans="1:8">
      <c r="A1039" s="112"/>
      <c r="B1039" s="112"/>
      <c r="C1039" s="131"/>
      <c r="D1039" s="52"/>
      <c r="E1039" s="52"/>
      <c r="F1039" s="112"/>
      <c r="H1039" s="2" t="str">
        <f t="shared" si="35"/>
        <v/>
      </c>
    </row>
    <row r="1040" spans="1:8">
      <c r="A1040" s="112"/>
      <c r="B1040" s="112"/>
      <c r="C1040" s="131"/>
      <c r="D1040" s="52"/>
      <c r="E1040" s="52"/>
      <c r="F1040" s="112"/>
      <c r="H1040" s="2" t="str">
        <f t="shared" si="35"/>
        <v/>
      </c>
    </row>
    <row r="1041" spans="1:8">
      <c r="A1041" s="112"/>
      <c r="B1041" s="112"/>
      <c r="C1041" s="131"/>
      <c r="D1041" s="52"/>
      <c r="E1041" s="52"/>
      <c r="F1041" s="112"/>
      <c r="H1041" s="2" t="str">
        <f t="shared" si="35"/>
        <v/>
      </c>
    </row>
    <row r="1042" spans="1:8">
      <c r="A1042" s="112"/>
      <c r="B1042" s="112"/>
      <c r="C1042" s="131"/>
      <c r="D1042" s="52"/>
      <c r="E1042" s="52"/>
      <c r="F1042" s="112"/>
      <c r="H1042" s="2" t="str">
        <f t="shared" si="35"/>
        <v/>
      </c>
    </row>
    <row r="1043" spans="1:8">
      <c r="A1043" s="112"/>
      <c r="B1043" s="112"/>
      <c r="C1043" s="131"/>
      <c r="D1043" s="52"/>
      <c r="E1043" s="52"/>
      <c r="F1043" s="112"/>
      <c r="H1043" s="2" t="str">
        <f t="shared" si="35"/>
        <v/>
      </c>
    </row>
    <row r="1044" spans="1:8">
      <c r="A1044" s="112"/>
      <c r="B1044" s="112"/>
      <c r="C1044" s="131"/>
      <c r="D1044" s="52"/>
      <c r="E1044" s="52"/>
      <c r="F1044" s="112"/>
      <c r="H1044" s="2" t="str">
        <f t="shared" si="35"/>
        <v/>
      </c>
    </row>
    <row r="1045" spans="1:8">
      <c r="A1045" s="112"/>
      <c r="B1045" s="112"/>
      <c r="C1045" s="131"/>
      <c r="D1045" s="52"/>
      <c r="E1045" s="52"/>
      <c r="F1045" s="112"/>
      <c r="H1045" s="2" t="str">
        <f t="shared" si="35"/>
        <v/>
      </c>
    </row>
    <row r="1046" spans="1:8">
      <c r="A1046" s="112"/>
      <c r="B1046" s="112"/>
      <c r="C1046" s="131"/>
      <c r="D1046" s="52"/>
      <c r="E1046" s="52"/>
      <c r="F1046" s="112"/>
      <c r="H1046" s="2" t="str">
        <f t="shared" si="35"/>
        <v/>
      </c>
    </row>
    <row r="1047" spans="1:8">
      <c r="A1047" s="112"/>
      <c r="B1047" s="112"/>
      <c r="C1047" s="131"/>
      <c r="D1047" s="52"/>
      <c r="E1047" s="52"/>
      <c r="F1047" s="112"/>
      <c r="H1047" s="2" t="str">
        <f t="shared" si="35"/>
        <v/>
      </c>
    </row>
    <row r="1048" spans="1:8">
      <c r="A1048" s="112"/>
      <c r="B1048" s="112"/>
      <c r="C1048" s="131"/>
      <c r="D1048" s="52"/>
      <c r="E1048" s="52"/>
      <c r="F1048" s="112"/>
      <c r="H1048" s="2" t="str">
        <f t="shared" si="35"/>
        <v/>
      </c>
    </row>
    <row r="1049" spans="1:8">
      <c r="A1049" s="112"/>
      <c r="B1049" s="112"/>
      <c r="C1049" s="131"/>
      <c r="D1049" s="52"/>
      <c r="E1049" s="52"/>
      <c r="F1049" s="112"/>
      <c r="H1049" s="2" t="str">
        <f t="shared" si="35"/>
        <v/>
      </c>
    </row>
    <row r="1050" spans="1:8">
      <c r="A1050" s="112"/>
      <c r="B1050" s="112"/>
      <c r="C1050" s="131"/>
      <c r="D1050" s="52"/>
      <c r="E1050" s="52"/>
      <c r="F1050" s="112"/>
      <c r="H1050" s="2" t="str">
        <f t="shared" si="35"/>
        <v/>
      </c>
    </row>
    <row r="1051" spans="1:8">
      <c r="A1051" s="112"/>
      <c r="B1051" s="112"/>
      <c r="C1051" s="131"/>
      <c r="D1051" s="52"/>
      <c r="E1051" s="52"/>
      <c r="F1051" s="112"/>
      <c r="H1051" s="2" t="str">
        <f t="shared" si="35"/>
        <v/>
      </c>
    </row>
    <row r="1052" spans="1:8">
      <c r="A1052" s="112"/>
      <c r="B1052" s="112"/>
      <c r="C1052" s="131"/>
      <c r="D1052" s="52"/>
      <c r="E1052" s="52"/>
      <c r="F1052" s="112"/>
      <c r="H1052" s="2" t="str">
        <f t="shared" si="35"/>
        <v/>
      </c>
    </row>
    <row r="1053" spans="1:8">
      <c r="A1053" s="112"/>
      <c r="B1053" s="112"/>
      <c r="C1053" s="131"/>
      <c r="D1053" s="52"/>
      <c r="E1053" s="52"/>
      <c r="F1053" s="112"/>
      <c r="H1053" s="2" t="str">
        <f t="shared" si="35"/>
        <v/>
      </c>
    </row>
    <row r="1054" spans="1:8">
      <c r="A1054" s="112"/>
      <c r="B1054" s="112"/>
      <c r="C1054" s="131"/>
      <c r="D1054" s="52"/>
      <c r="E1054" s="52"/>
      <c r="F1054" s="112"/>
      <c r="H1054" s="2" t="str">
        <f t="shared" si="35"/>
        <v/>
      </c>
    </row>
    <row r="1055" spans="1:8">
      <c r="A1055" s="112"/>
      <c r="B1055" s="112"/>
      <c r="C1055" s="131"/>
      <c r="D1055" s="52"/>
      <c r="E1055" s="52"/>
      <c r="F1055" s="112"/>
      <c r="H1055" s="2" t="str">
        <f t="shared" si="35"/>
        <v/>
      </c>
    </row>
    <row r="1056" spans="1:8">
      <c r="A1056" s="112"/>
      <c r="B1056" s="112"/>
      <c r="C1056" s="131"/>
      <c r="D1056" s="52"/>
      <c r="E1056" s="52"/>
      <c r="F1056" s="112"/>
      <c r="H1056" s="2" t="str">
        <f t="shared" si="35"/>
        <v/>
      </c>
    </row>
    <row r="1057" spans="1:8">
      <c r="A1057" s="112"/>
      <c r="B1057" s="112"/>
      <c r="C1057" s="131"/>
      <c r="D1057" s="52"/>
      <c r="E1057" s="52"/>
      <c r="F1057" s="112"/>
    </row>
    <row r="1058" spans="1:8">
      <c r="A1058" s="112"/>
      <c r="B1058" s="112"/>
      <c r="C1058" s="131"/>
      <c r="D1058" s="52"/>
      <c r="E1058" s="52"/>
      <c r="F1058" s="112"/>
    </row>
    <row r="1059" spans="1:8">
      <c r="A1059" s="112"/>
      <c r="B1059" s="112"/>
      <c r="C1059" s="131"/>
      <c r="D1059" s="52"/>
      <c r="E1059" s="52"/>
      <c r="F1059" s="112"/>
      <c r="H1059" s="237"/>
    </row>
    <row r="1060" spans="1:8">
      <c r="A1060" s="112"/>
      <c r="B1060" s="112"/>
      <c r="C1060" s="131"/>
      <c r="D1060" s="52"/>
      <c r="E1060" s="52"/>
      <c r="F1060" s="112"/>
    </row>
    <row r="1061" spans="1:8">
      <c r="A1061" s="112"/>
      <c r="B1061" s="112"/>
      <c r="C1061" s="131"/>
      <c r="D1061" s="52"/>
      <c r="E1061" s="52"/>
      <c r="F1061" s="112"/>
      <c r="H1061" s="2" t="str">
        <f t="shared" si="35"/>
        <v/>
      </c>
    </row>
    <row r="1062" spans="1:8">
      <c r="A1062" s="112"/>
      <c r="B1062" s="112"/>
      <c r="C1062" s="131"/>
      <c r="D1062" s="52"/>
      <c r="E1062" s="52"/>
      <c r="F1062" s="112"/>
      <c r="H1062" s="2" t="str">
        <f t="shared" si="35"/>
        <v/>
      </c>
    </row>
    <row r="1063" spans="1:8">
      <c r="A1063" s="112"/>
      <c r="B1063" s="112"/>
      <c r="C1063" s="131"/>
      <c r="D1063" s="52"/>
      <c r="E1063" s="52"/>
      <c r="F1063" s="112"/>
      <c r="H1063" s="2" t="str">
        <f t="shared" si="35"/>
        <v/>
      </c>
    </row>
    <row r="1064" spans="1:8">
      <c r="A1064" s="1" t="str">
        <f>G1064 &amp; " - $" &amp; TEXT(G1065, "#,##0")</f>
        <v xml:space="preserve"> - $0</v>
      </c>
      <c r="B1064" s="1"/>
      <c r="C1064" s="1"/>
      <c r="D1064" s="1"/>
      <c r="E1064" s="9"/>
      <c r="F1064" s="108"/>
      <c r="G1064" s="187"/>
      <c r="H1064" s="2" t="str">
        <f>IF($G$1064="","",1)</f>
        <v/>
      </c>
    </row>
    <row r="1065" spans="1:8">
      <c r="A1065" s="138"/>
      <c r="B1065" s="138"/>
      <c r="C1065" s="138"/>
      <c r="D1065" s="138"/>
      <c r="E1065" s="138"/>
      <c r="F1065" s="138"/>
      <c r="G1065" s="188"/>
      <c r="H1065" s="2" t="str">
        <f t="shared" ref="H1065:H1067" si="36">IF($G$1064="","",1)</f>
        <v/>
      </c>
    </row>
    <row r="1066" spans="1:8" ht="21.6">
      <c r="A1066" s="102" t="s">
        <v>54</v>
      </c>
      <c r="B1066" s="102" t="s">
        <v>55</v>
      </c>
      <c r="C1066" s="102" t="s">
        <v>56</v>
      </c>
      <c r="D1066" s="102" t="s">
        <v>57</v>
      </c>
      <c r="E1066" s="102" t="s">
        <v>58</v>
      </c>
      <c r="F1066" s="102" t="s">
        <v>59</v>
      </c>
      <c r="H1066" s="2" t="str">
        <f t="shared" si="36"/>
        <v/>
      </c>
    </row>
    <row r="1067" spans="1:8" ht="15" thickBot="1">
      <c r="A1067" s="12"/>
      <c r="B1067" s="12"/>
      <c r="C1067" s="12"/>
      <c r="D1067" s="12"/>
      <c r="E1067" s="12"/>
      <c r="F1067" s="12"/>
      <c r="H1067" s="2" t="str">
        <f t="shared" si="36"/>
        <v/>
      </c>
    </row>
    <row r="1068" spans="1:8" ht="15" thickTop="1">
      <c r="A1068" s="112"/>
      <c r="B1068" s="112"/>
      <c r="C1068" s="154"/>
      <c r="D1068" s="52"/>
      <c r="E1068" s="155"/>
      <c r="F1068" s="106"/>
      <c r="H1068" s="2" t="str">
        <f t="shared" ref="H1068:H1117" si="37">IF(OR(D1068="", D1068=0), "", 1)</f>
        <v/>
      </c>
    </row>
    <row r="1069" spans="1:8">
      <c r="A1069" s="112"/>
      <c r="B1069" s="112"/>
      <c r="C1069" s="154"/>
      <c r="D1069" s="52"/>
      <c r="E1069" s="155"/>
      <c r="F1069" s="106"/>
      <c r="H1069" s="2" t="str">
        <f t="shared" si="37"/>
        <v/>
      </c>
    </row>
    <row r="1070" spans="1:8">
      <c r="A1070" s="112"/>
      <c r="B1070" s="112"/>
      <c r="C1070" s="154"/>
      <c r="D1070" s="52"/>
      <c r="E1070" s="155"/>
      <c r="F1070" s="106"/>
      <c r="H1070" s="2" t="str">
        <f t="shared" si="37"/>
        <v/>
      </c>
    </row>
    <row r="1071" spans="1:8">
      <c r="A1071" s="112"/>
      <c r="B1071" s="112"/>
      <c r="C1071" s="154"/>
      <c r="D1071" s="52"/>
      <c r="E1071" s="155"/>
      <c r="F1071" s="106"/>
      <c r="H1071" s="2" t="str">
        <f t="shared" si="37"/>
        <v/>
      </c>
    </row>
    <row r="1072" spans="1:8">
      <c r="A1072" s="112"/>
      <c r="B1072" s="112"/>
      <c r="C1072" s="154"/>
      <c r="D1072" s="52"/>
      <c r="E1072" s="155"/>
      <c r="F1072" s="106"/>
      <c r="H1072" s="2" t="str">
        <f t="shared" si="37"/>
        <v/>
      </c>
    </row>
    <row r="1073" spans="1:8">
      <c r="A1073" s="112"/>
      <c r="B1073" s="112"/>
      <c r="C1073" s="154"/>
      <c r="D1073" s="52"/>
      <c r="E1073" s="155"/>
      <c r="F1073" s="106"/>
      <c r="H1073" s="2" t="str">
        <f t="shared" si="37"/>
        <v/>
      </c>
    </row>
    <row r="1074" spans="1:8">
      <c r="A1074" s="112"/>
      <c r="B1074" s="112"/>
      <c r="C1074" s="154"/>
      <c r="D1074" s="52"/>
      <c r="E1074" s="155"/>
      <c r="F1074" s="106"/>
      <c r="H1074" s="2" t="str">
        <f t="shared" si="37"/>
        <v/>
      </c>
    </row>
    <row r="1075" spans="1:8">
      <c r="A1075" s="112"/>
      <c r="B1075" s="112"/>
      <c r="C1075" s="154"/>
      <c r="D1075" s="52"/>
      <c r="E1075" s="155"/>
      <c r="F1075" s="106"/>
      <c r="H1075" s="2" t="str">
        <f t="shared" si="37"/>
        <v/>
      </c>
    </row>
    <row r="1076" spans="1:8">
      <c r="A1076" s="112"/>
      <c r="B1076" s="112"/>
      <c r="C1076" s="154"/>
      <c r="D1076" s="52"/>
      <c r="E1076" s="155"/>
      <c r="F1076" s="106"/>
      <c r="H1076" s="2" t="str">
        <f t="shared" si="37"/>
        <v/>
      </c>
    </row>
    <row r="1077" spans="1:8">
      <c r="A1077" s="112"/>
      <c r="B1077" s="112"/>
      <c r="C1077" s="154"/>
      <c r="D1077" s="52"/>
      <c r="E1077" s="155"/>
      <c r="F1077" s="106"/>
      <c r="H1077" s="2" t="str">
        <f t="shared" si="37"/>
        <v/>
      </c>
    </row>
    <row r="1078" spans="1:8">
      <c r="A1078" s="112"/>
      <c r="B1078" s="112"/>
      <c r="C1078" s="154"/>
      <c r="D1078" s="52"/>
      <c r="E1078" s="155"/>
      <c r="F1078" s="106"/>
      <c r="H1078" s="2" t="str">
        <f t="shared" si="37"/>
        <v/>
      </c>
    </row>
    <row r="1079" spans="1:8">
      <c r="A1079" s="112"/>
      <c r="B1079" s="112"/>
      <c r="C1079" s="154"/>
      <c r="D1079" s="52"/>
      <c r="E1079" s="155"/>
      <c r="F1079" s="106"/>
      <c r="H1079" s="2" t="str">
        <f t="shared" si="37"/>
        <v/>
      </c>
    </row>
    <row r="1080" spans="1:8">
      <c r="A1080" s="112"/>
      <c r="B1080" s="112"/>
      <c r="C1080" s="154"/>
      <c r="D1080" s="52"/>
      <c r="E1080" s="155"/>
      <c r="F1080" s="106"/>
      <c r="H1080" s="2" t="str">
        <f t="shared" si="37"/>
        <v/>
      </c>
    </row>
    <row r="1081" spans="1:8">
      <c r="A1081" s="112"/>
      <c r="B1081" s="112"/>
      <c r="C1081" s="154"/>
      <c r="D1081" s="52"/>
      <c r="E1081" s="155"/>
      <c r="F1081" s="106"/>
      <c r="H1081" s="2" t="str">
        <f t="shared" si="37"/>
        <v/>
      </c>
    </row>
    <row r="1082" spans="1:8">
      <c r="A1082" s="112"/>
      <c r="B1082" s="112"/>
      <c r="C1082" s="154"/>
      <c r="D1082" s="52"/>
      <c r="E1082" s="155"/>
      <c r="F1082" s="106"/>
      <c r="H1082" s="2" t="str">
        <f t="shared" si="37"/>
        <v/>
      </c>
    </row>
    <row r="1083" spans="1:8">
      <c r="A1083" s="112"/>
      <c r="B1083" s="112"/>
      <c r="C1083" s="131"/>
      <c r="D1083" s="52"/>
      <c r="E1083" s="52"/>
      <c r="F1083" s="112"/>
      <c r="H1083" s="2" t="str">
        <f t="shared" si="37"/>
        <v/>
      </c>
    </row>
    <row r="1084" spans="1:8">
      <c r="A1084" s="112"/>
      <c r="B1084" s="112"/>
      <c r="C1084" s="131"/>
      <c r="D1084" s="52"/>
      <c r="E1084" s="52"/>
      <c r="F1084" s="112"/>
      <c r="H1084" s="2" t="str">
        <f t="shared" si="37"/>
        <v/>
      </c>
    </row>
    <row r="1085" spans="1:8">
      <c r="A1085" s="112"/>
      <c r="B1085" s="112"/>
      <c r="C1085" s="131"/>
      <c r="D1085" s="52"/>
      <c r="E1085" s="52"/>
      <c r="F1085" s="112"/>
      <c r="H1085" s="2" t="str">
        <f t="shared" si="37"/>
        <v/>
      </c>
    </row>
    <row r="1086" spans="1:8">
      <c r="A1086" s="112"/>
      <c r="B1086" s="112"/>
      <c r="C1086" s="131"/>
      <c r="D1086" s="52"/>
      <c r="E1086" s="52"/>
      <c r="F1086" s="112"/>
      <c r="H1086" s="2" t="str">
        <f t="shared" si="37"/>
        <v/>
      </c>
    </row>
    <row r="1087" spans="1:8">
      <c r="A1087" s="112"/>
      <c r="B1087" s="112"/>
      <c r="C1087" s="131"/>
      <c r="D1087" s="52"/>
      <c r="E1087" s="52"/>
      <c r="F1087" s="112"/>
      <c r="H1087" s="2" t="str">
        <f t="shared" si="37"/>
        <v/>
      </c>
    </row>
    <row r="1088" spans="1:8">
      <c r="A1088" s="112"/>
      <c r="B1088" s="112"/>
      <c r="C1088" s="131"/>
      <c r="D1088" s="52"/>
      <c r="E1088" s="52"/>
      <c r="F1088" s="112"/>
      <c r="H1088" s="2" t="str">
        <f t="shared" si="37"/>
        <v/>
      </c>
    </row>
    <row r="1089" spans="1:8">
      <c r="A1089" s="112"/>
      <c r="B1089" s="112"/>
      <c r="C1089" s="131"/>
      <c r="D1089" s="52"/>
      <c r="E1089" s="52"/>
      <c r="F1089" s="112"/>
      <c r="H1089" s="2" t="str">
        <f t="shared" si="37"/>
        <v/>
      </c>
    </row>
    <row r="1090" spans="1:8">
      <c r="A1090" s="112"/>
      <c r="B1090" s="112"/>
      <c r="C1090" s="131"/>
      <c r="D1090" s="52"/>
      <c r="E1090" s="52"/>
      <c r="F1090" s="112"/>
      <c r="H1090" s="2" t="str">
        <f t="shared" si="37"/>
        <v/>
      </c>
    </row>
    <row r="1091" spans="1:8">
      <c r="A1091" s="112"/>
      <c r="B1091" s="112"/>
      <c r="C1091" s="131"/>
      <c r="D1091" s="52"/>
      <c r="E1091" s="52"/>
      <c r="F1091" s="112"/>
      <c r="H1091" s="2" t="str">
        <f t="shared" si="37"/>
        <v/>
      </c>
    </row>
    <row r="1092" spans="1:8">
      <c r="A1092" s="112"/>
      <c r="B1092" s="112"/>
      <c r="C1092" s="131"/>
      <c r="D1092" s="52"/>
      <c r="E1092" s="52"/>
      <c r="F1092" s="112"/>
      <c r="H1092" s="2" t="str">
        <f t="shared" si="37"/>
        <v/>
      </c>
    </row>
    <row r="1093" spans="1:8">
      <c r="A1093" s="112"/>
      <c r="B1093" s="112"/>
      <c r="C1093" s="131"/>
      <c r="D1093" s="52"/>
      <c r="E1093" s="52"/>
      <c r="F1093" s="112"/>
      <c r="H1093" s="2" t="str">
        <f t="shared" si="37"/>
        <v/>
      </c>
    </row>
    <row r="1094" spans="1:8">
      <c r="A1094" s="112"/>
      <c r="B1094" s="112"/>
      <c r="C1094" s="131"/>
      <c r="D1094" s="52"/>
      <c r="E1094" s="52"/>
      <c r="F1094" s="112"/>
      <c r="H1094" s="2" t="str">
        <f t="shared" si="37"/>
        <v/>
      </c>
    </row>
    <row r="1095" spans="1:8">
      <c r="A1095" s="112"/>
      <c r="B1095" s="112"/>
      <c r="C1095" s="131"/>
      <c r="D1095" s="52"/>
      <c r="E1095" s="52"/>
      <c r="F1095" s="112"/>
      <c r="H1095" s="2" t="str">
        <f t="shared" si="37"/>
        <v/>
      </c>
    </row>
    <row r="1096" spans="1:8">
      <c r="A1096" s="112"/>
      <c r="B1096" s="112"/>
      <c r="C1096" s="131"/>
      <c r="D1096" s="52"/>
      <c r="E1096" s="52"/>
      <c r="F1096" s="112"/>
      <c r="H1096" s="2" t="str">
        <f t="shared" si="37"/>
        <v/>
      </c>
    </row>
    <row r="1097" spans="1:8">
      <c r="A1097" s="112"/>
      <c r="B1097" s="112"/>
      <c r="C1097" s="131"/>
      <c r="D1097" s="52"/>
      <c r="E1097" s="52"/>
      <c r="F1097" s="112"/>
      <c r="H1097" s="2" t="str">
        <f t="shared" si="37"/>
        <v/>
      </c>
    </row>
    <row r="1098" spans="1:8">
      <c r="A1098" s="112"/>
      <c r="B1098" s="112"/>
      <c r="C1098" s="131"/>
      <c r="D1098" s="52"/>
      <c r="E1098" s="52"/>
      <c r="F1098" s="112"/>
      <c r="H1098" s="2" t="str">
        <f t="shared" si="37"/>
        <v/>
      </c>
    </row>
    <row r="1099" spans="1:8">
      <c r="A1099" s="112"/>
      <c r="B1099" s="112"/>
      <c r="C1099" s="131"/>
      <c r="D1099" s="52"/>
      <c r="E1099" s="52"/>
      <c r="F1099" s="112"/>
      <c r="H1099" s="2" t="str">
        <f t="shared" si="37"/>
        <v/>
      </c>
    </row>
    <row r="1100" spans="1:8">
      <c r="A1100" s="112"/>
      <c r="B1100" s="112"/>
      <c r="C1100" s="131"/>
      <c r="D1100" s="52"/>
      <c r="E1100" s="52"/>
      <c r="F1100" s="112"/>
      <c r="H1100" s="2" t="str">
        <f t="shared" si="37"/>
        <v/>
      </c>
    </row>
    <row r="1101" spans="1:8">
      <c r="A1101" s="112"/>
      <c r="B1101" s="112"/>
      <c r="C1101" s="131"/>
      <c r="D1101" s="52"/>
      <c r="E1101" s="52"/>
      <c r="F1101" s="112"/>
      <c r="H1101" s="2" t="str">
        <f t="shared" si="37"/>
        <v/>
      </c>
    </row>
    <row r="1102" spans="1:8">
      <c r="A1102" s="112"/>
      <c r="B1102" s="112"/>
      <c r="C1102" s="131"/>
      <c r="D1102" s="52"/>
      <c r="E1102" s="52"/>
      <c r="F1102" s="112"/>
      <c r="H1102" s="2" t="str">
        <f t="shared" si="37"/>
        <v/>
      </c>
    </row>
    <row r="1103" spans="1:8">
      <c r="A1103" s="112"/>
      <c r="B1103" s="112"/>
      <c r="C1103" s="131"/>
      <c r="D1103" s="52"/>
      <c r="E1103" s="52"/>
      <c r="F1103" s="112"/>
      <c r="H1103" s="2" t="str">
        <f t="shared" si="37"/>
        <v/>
      </c>
    </row>
    <row r="1104" spans="1:8">
      <c r="A1104" s="112"/>
      <c r="B1104" s="112"/>
      <c r="C1104" s="131"/>
      <c r="D1104" s="52"/>
      <c r="E1104" s="52"/>
      <c r="F1104" s="112"/>
      <c r="H1104" s="2" t="str">
        <f t="shared" si="37"/>
        <v/>
      </c>
    </row>
    <row r="1105" spans="1:8">
      <c r="A1105" s="112"/>
      <c r="B1105" s="112"/>
      <c r="C1105" s="131"/>
      <c r="D1105" s="52"/>
      <c r="E1105" s="52"/>
      <c r="F1105" s="112"/>
      <c r="H1105" s="2" t="str">
        <f t="shared" si="37"/>
        <v/>
      </c>
    </row>
    <row r="1106" spans="1:8">
      <c r="A1106" s="112"/>
      <c r="B1106" s="112"/>
      <c r="C1106" s="131"/>
      <c r="D1106" s="52"/>
      <c r="E1106" s="52"/>
      <c r="F1106" s="112"/>
      <c r="H1106" s="2" t="str">
        <f t="shared" si="37"/>
        <v/>
      </c>
    </row>
    <row r="1107" spans="1:8">
      <c r="A1107" s="112"/>
      <c r="B1107" s="112"/>
      <c r="C1107" s="131"/>
      <c r="D1107" s="52"/>
      <c r="E1107" s="52"/>
      <c r="F1107" s="112"/>
      <c r="H1107" s="2" t="str">
        <f t="shared" si="37"/>
        <v/>
      </c>
    </row>
    <row r="1108" spans="1:8">
      <c r="A1108" s="112"/>
      <c r="B1108" s="112"/>
      <c r="C1108" s="131"/>
      <c r="D1108" s="52"/>
      <c r="E1108" s="52"/>
      <c r="F1108" s="112"/>
      <c r="H1108" s="2" t="str">
        <f t="shared" si="37"/>
        <v/>
      </c>
    </row>
    <row r="1109" spans="1:8">
      <c r="A1109" s="112"/>
      <c r="B1109" s="112"/>
      <c r="C1109" s="131"/>
      <c r="D1109" s="52"/>
      <c r="E1109" s="52"/>
      <c r="F1109" s="112"/>
      <c r="H1109" s="2" t="str">
        <f t="shared" si="37"/>
        <v/>
      </c>
    </row>
    <row r="1110" spans="1:8">
      <c r="A1110" s="112"/>
      <c r="B1110" s="112"/>
      <c r="C1110" s="131"/>
      <c r="D1110" s="52"/>
      <c r="E1110" s="52"/>
      <c r="F1110" s="112"/>
      <c r="H1110" s="2" t="str">
        <f t="shared" si="37"/>
        <v/>
      </c>
    </row>
    <row r="1111" spans="1:8">
      <c r="A1111" s="112"/>
      <c r="B1111" s="112"/>
      <c r="C1111" s="131"/>
      <c r="D1111" s="52"/>
      <c r="E1111" s="52"/>
      <c r="F1111" s="112"/>
      <c r="H1111" s="2" t="str">
        <f t="shared" si="37"/>
        <v/>
      </c>
    </row>
    <row r="1112" spans="1:8">
      <c r="A1112" s="112"/>
      <c r="B1112" s="112"/>
      <c r="C1112" s="131"/>
      <c r="D1112" s="52"/>
      <c r="E1112" s="52"/>
      <c r="F1112" s="112"/>
      <c r="H1112" s="2" t="str">
        <f t="shared" si="37"/>
        <v/>
      </c>
    </row>
    <row r="1113" spans="1:8">
      <c r="A1113" s="112"/>
      <c r="B1113" s="112"/>
      <c r="C1113" s="131"/>
      <c r="D1113" s="52"/>
      <c r="E1113" s="52"/>
      <c r="F1113" s="112"/>
      <c r="H1113" s="2" t="str">
        <f t="shared" si="37"/>
        <v/>
      </c>
    </row>
    <row r="1114" spans="1:8">
      <c r="A1114" s="112"/>
      <c r="B1114" s="112"/>
      <c r="C1114" s="131"/>
      <c r="D1114" s="52"/>
      <c r="E1114" s="52"/>
      <c r="F1114" s="112"/>
      <c r="H1114" s="2" t="str">
        <f t="shared" si="37"/>
        <v/>
      </c>
    </row>
    <row r="1115" spans="1:8">
      <c r="A1115" s="112"/>
      <c r="B1115" s="112"/>
      <c r="C1115" s="131"/>
      <c r="D1115" s="52"/>
      <c r="E1115" s="52"/>
      <c r="F1115" s="112"/>
      <c r="H1115" s="2" t="str">
        <f t="shared" si="37"/>
        <v/>
      </c>
    </row>
    <row r="1116" spans="1:8">
      <c r="A1116" s="112"/>
      <c r="B1116" s="112"/>
      <c r="C1116" s="131"/>
      <c r="D1116" s="52"/>
      <c r="E1116" s="52"/>
      <c r="F1116" s="112"/>
      <c r="H1116" s="2" t="str">
        <f t="shared" si="37"/>
        <v/>
      </c>
    </row>
    <row r="1117" spans="1:8">
      <c r="A1117" s="112"/>
      <c r="B1117" s="112"/>
      <c r="C1117" s="131"/>
      <c r="D1117" s="52"/>
      <c r="E1117" s="52"/>
      <c r="F1117" s="112"/>
      <c r="H1117" s="2" t="str">
        <f t="shared" si="37"/>
        <v/>
      </c>
    </row>
    <row r="1118" spans="1:8">
      <c r="A1118" s="192"/>
      <c r="B1118" s="193"/>
      <c r="C1118" s="194"/>
      <c r="D1118" s="191"/>
      <c r="H1118" s="2" t="str">
        <f>IF($G$680="","",1)</f>
        <v/>
      </c>
    </row>
    <row r="1119" spans="1:8">
      <c r="A1119" s="232"/>
      <c r="B1119" s="232"/>
      <c r="C1119" s="233"/>
      <c r="D1119" s="234"/>
      <c r="E1119" s="234"/>
      <c r="F1119" s="232"/>
      <c r="H1119" s="2">
        <v>1</v>
      </c>
    </row>
    <row r="1120" spans="1:8">
      <c r="A1120" s="214" t="s">
        <v>82</v>
      </c>
      <c r="H1120" s="2">
        <v>1</v>
      </c>
    </row>
    <row r="1121" spans="1:10">
      <c r="A1121" s="215" t="s">
        <v>103</v>
      </c>
      <c r="H1121" s="2">
        <v>1</v>
      </c>
      <c r="I1121">
        <v>1</v>
      </c>
    </row>
    <row r="1122" spans="1:10">
      <c r="A1122" s="215" t="str">
        <f ca="1">IF('Summary Sheet'!$I$11=0,"2.   Furnish only of all items and quantities shown above.","2.   Furnish and installation of all items and quantities shown above.")</f>
        <v>2.   Furnish only of all items and quantities shown above.</v>
      </c>
      <c r="H1122" s="2">
        <v>1</v>
      </c>
      <c r="I1122">
        <f>+I1121+1</f>
        <v>2</v>
      </c>
    </row>
    <row r="1123" spans="1:10">
      <c r="A1123" s="215" t="str">
        <f>IF(J1123="","",CONCATENATE(I1123,".  ",J1123))</f>
        <v>3.   Sales tax included for all items purchased under this scope of work.</v>
      </c>
      <c r="H1123" s="2">
        <v>1</v>
      </c>
      <c r="I1123">
        <f>+I1122+1</f>
        <v>3</v>
      </c>
      <c r="J1123" t="s">
        <v>84</v>
      </c>
    </row>
    <row r="1124" spans="1:10">
      <c r="A1124" s="215" t="str">
        <f>IF(J1124="","",CONCATENATE(I1124,".   ",J1124))</f>
        <v/>
      </c>
      <c r="H1124" s="2" t="str">
        <f>IF(A1124="","","1")</f>
        <v/>
      </c>
      <c r="I1124">
        <f t="shared" ref="I1124:I1142" si="38">+I1123+1</f>
        <v>4</v>
      </c>
      <c r="J1124" s="215" t="str" cm="1">
        <f t="array" ref="J1124">IFERROR(_xlfn._xlws.FILTER(W2:W30, W2:W30&lt;&gt;""), "")</f>
        <v/>
      </c>
    </row>
    <row r="1125" spans="1:10">
      <c r="A1125" s="215" t="str">
        <f t="shared" ref="A1125:A1143" si="39">IF(J1125="","",CONCATENATE(I1125,".   ",J1125))</f>
        <v/>
      </c>
      <c r="H1125" s="2" t="str">
        <f t="shared" ref="H1125:H1142" si="40">IF(A1125="","","1")</f>
        <v/>
      </c>
      <c r="I1125">
        <f t="shared" si="38"/>
        <v>5</v>
      </c>
      <c r="J1125" s="215"/>
    </row>
    <row r="1126" spans="1:10">
      <c r="A1126" s="215" t="str">
        <f t="shared" si="39"/>
        <v/>
      </c>
      <c r="H1126" s="2" t="str">
        <f t="shared" si="40"/>
        <v/>
      </c>
      <c r="I1126">
        <f t="shared" si="38"/>
        <v>6</v>
      </c>
      <c r="J1126" s="215"/>
    </row>
    <row r="1127" spans="1:10">
      <c r="A1127" s="215" t="str">
        <f t="shared" si="39"/>
        <v/>
      </c>
      <c r="H1127" s="2" t="str">
        <f t="shared" si="40"/>
        <v/>
      </c>
      <c r="I1127">
        <f t="shared" si="38"/>
        <v>7</v>
      </c>
      <c r="J1127" s="215"/>
    </row>
    <row r="1128" spans="1:10">
      <c r="A1128" s="215" t="str">
        <f t="shared" si="39"/>
        <v/>
      </c>
      <c r="H1128" s="2" t="str">
        <f t="shared" si="40"/>
        <v/>
      </c>
      <c r="I1128">
        <f t="shared" si="38"/>
        <v>8</v>
      </c>
    </row>
    <row r="1129" spans="1:10">
      <c r="A1129" s="215" t="str">
        <f t="shared" si="39"/>
        <v/>
      </c>
      <c r="H1129" s="2" t="str">
        <f t="shared" si="40"/>
        <v/>
      </c>
      <c r="I1129">
        <f t="shared" si="38"/>
        <v>9</v>
      </c>
      <c r="J1129" s="215"/>
    </row>
    <row r="1130" spans="1:10">
      <c r="A1130" s="215" t="str">
        <f t="shared" si="39"/>
        <v/>
      </c>
      <c r="H1130" s="2" t="str">
        <f t="shared" si="40"/>
        <v/>
      </c>
      <c r="I1130">
        <f t="shared" si="38"/>
        <v>10</v>
      </c>
      <c r="J1130" s="215"/>
    </row>
    <row r="1131" spans="1:10">
      <c r="A1131" s="215" t="str">
        <f t="shared" si="39"/>
        <v/>
      </c>
      <c r="H1131" s="2" t="str">
        <f t="shared" si="40"/>
        <v/>
      </c>
      <c r="I1131">
        <f t="shared" si="38"/>
        <v>11</v>
      </c>
    </row>
    <row r="1132" spans="1:10">
      <c r="A1132" s="215" t="str">
        <f t="shared" si="39"/>
        <v/>
      </c>
      <c r="H1132" s="2" t="str">
        <f t="shared" si="40"/>
        <v/>
      </c>
      <c r="I1132">
        <f t="shared" si="38"/>
        <v>12</v>
      </c>
    </row>
    <row r="1133" spans="1:10">
      <c r="A1133" s="215" t="str">
        <f t="shared" si="39"/>
        <v/>
      </c>
      <c r="H1133" s="2" t="str">
        <f t="shared" si="40"/>
        <v/>
      </c>
      <c r="I1133">
        <f t="shared" si="38"/>
        <v>13</v>
      </c>
      <c r="J1133" s="215"/>
    </row>
    <row r="1134" spans="1:10">
      <c r="A1134" s="215" t="str">
        <f t="shared" si="39"/>
        <v/>
      </c>
      <c r="H1134" s="2" t="str">
        <f t="shared" si="40"/>
        <v/>
      </c>
      <c r="I1134">
        <f t="shared" si="38"/>
        <v>14</v>
      </c>
      <c r="J1134" s="215"/>
    </row>
    <row r="1135" spans="1:10">
      <c r="A1135" s="215" t="str">
        <f t="shared" si="39"/>
        <v/>
      </c>
      <c r="H1135" s="2" t="str">
        <f t="shared" si="40"/>
        <v/>
      </c>
      <c r="I1135">
        <f t="shared" si="38"/>
        <v>15</v>
      </c>
    </row>
    <row r="1136" spans="1:10">
      <c r="A1136" s="215" t="str">
        <f t="shared" si="39"/>
        <v/>
      </c>
      <c r="H1136" s="2" t="str">
        <f t="shared" si="40"/>
        <v/>
      </c>
      <c r="I1136">
        <f t="shared" si="38"/>
        <v>16</v>
      </c>
    </row>
    <row r="1137" spans="1:10">
      <c r="A1137" s="215" t="str">
        <f t="shared" si="39"/>
        <v/>
      </c>
      <c r="H1137" s="2" t="str">
        <f t="shared" si="40"/>
        <v/>
      </c>
      <c r="I1137">
        <f t="shared" si="38"/>
        <v>17</v>
      </c>
      <c r="J1137" s="215"/>
    </row>
    <row r="1138" spans="1:10">
      <c r="A1138" s="215" t="str">
        <f t="shared" si="39"/>
        <v/>
      </c>
      <c r="H1138" s="2" t="str">
        <f t="shared" si="40"/>
        <v/>
      </c>
      <c r="I1138">
        <f t="shared" si="38"/>
        <v>18</v>
      </c>
      <c r="J1138" s="215"/>
    </row>
    <row r="1139" spans="1:10">
      <c r="A1139" s="215" t="str">
        <f t="shared" si="39"/>
        <v/>
      </c>
      <c r="H1139" s="2" t="str">
        <f t="shared" si="40"/>
        <v/>
      </c>
      <c r="I1139">
        <f t="shared" si="38"/>
        <v>19</v>
      </c>
    </row>
    <row r="1140" spans="1:10">
      <c r="A1140" s="215" t="str">
        <f t="shared" si="39"/>
        <v/>
      </c>
      <c r="H1140" s="2" t="str">
        <f t="shared" si="40"/>
        <v/>
      </c>
      <c r="I1140">
        <f t="shared" si="38"/>
        <v>20</v>
      </c>
    </row>
    <row r="1141" spans="1:10">
      <c r="A1141" s="215" t="str">
        <f t="shared" si="39"/>
        <v/>
      </c>
      <c r="H1141" s="2" t="str">
        <f t="shared" si="40"/>
        <v/>
      </c>
      <c r="I1141">
        <f t="shared" si="38"/>
        <v>21</v>
      </c>
      <c r="J1141" s="215"/>
    </row>
    <row r="1142" spans="1:10">
      <c r="A1142" s="215" t="str">
        <f t="shared" si="39"/>
        <v/>
      </c>
      <c r="H1142" s="2" t="str">
        <f t="shared" si="40"/>
        <v/>
      </c>
      <c r="I1142">
        <f t="shared" si="38"/>
        <v>22</v>
      </c>
      <c r="J1142" s="215"/>
    </row>
    <row r="1143" spans="1:10">
      <c r="A1143" s="215" t="str">
        <f t="shared" si="39"/>
        <v/>
      </c>
      <c r="H1143" s="2">
        <v>1</v>
      </c>
    </row>
    <row r="1144" spans="1:10">
      <c r="A1144" s="214" t="s">
        <v>85</v>
      </c>
      <c r="H1144" s="2">
        <v>1</v>
      </c>
    </row>
    <row r="1145" spans="1:10">
      <c r="A1145" s="215" t="str">
        <f t="shared" ref="A1145:A1162" si="41">IF(J1145="","",CONCATENATE(I1145,".  ",J1145))</f>
        <v>1.  Pricing is based on GC Provided Types and Quantites</v>
      </c>
      <c r="H1145" s="2">
        <v>1</v>
      </c>
      <c r="I1145">
        <v>1</v>
      </c>
      <c r="J1145" t="str">
        <f>_xlfn.CONCAT("Pricing is based on ",TRIM(RIGHT('Summary Sheet'!$B$5,LEN('Summary Sheet'!$B$5))))</f>
        <v>Pricing is based on GC Provided Types and Quantites</v>
      </c>
    </row>
    <row r="1146" spans="1:10">
      <c r="A1146" s="215" t="str">
        <f t="shared" ca="1" si="41"/>
        <v xml:space="preserve">2.  Freight is calculated on single shipments.  Split shipments will result in a cost impact. </v>
      </c>
      <c r="H1146" s="2" t="str">
        <f t="shared" ref="H1146:H1149" ca="1" si="42">IF(A1146="","","1")</f>
        <v>1</v>
      </c>
      <c r="I1146">
        <f>+I1145+1</f>
        <v>2</v>
      </c>
      <c r="J1146" t="str" cm="1">
        <f t="array" aca="1" ref="J1146" ca="1">IFERROR(_xlfn._xlws.FILTER(Y2:Y30, Y2:Y30&lt;&gt;""), "")</f>
        <v xml:space="preserve">Freight is calculated on single shipments.  Split shipments will result in a cost impact. </v>
      </c>
    </row>
    <row r="1147" spans="1:10">
      <c r="A1147" s="215" t="str">
        <f t="shared" si="41"/>
        <v/>
      </c>
      <c r="H1147" s="2" t="str">
        <f t="shared" si="42"/>
        <v/>
      </c>
      <c r="I1147">
        <f>+I1146+1</f>
        <v>3</v>
      </c>
    </row>
    <row r="1148" spans="1:10">
      <c r="A1148" s="215" t="str">
        <f t="shared" si="41"/>
        <v/>
      </c>
      <c r="H1148" s="2" t="str">
        <f t="shared" si="42"/>
        <v/>
      </c>
      <c r="I1148">
        <f>+I1147+1</f>
        <v>4</v>
      </c>
    </row>
    <row r="1149" spans="1:10">
      <c r="A1149" s="215" t="str">
        <f t="shared" si="41"/>
        <v/>
      </c>
      <c r="H1149" s="2" t="str">
        <f t="shared" si="42"/>
        <v/>
      </c>
      <c r="I1149">
        <f t="shared" ref="I1149:I1161" si="43">+I1148+1</f>
        <v>5</v>
      </c>
    </row>
    <row r="1150" spans="1:10">
      <c r="A1150" s="215" t="str">
        <f t="shared" si="41"/>
        <v/>
      </c>
      <c r="H1150" s="2" t="str">
        <f t="shared" ref="H1150:H1162" si="44">IF(A1150="","","1")</f>
        <v/>
      </c>
      <c r="I1150">
        <f t="shared" si="43"/>
        <v>6</v>
      </c>
    </row>
    <row r="1151" spans="1:10">
      <c r="A1151" s="215" t="str">
        <f t="shared" si="41"/>
        <v/>
      </c>
      <c r="H1151" s="2" t="str">
        <f t="shared" si="44"/>
        <v/>
      </c>
      <c r="I1151">
        <f t="shared" si="43"/>
        <v>7</v>
      </c>
    </row>
    <row r="1152" spans="1:10">
      <c r="A1152" s="215" t="str">
        <f t="shared" si="41"/>
        <v/>
      </c>
      <c r="H1152" s="2" t="str">
        <f t="shared" si="44"/>
        <v/>
      </c>
      <c r="I1152">
        <f t="shared" si="43"/>
        <v>8</v>
      </c>
    </row>
    <row r="1153" spans="1:9">
      <c r="A1153" s="215" t="str">
        <f t="shared" si="41"/>
        <v/>
      </c>
      <c r="H1153" s="2" t="str">
        <f t="shared" si="44"/>
        <v/>
      </c>
      <c r="I1153">
        <f t="shared" si="43"/>
        <v>9</v>
      </c>
    </row>
    <row r="1154" spans="1:9">
      <c r="A1154" s="215" t="str">
        <f t="shared" si="41"/>
        <v/>
      </c>
      <c r="H1154" s="2" t="str">
        <f t="shared" si="44"/>
        <v/>
      </c>
      <c r="I1154">
        <f t="shared" si="43"/>
        <v>10</v>
      </c>
    </row>
    <row r="1155" spans="1:9">
      <c r="A1155" s="215" t="str">
        <f t="shared" si="41"/>
        <v/>
      </c>
      <c r="H1155" s="2" t="str">
        <f t="shared" si="44"/>
        <v/>
      </c>
      <c r="I1155">
        <f t="shared" si="43"/>
        <v>11</v>
      </c>
    </row>
    <row r="1156" spans="1:9">
      <c r="A1156" s="215" t="str">
        <f t="shared" si="41"/>
        <v/>
      </c>
      <c r="H1156" s="2" t="str">
        <f t="shared" si="44"/>
        <v/>
      </c>
      <c r="I1156">
        <f t="shared" si="43"/>
        <v>12</v>
      </c>
    </row>
    <row r="1157" spans="1:9">
      <c r="A1157" s="215" t="str">
        <f t="shared" si="41"/>
        <v/>
      </c>
      <c r="H1157" s="2" t="str">
        <f t="shared" si="44"/>
        <v/>
      </c>
      <c r="I1157">
        <f t="shared" si="43"/>
        <v>13</v>
      </c>
    </row>
    <row r="1158" spans="1:9">
      <c r="A1158" s="215" t="str">
        <f t="shared" si="41"/>
        <v/>
      </c>
      <c r="H1158" s="2" t="str">
        <f t="shared" si="44"/>
        <v/>
      </c>
      <c r="I1158">
        <f t="shared" si="43"/>
        <v>14</v>
      </c>
    </row>
    <row r="1159" spans="1:9">
      <c r="A1159" s="215" t="str">
        <f t="shared" si="41"/>
        <v/>
      </c>
      <c r="H1159" s="2" t="str">
        <f t="shared" si="44"/>
        <v/>
      </c>
      <c r="I1159">
        <f t="shared" si="43"/>
        <v>15</v>
      </c>
    </row>
    <row r="1160" spans="1:9">
      <c r="A1160" s="215" t="str">
        <f t="shared" si="41"/>
        <v/>
      </c>
      <c r="H1160" s="2" t="str">
        <f t="shared" si="44"/>
        <v/>
      </c>
      <c r="I1160">
        <f t="shared" si="43"/>
        <v>16</v>
      </c>
    </row>
    <row r="1161" spans="1:9">
      <c r="A1161" s="215" t="str">
        <f t="shared" si="41"/>
        <v/>
      </c>
      <c r="H1161" s="2" t="str">
        <f t="shared" si="44"/>
        <v/>
      </c>
      <c r="I1161">
        <f t="shared" si="43"/>
        <v>17</v>
      </c>
    </row>
    <row r="1162" spans="1:9">
      <c r="A1162" s="215" t="str">
        <f t="shared" si="41"/>
        <v/>
      </c>
      <c r="H1162" s="2" t="str">
        <f t="shared" si="44"/>
        <v/>
      </c>
    </row>
    <row r="1163" spans="1:9">
      <c r="A1163" s="217" t="s">
        <v>86</v>
      </c>
      <c r="H1163" s="2">
        <v>1</v>
      </c>
    </row>
    <row r="1164" spans="1:9">
      <c r="A1164" s="216"/>
      <c r="H1164" s="2">
        <v>1</v>
      </c>
    </row>
    <row r="1165" spans="1:9">
      <c r="A1165" s="214" t="s">
        <v>87</v>
      </c>
      <c r="H1165" s="2">
        <v>1</v>
      </c>
    </row>
    <row r="1166" spans="1:9">
      <c r="A1166" s="215" t="s">
        <v>88</v>
      </c>
      <c r="H1166" s="2">
        <v>1</v>
      </c>
      <c r="I1166">
        <v>1</v>
      </c>
    </row>
    <row r="1167" spans="1:9">
      <c r="A1167" s="215" t="s">
        <v>89</v>
      </c>
      <c r="H1167" s="2">
        <v>1</v>
      </c>
      <c r="I1167">
        <v>2</v>
      </c>
    </row>
    <row r="1168" spans="1:9">
      <c r="A1168" s="215" t="s">
        <v>90</v>
      </c>
      <c r="H1168" s="2">
        <v>1</v>
      </c>
      <c r="I1168">
        <v>3</v>
      </c>
    </row>
    <row r="1169" spans="1:10">
      <c r="A1169" s="215" t="s">
        <v>91</v>
      </c>
      <c r="H1169" s="2">
        <v>1</v>
      </c>
      <c r="I1169">
        <v>4</v>
      </c>
    </row>
    <row r="1170" spans="1:10">
      <c r="A1170" s="215" t="s">
        <v>92</v>
      </c>
      <c r="H1170" s="2">
        <v>1</v>
      </c>
      <c r="I1170">
        <v>5</v>
      </c>
    </row>
    <row r="1171" spans="1:10">
      <c r="A1171" s="215" t="s">
        <v>93</v>
      </c>
      <c r="H1171" s="2">
        <v>1</v>
      </c>
      <c r="I1171">
        <v>6</v>
      </c>
    </row>
    <row r="1172" spans="1:10">
      <c r="A1172" s="215" t="s">
        <v>94</v>
      </c>
      <c r="H1172" s="2">
        <v>1</v>
      </c>
      <c r="I1172">
        <v>7</v>
      </c>
    </row>
    <row r="1173" spans="1:10">
      <c r="A1173" s="215" t="s">
        <v>95</v>
      </c>
      <c r="H1173" s="2">
        <v>1</v>
      </c>
      <c r="I1173">
        <v>8</v>
      </c>
    </row>
    <row r="1174" spans="1:10">
      <c r="A1174" s="215" t="str">
        <f>IF(J1174="","",CONCATENATE(I1174,".   ",J1174))</f>
        <v/>
      </c>
      <c r="H1174" s="2" t="str">
        <f t="shared" ref="H1174:H1185" si="45">IF(A1174="","","1")</f>
        <v/>
      </c>
      <c r="I1174">
        <f t="shared" ref="I1174:I1184" si="46">+I1173+1</f>
        <v>9</v>
      </c>
      <c r="J1174" t="str" cm="1">
        <f t="array" ref="J1174">IFERROR(_xlfn._xlws.FILTER(X2:X30, X2:X30&lt;&gt;""), "")</f>
        <v/>
      </c>
    </row>
    <row r="1175" spans="1:10">
      <c r="A1175" s="215" t="str">
        <f t="shared" ref="A1175:A1185" si="47">IF(J1175="","",CONCATENATE(I1175,".  ",J1175))</f>
        <v/>
      </c>
      <c r="H1175" s="2" t="str">
        <f t="shared" si="45"/>
        <v/>
      </c>
      <c r="I1175">
        <f t="shared" si="46"/>
        <v>10</v>
      </c>
    </row>
    <row r="1176" spans="1:10">
      <c r="A1176" s="215" t="str">
        <f t="shared" si="47"/>
        <v/>
      </c>
      <c r="H1176" s="2" t="str">
        <f t="shared" si="45"/>
        <v/>
      </c>
      <c r="I1176">
        <f t="shared" si="46"/>
        <v>11</v>
      </c>
    </row>
    <row r="1177" spans="1:10">
      <c r="A1177" s="215" t="str">
        <f t="shared" si="47"/>
        <v/>
      </c>
      <c r="H1177" s="2" t="str">
        <f t="shared" si="45"/>
        <v/>
      </c>
      <c r="I1177">
        <f t="shared" si="46"/>
        <v>12</v>
      </c>
    </row>
    <row r="1178" spans="1:10">
      <c r="A1178" s="215" t="str">
        <f t="shared" si="47"/>
        <v/>
      </c>
      <c r="H1178" s="2" t="str">
        <f t="shared" si="45"/>
        <v/>
      </c>
      <c r="I1178">
        <f t="shared" si="46"/>
        <v>13</v>
      </c>
    </row>
    <row r="1179" spans="1:10">
      <c r="A1179" s="215" t="str">
        <f t="shared" si="47"/>
        <v/>
      </c>
      <c r="H1179" s="2" t="str">
        <f t="shared" si="45"/>
        <v/>
      </c>
      <c r="I1179">
        <f t="shared" si="46"/>
        <v>14</v>
      </c>
    </row>
    <row r="1180" spans="1:10">
      <c r="A1180" s="215" t="str">
        <f t="shared" si="47"/>
        <v/>
      </c>
      <c r="H1180" s="2" t="str">
        <f t="shared" si="45"/>
        <v/>
      </c>
      <c r="I1180">
        <f t="shared" si="46"/>
        <v>15</v>
      </c>
    </row>
    <row r="1181" spans="1:10">
      <c r="A1181" s="215" t="str">
        <f t="shared" si="47"/>
        <v/>
      </c>
      <c r="H1181" s="2" t="str">
        <f t="shared" si="45"/>
        <v/>
      </c>
      <c r="I1181">
        <f t="shared" si="46"/>
        <v>16</v>
      </c>
    </row>
    <row r="1182" spans="1:10">
      <c r="A1182" s="215" t="str">
        <f t="shared" si="47"/>
        <v/>
      </c>
      <c r="H1182" s="2" t="str">
        <f t="shared" si="45"/>
        <v/>
      </c>
      <c r="I1182">
        <f t="shared" si="46"/>
        <v>17</v>
      </c>
    </row>
    <row r="1183" spans="1:10">
      <c r="A1183" s="215" t="str">
        <f t="shared" si="47"/>
        <v/>
      </c>
      <c r="H1183" s="2" t="str">
        <f t="shared" si="45"/>
        <v/>
      </c>
      <c r="I1183">
        <f t="shared" si="46"/>
        <v>18</v>
      </c>
    </row>
    <row r="1184" spans="1:10">
      <c r="A1184" s="215" t="str">
        <f t="shared" si="47"/>
        <v/>
      </c>
      <c r="H1184" s="2" t="str">
        <f t="shared" si="45"/>
        <v/>
      </c>
      <c r="I1184">
        <f t="shared" si="46"/>
        <v>19</v>
      </c>
    </row>
    <row r="1185" spans="1:8">
      <c r="A1185" s="215" t="str">
        <f t="shared" si="47"/>
        <v/>
      </c>
      <c r="H1185" s="2" t="str">
        <f t="shared" si="45"/>
        <v/>
      </c>
    </row>
    <row r="1186" spans="1:8">
      <c r="A1186" s="215"/>
      <c r="H1186" s="2">
        <v>1</v>
      </c>
    </row>
    <row r="1187" spans="1:8">
      <c r="A1187" s="214" t="s">
        <v>96</v>
      </c>
      <c r="H1187" s="2">
        <v>1</v>
      </c>
    </row>
    <row r="1188" spans="1:8" ht="14.4" customHeight="1">
      <c r="A1188" s="218" t="str">
        <f>IF(G1190+G1245+G1300=0,"N/A","")</f>
        <v>N/A</v>
      </c>
      <c r="H1188" s="2">
        <v>1</v>
      </c>
    </row>
    <row r="1189" spans="1:8">
      <c r="A1189" s="1" t="str">
        <f>G1189 &amp; " - $" &amp; TEXT(G1190, "#,##0")</f>
        <v xml:space="preserve"> - $0</v>
      </c>
      <c r="B1189" s="1"/>
      <c r="C1189" s="1"/>
      <c r="D1189" s="1"/>
      <c r="E1189" s="9"/>
      <c r="F1189" s="108"/>
      <c r="G1189" s="187"/>
      <c r="H1189" s="2" t="str">
        <f>IF($G$1189="","",1)</f>
        <v/>
      </c>
    </row>
    <row r="1190" spans="1:8">
      <c r="A1190" s="138"/>
      <c r="B1190" s="138"/>
      <c r="C1190" s="138"/>
      <c r="D1190" s="138"/>
      <c r="E1190" s="138"/>
      <c r="F1190" s="138"/>
      <c r="G1190" s="188"/>
      <c r="H1190" s="2" t="str">
        <f t="shared" ref="H1190:H1192" si="48">IF($G$1189="","",1)</f>
        <v/>
      </c>
    </row>
    <row r="1191" spans="1:8" ht="21.6">
      <c r="A1191" s="102" t="s">
        <v>54</v>
      </c>
      <c r="B1191" s="102" t="s">
        <v>55</v>
      </c>
      <c r="C1191" s="102" t="s">
        <v>56</v>
      </c>
      <c r="D1191" s="102" t="s">
        <v>57</v>
      </c>
      <c r="E1191" s="102" t="s">
        <v>58</v>
      </c>
      <c r="F1191" s="102" t="s">
        <v>59</v>
      </c>
      <c r="H1191" s="2" t="str">
        <f t="shared" si="48"/>
        <v/>
      </c>
    </row>
    <row r="1192" spans="1:8" ht="15" thickBot="1">
      <c r="A1192" s="12"/>
      <c r="B1192" s="12"/>
      <c r="C1192" s="12"/>
      <c r="D1192" s="12"/>
      <c r="E1192" s="12"/>
      <c r="F1192" s="12"/>
      <c r="H1192" s="2" t="str">
        <f t="shared" si="48"/>
        <v/>
      </c>
    </row>
    <row r="1193" spans="1:8" ht="15" thickTop="1">
      <c r="A1193" s="112"/>
      <c r="B1193" s="112"/>
      <c r="C1193" s="154"/>
      <c r="D1193" s="52"/>
      <c r="E1193" s="155"/>
      <c r="F1193" s="106"/>
      <c r="H1193" s="2" t="str">
        <f t="shared" ref="H1193:H1242" si="49">IF(OR(D1193="", D1193=0), "", 1)</f>
        <v/>
      </c>
    </row>
    <row r="1194" spans="1:8">
      <c r="A1194" s="112"/>
      <c r="B1194" s="112"/>
      <c r="C1194" s="154"/>
      <c r="D1194" s="52"/>
      <c r="E1194" s="155"/>
      <c r="F1194" s="106"/>
      <c r="H1194" s="2" t="str">
        <f t="shared" si="49"/>
        <v/>
      </c>
    </row>
    <row r="1195" spans="1:8">
      <c r="A1195" s="112"/>
      <c r="B1195" s="112"/>
      <c r="C1195" s="154"/>
      <c r="D1195" s="52"/>
      <c r="E1195" s="155"/>
      <c r="F1195" s="106"/>
      <c r="H1195" s="2" t="str">
        <f t="shared" si="49"/>
        <v/>
      </c>
    </row>
    <row r="1196" spans="1:8">
      <c r="A1196" s="112"/>
      <c r="B1196" s="112"/>
      <c r="C1196" s="154"/>
      <c r="D1196" s="52"/>
      <c r="E1196" s="155"/>
      <c r="F1196" s="106"/>
      <c r="H1196" s="2" t="str">
        <f t="shared" si="49"/>
        <v/>
      </c>
    </row>
    <row r="1197" spans="1:8">
      <c r="A1197" s="112"/>
      <c r="B1197" s="112"/>
      <c r="C1197" s="154"/>
      <c r="D1197" s="52"/>
      <c r="E1197" s="155"/>
      <c r="F1197" s="106"/>
      <c r="H1197" s="2" t="str">
        <f t="shared" si="49"/>
        <v/>
      </c>
    </row>
    <row r="1198" spans="1:8">
      <c r="A1198" s="112"/>
      <c r="B1198" s="112"/>
      <c r="C1198" s="154"/>
      <c r="D1198" s="52"/>
      <c r="E1198" s="155"/>
      <c r="F1198" s="106"/>
      <c r="H1198" s="2" t="str">
        <f t="shared" si="49"/>
        <v/>
      </c>
    </row>
    <row r="1199" spans="1:8">
      <c r="A1199" s="112"/>
      <c r="B1199" s="112"/>
      <c r="C1199" s="154"/>
      <c r="D1199" s="52"/>
      <c r="E1199" s="155"/>
      <c r="F1199" s="106"/>
      <c r="H1199" s="2" t="str">
        <f t="shared" si="49"/>
        <v/>
      </c>
    </row>
    <row r="1200" spans="1:8">
      <c r="A1200" s="112"/>
      <c r="B1200" s="112"/>
      <c r="C1200" s="154"/>
      <c r="D1200" s="52"/>
      <c r="E1200" s="155"/>
      <c r="F1200" s="106"/>
      <c r="H1200" s="2" t="str">
        <f t="shared" si="49"/>
        <v/>
      </c>
    </row>
    <row r="1201" spans="1:8">
      <c r="A1201" s="112"/>
      <c r="B1201" s="112"/>
      <c r="C1201" s="154"/>
      <c r="D1201" s="52"/>
      <c r="E1201" s="155"/>
      <c r="F1201" s="106"/>
      <c r="H1201" s="2" t="str">
        <f t="shared" si="49"/>
        <v/>
      </c>
    </row>
    <row r="1202" spans="1:8">
      <c r="A1202" s="112"/>
      <c r="B1202" s="112"/>
      <c r="C1202" s="154"/>
      <c r="D1202" s="52"/>
      <c r="E1202" s="155"/>
      <c r="F1202" s="106"/>
      <c r="H1202" s="2" t="str">
        <f t="shared" si="49"/>
        <v/>
      </c>
    </row>
    <row r="1203" spans="1:8">
      <c r="A1203" s="112"/>
      <c r="B1203" s="112"/>
      <c r="C1203" s="154"/>
      <c r="D1203" s="52"/>
      <c r="E1203" s="155"/>
      <c r="F1203" s="106"/>
      <c r="H1203" s="2" t="str">
        <f t="shared" si="49"/>
        <v/>
      </c>
    </row>
    <row r="1204" spans="1:8">
      <c r="A1204" s="112"/>
      <c r="B1204" s="112"/>
      <c r="C1204" s="154"/>
      <c r="D1204" s="52"/>
      <c r="E1204" s="155"/>
      <c r="F1204" s="106"/>
      <c r="H1204" s="2" t="str">
        <f t="shared" si="49"/>
        <v/>
      </c>
    </row>
    <row r="1205" spans="1:8">
      <c r="A1205" s="112"/>
      <c r="B1205" s="112"/>
      <c r="C1205" s="154"/>
      <c r="D1205" s="52"/>
      <c r="E1205" s="155"/>
      <c r="F1205" s="106"/>
      <c r="H1205" s="2" t="str">
        <f t="shared" si="49"/>
        <v/>
      </c>
    </row>
    <row r="1206" spans="1:8">
      <c r="A1206" s="112"/>
      <c r="B1206" s="112"/>
      <c r="C1206" s="154"/>
      <c r="D1206" s="52"/>
      <c r="E1206" s="155"/>
      <c r="F1206" s="106"/>
      <c r="H1206" s="2" t="str">
        <f t="shared" si="49"/>
        <v/>
      </c>
    </row>
    <row r="1207" spans="1:8">
      <c r="A1207" s="112"/>
      <c r="B1207" s="112"/>
      <c r="C1207" s="154"/>
      <c r="D1207" s="52"/>
      <c r="E1207" s="155"/>
      <c r="F1207" s="106"/>
      <c r="H1207" s="2" t="str">
        <f t="shared" si="49"/>
        <v/>
      </c>
    </row>
    <row r="1208" spans="1:8">
      <c r="A1208" s="112"/>
      <c r="B1208" s="112"/>
      <c r="C1208" s="131"/>
      <c r="D1208" s="52"/>
      <c r="E1208" s="52"/>
      <c r="F1208" s="112"/>
      <c r="H1208" s="2" t="str">
        <f t="shared" si="49"/>
        <v/>
      </c>
    </row>
    <row r="1209" spans="1:8">
      <c r="A1209" s="112"/>
      <c r="B1209" s="112"/>
      <c r="C1209" s="131"/>
      <c r="D1209" s="52"/>
      <c r="E1209" s="52"/>
      <c r="F1209" s="112"/>
      <c r="H1209" s="2" t="str">
        <f t="shared" si="49"/>
        <v/>
      </c>
    </row>
    <row r="1210" spans="1:8">
      <c r="A1210" s="112"/>
      <c r="B1210" s="112"/>
      <c r="C1210" s="131"/>
      <c r="D1210" s="52"/>
      <c r="E1210" s="52"/>
      <c r="F1210" s="112"/>
      <c r="H1210" s="2" t="str">
        <f t="shared" si="49"/>
        <v/>
      </c>
    </row>
    <row r="1211" spans="1:8">
      <c r="A1211" s="112"/>
      <c r="B1211" s="112"/>
      <c r="C1211" s="131"/>
      <c r="D1211" s="52"/>
      <c r="E1211" s="52"/>
      <c r="F1211" s="112"/>
      <c r="H1211" s="2" t="str">
        <f t="shared" si="49"/>
        <v/>
      </c>
    </row>
    <row r="1212" spans="1:8">
      <c r="A1212" s="112"/>
      <c r="B1212" s="112"/>
      <c r="C1212" s="131"/>
      <c r="D1212" s="52"/>
      <c r="E1212" s="52"/>
      <c r="F1212" s="112"/>
      <c r="H1212" s="2" t="str">
        <f t="shared" si="49"/>
        <v/>
      </c>
    </row>
    <row r="1213" spans="1:8">
      <c r="A1213" s="112"/>
      <c r="B1213" s="112"/>
      <c r="C1213" s="131"/>
      <c r="D1213" s="52"/>
      <c r="E1213" s="52"/>
      <c r="F1213" s="112"/>
      <c r="H1213" s="2" t="str">
        <f t="shared" si="49"/>
        <v/>
      </c>
    </row>
    <row r="1214" spans="1:8">
      <c r="A1214" s="112"/>
      <c r="B1214" s="112"/>
      <c r="C1214" s="131"/>
      <c r="D1214" s="52"/>
      <c r="E1214" s="52"/>
      <c r="F1214" s="112"/>
      <c r="H1214" s="2" t="str">
        <f t="shared" si="49"/>
        <v/>
      </c>
    </row>
    <row r="1215" spans="1:8">
      <c r="A1215" s="112"/>
      <c r="B1215" s="112"/>
      <c r="C1215" s="131"/>
      <c r="D1215" s="52"/>
      <c r="E1215" s="52"/>
      <c r="F1215" s="112"/>
      <c r="H1215" s="2" t="str">
        <f t="shared" si="49"/>
        <v/>
      </c>
    </row>
    <row r="1216" spans="1:8">
      <c r="A1216" s="112"/>
      <c r="B1216" s="112"/>
      <c r="C1216" s="131"/>
      <c r="D1216" s="52"/>
      <c r="E1216" s="52"/>
      <c r="F1216" s="112"/>
      <c r="H1216" s="2" t="str">
        <f t="shared" si="49"/>
        <v/>
      </c>
    </row>
    <row r="1217" spans="1:8">
      <c r="A1217" s="112"/>
      <c r="B1217" s="112"/>
      <c r="C1217" s="131"/>
      <c r="D1217" s="52"/>
      <c r="E1217" s="52"/>
      <c r="F1217" s="112"/>
      <c r="H1217" s="2" t="str">
        <f t="shared" si="49"/>
        <v/>
      </c>
    </row>
    <row r="1218" spans="1:8">
      <c r="A1218" s="112"/>
      <c r="B1218" s="112"/>
      <c r="C1218" s="131"/>
      <c r="D1218" s="52"/>
      <c r="E1218" s="52"/>
      <c r="F1218" s="112"/>
      <c r="H1218" s="2" t="str">
        <f t="shared" si="49"/>
        <v/>
      </c>
    </row>
    <row r="1219" spans="1:8">
      <c r="A1219" s="112"/>
      <c r="B1219" s="112"/>
      <c r="C1219" s="131"/>
      <c r="D1219" s="52"/>
      <c r="E1219" s="52"/>
      <c r="F1219" s="112"/>
      <c r="H1219" s="2" t="str">
        <f t="shared" si="49"/>
        <v/>
      </c>
    </row>
    <row r="1220" spans="1:8">
      <c r="A1220" s="112"/>
      <c r="B1220" s="112"/>
      <c r="C1220" s="131"/>
      <c r="D1220" s="52"/>
      <c r="E1220" s="52"/>
      <c r="F1220" s="112"/>
      <c r="H1220" s="2" t="str">
        <f t="shared" si="49"/>
        <v/>
      </c>
    </row>
    <row r="1221" spans="1:8">
      <c r="A1221" s="112"/>
      <c r="B1221" s="112"/>
      <c r="C1221" s="131"/>
      <c r="D1221" s="52"/>
      <c r="E1221" s="52"/>
      <c r="F1221" s="112"/>
      <c r="H1221" s="2" t="str">
        <f t="shared" si="49"/>
        <v/>
      </c>
    </row>
    <row r="1222" spans="1:8">
      <c r="A1222" s="112"/>
      <c r="B1222" s="112"/>
      <c r="C1222" s="131"/>
      <c r="D1222" s="52"/>
      <c r="E1222" s="52"/>
      <c r="F1222" s="112"/>
      <c r="H1222" s="2" t="str">
        <f t="shared" si="49"/>
        <v/>
      </c>
    </row>
    <row r="1223" spans="1:8">
      <c r="A1223" s="112"/>
      <c r="B1223" s="112"/>
      <c r="C1223" s="131"/>
      <c r="D1223" s="52"/>
      <c r="E1223" s="52"/>
      <c r="F1223" s="112"/>
      <c r="H1223" s="2" t="str">
        <f t="shared" si="49"/>
        <v/>
      </c>
    </row>
    <row r="1224" spans="1:8">
      <c r="A1224" s="112"/>
      <c r="B1224" s="112"/>
      <c r="C1224" s="131"/>
      <c r="D1224" s="52"/>
      <c r="E1224" s="52"/>
      <c r="F1224" s="112"/>
      <c r="H1224" s="2" t="str">
        <f t="shared" si="49"/>
        <v/>
      </c>
    </row>
    <row r="1225" spans="1:8">
      <c r="A1225" s="112"/>
      <c r="B1225" s="112"/>
      <c r="C1225" s="131"/>
      <c r="D1225" s="52"/>
      <c r="E1225" s="52"/>
      <c r="F1225" s="112"/>
      <c r="H1225" s="2" t="str">
        <f t="shared" si="49"/>
        <v/>
      </c>
    </row>
    <row r="1226" spans="1:8">
      <c r="A1226" s="112"/>
      <c r="B1226" s="112"/>
      <c r="C1226" s="131"/>
      <c r="D1226" s="52"/>
      <c r="E1226" s="52"/>
      <c r="F1226" s="112"/>
      <c r="H1226" s="2" t="str">
        <f t="shared" si="49"/>
        <v/>
      </c>
    </row>
    <row r="1227" spans="1:8">
      <c r="A1227" s="112"/>
      <c r="B1227" s="112"/>
      <c r="C1227" s="131"/>
      <c r="D1227" s="52"/>
      <c r="E1227" s="52"/>
      <c r="F1227" s="112"/>
      <c r="H1227" s="2" t="str">
        <f t="shared" si="49"/>
        <v/>
      </c>
    </row>
    <row r="1228" spans="1:8">
      <c r="A1228" s="112"/>
      <c r="B1228" s="112"/>
      <c r="C1228" s="131"/>
      <c r="D1228" s="52"/>
      <c r="E1228" s="52"/>
      <c r="F1228" s="112"/>
      <c r="H1228" s="2" t="str">
        <f t="shared" si="49"/>
        <v/>
      </c>
    </row>
    <row r="1229" spans="1:8">
      <c r="A1229" s="112"/>
      <c r="B1229" s="112"/>
      <c r="C1229" s="131"/>
      <c r="D1229" s="52"/>
      <c r="E1229" s="52"/>
      <c r="F1229" s="112"/>
      <c r="H1229" s="2" t="str">
        <f t="shared" si="49"/>
        <v/>
      </c>
    </row>
    <row r="1230" spans="1:8">
      <c r="A1230" s="112"/>
      <c r="B1230" s="112"/>
      <c r="C1230" s="131"/>
      <c r="D1230" s="52"/>
      <c r="E1230" s="52"/>
      <c r="F1230" s="112"/>
      <c r="H1230" s="2" t="str">
        <f t="shared" si="49"/>
        <v/>
      </c>
    </row>
    <row r="1231" spans="1:8">
      <c r="A1231" s="112"/>
      <c r="B1231" s="112"/>
      <c r="C1231" s="131"/>
      <c r="D1231" s="52"/>
      <c r="E1231" s="52"/>
      <c r="F1231" s="112"/>
      <c r="H1231" s="2" t="str">
        <f t="shared" si="49"/>
        <v/>
      </c>
    </row>
    <row r="1232" spans="1:8">
      <c r="A1232" s="112"/>
      <c r="B1232" s="112"/>
      <c r="C1232" s="131"/>
      <c r="D1232" s="52"/>
      <c r="E1232" s="52"/>
      <c r="F1232" s="112"/>
      <c r="H1232" s="2" t="str">
        <f t="shared" si="49"/>
        <v/>
      </c>
    </row>
    <row r="1233" spans="1:8">
      <c r="A1233" s="112"/>
      <c r="B1233" s="112"/>
      <c r="C1233" s="131"/>
      <c r="D1233" s="52"/>
      <c r="E1233" s="52"/>
      <c r="F1233" s="112"/>
      <c r="H1233" s="2" t="str">
        <f t="shared" si="49"/>
        <v/>
      </c>
    </row>
    <row r="1234" spans="1:8">
      <c r="A1234" s="112"/>
      <c r="B1234" s="112"/>
      <c r="C1234" s="131"/>
      <c r="D1234" s="52"/>
      <c r="E1234" s="52"/>
      <c r="F1234" s="112"/>
      <c r="H1234" s="2" t="str">
        <f t="shared" si="49"/>
        <v/>
      </c>
    </row>
    <row r="1235" spans="1:8">
      <c r="A1235" s="112"/>
      <c r="B1235" s="112"/>
      <c r="C1235" s="131"/>
      <c r="D1235" s="52"/>
      <c r="E1235" s="52"/>
      <c r="F1235" s="112"/>
      <c r="H1235" s="2" t="str">
        <f t="shared" si="49"/>
        <v/>
      </c>
    </row>
    <row r="1236" spans="1:8">
      <c r="A1236" s="112"/>
      <c r="B1236" s="112"/>
      <c r="C1236" s="131"/>
      <c r="D1236" s="52"/>
      <c r="E1236" s="52"/>
      <c r="F1236" s="112"/>
      <c r="H1236" s="2" t="str">
        <f t="shared" si="49"/>
        <v/>
      </c>
    </row>
    <row r="1237" spans="1:8">
      <c r="A1237" s="112"/>
      <c r="B1237" s="112"/>
      <c r="C1237" s="131"/>
      <c r="D1237" s="52"/>
      <c r="E1237" s="52"/>
      <c r="F1237" s="112"/>
      <c r="H1237" s="2" t="str">
        <f t="shared" si="49"/>
        <v/>
      </c>
    </row>
    <row r="1238" spans="1:8">
      <c r="A1238" s="112"/>
      <c r="B1238" s="112"/>
      <c r="C1238" s="131"/>
      <c r="D1238" s="52"/>
      <c r="E1238" s="52"/>
      <c r="F1238" s="112"/>
      <c r="H1238" s="2" t="str">
        <f t="shared" si="49"/>
        <v/>
      </c>
    </row>
    <row r="1239" spans="1:8">
      <c r="A1239" s="112"/>
      <c r="B1239" s="112"/>
      <c r="C1239" s="131"/>
      <c r="D1239" s="52"/>
      <c r="E1239" s="52"/>
      <c r="F1239" s="112"/>
      <c r="H1239" s="2" t="str">
        <f t="shared" si="49"/>
        <v/>
      </c>
    </row>
    <row r="1240" spans="1:8">
      <c r="A1240" s="112"/>
      <c r="B1240" s="112"/>
      <c r="C1240" s="131"/>
      <c r="D1240" s="52"/>
      <c r="E1240" s="52"/>
      <c r="F1240" s="112"/>
      <c r="H1240" s="2" t="str">
        <f t="shared" si="49"/>
        <v/>
      </c>
    </row>
    <row r="1241" spans="1:8">
      <c r="A1241" s="112"/>
      <c r="B1241" s="112"/>
      <c r="C1241" s="131"/>
      <c r="D1241" s="52"/>
      <c r="E1241" s="52"/>
      <c r="F1241" s="112"/>
      <c r="H1241" s="2" t="str">
        <f t="shared" si="49"/>
        <v/>
      </c>
    </row>
    <row r="1242" spans="1:8">
      <c r="A1242" s="112"/>
      <c r="B1242" s="112"/>
      <c r="C1242" s="131"/>
      <c r="D1242" s="52"/>
      <c r="E1242" s="52"/>
      <c r="F1242" s="112"/>
      <c r="H1242" s="2" t="str">
        <f t="shared" si="49"/>
        <v/>
      </c>
    </row>
    <row r="1243" spans="1:8">
      <c r="A1243" s="192"/>
      <c r="B1243" s="193"/>
      <c r="C1243" s="194"/>
      <c r="D1243" s="191"/>
      <c r="H1243" s="2" t="str">
        <f>IF($G$680="","",1)</f>
        <v/>
      </c>
    </row>
    <row r="1244" spans="1:8">
      <c r="A1244" s="1" t="str">
        <f>G1244 &amp; " - $" &amp; TEXT(G1245, "#,##0")</f>
        <v xml:space="preserve"> - $0</v>
      </c>
      <c r="B1244" s="1"/>
      <c r="C1244" s="1"/>
      <c r="D1244" s="1"/>
      <c r="E1244" s="9"/>
      <c r="F1244" s="108"/>
      <c r="G1244" s="187"/>
      <c r="H1244" s="2" t="str">
        <f>IF($G$1244="","",1)</f>
        <v/>
      </c>
    </row>
    <row r="1245" spans="1:8">
      <c r="A1245" s="138"/>
      <c r="B1245" s="138"/>
      <c r="C1245" s="138"/>
      <c r="D1245" s="138"/>
      <c r="E1245" s="138"/>
      <c r="F1245" s="138"/>
      <c r="G1245" s="188"/>
      <c r="H1245" s="2" t="str">
        <f t="shared" ref="H1245:H1247" si="50">IF($G$1244="","",1)</f>
        <v/>
      </c>
    </row>
    <row r="1246" spans="1:8" ht="21.6">
      <c r="A1246" s="102" t="s">
        <v>54</v>
      </c>
      <c r="B1246" s="102" t="s">
        <v>55</v>
      </c>
      <c r="C1246" s="102" t="s">
        <v>56</v>
      </c>
      <c r="D1246" s="102" t="s">
        <v>57</v>
      </c>
      <c r="E1246" s="102" t="s">
        <v>58</v>
      </c>
      <c r="F1246" s="102" t="s">
        <v>59</v>
      </c>
      <c r="H1246" s="2" t="str">
        <f t="shared" si="50"/>
        <v/>
      </c>
    </row>
    <row r="1247" spans="1:8" ht="15" thickBot="1">
      <c r="A1247" s="12"/>
      <c r="B1247" s="12"/>
      <c r="C1247" s="12"/>
      <c r="D1247" s="12"/>
      <c r="E1247" s="12"/>
      <c r="F1247" s="12"/>
      <c r="H1247" s="2" t="str">
        <f t="shared" si="50"/>
        <v/>
      </c>
    </row>
    <row r="1248" spans="1:8" ht="15" thickTop="1">
      <c r="A1248" s="112"/>
      <c r="B1248" s="112"/>
      <c r="C1248" s="154"/>
      <c r="D1248" s="52"/>
      <c r="E1248" s="155"/>
      <c r="F1248" s="106"/>
      <c r="H1248" s="2" t="str">
        <f t="shared" ref="H1248:H1297" si="51">IF(OR(D1248="", D1248=0), "", 1)</f>
        <v/>
      </c>
    </row>
    <row r="1249" spans="1:8">
      <c r="A1249" s="112"/>
      <c r="B1249" s="112"/>
      <c r="C1249" s="154"/>
      <c r="D1249" s="52"/>
      <c r="E1249" s="155"/>
      <c r="F1249" s="106"/>
      <c r="H1249" s="2" t="str">
        <f t="shared" si="51"/>
        <v/>
      </c>
    </row>
    <row r="1250" spans="1:8">
      <c r="A1250" s="112"/>
      <c r="B1250" s="112"/>
      <c r="C1250" s="154"/>
      <c r="D1250" s="52"/>
      <c r="E1250" s="155"/>
      <c r="F1250" s="106"/>
      <c r="H1250" s="2" t="str">
        <f t="shared" si="51"/>
        <v/>
      </c>
    </row>
    <row r="1251" spans="1:8">
      <c r="A1251" s="112"/>
      <c r="B1251" s="112"/>
      <c r="C1251" s="154"/>
      <c r="D1251" s="52"/>
      <c r="E1251" s="155"/>
      <c r="F1251" s="106"/>
      <c r="H1251" s="2" t="str">
        <f t="shared" si="51"/>
        <v/>
      </c>
    </row>
    <row r="1252" spans="1:8">
      <c r="A1252" s="112"/>
      <c r="B1252" s="112"/>
      <c r="C1252" s="154"/>
      <c r="D1252" s="52"/>
      <c r="E1252" s="155"/>
      <c r="F1252" s="106"/>
      <c r="H1252" s="2" t="str">
        <f t="shared" si="51"/>
        <v/>
      </c>
    </row>
    <row r="1253" spans="1:8">
      <c r="A1253" s="112"/>
      <c r="B1253" s="112"/>
      <c r="C1253" s="154"/>
      <c r="D1253" s="52"/>
      <c r="E1253" s="155"/>
      <c r="F1253" s="106"/>
      <c r="H1253" s="2" t="str">
        <f t="shared" si="51"/>
        <v/>
      </c>
    </row>
    <row r="1254" spans="1:8">
      <c r="A1254" s="112"/>
      <c r="B1254" s="112"/>
      <c r="C1254" s="154"/>
      <c r="D1254" s="52"/>
      <c r="E1254" s="155"/>
      <c r="F1254" s="106"/>
      <c r="H1254" s="2" t="str">
        <f t="shared" si="51"/>
        <v/>
      </c>
    </row>
    <row r="1255" spans="1:8">
      <c r="A1255" s="112"/>
      <c r="B1255" s="112"/>
      <c r="C1255" s="154"/>
      <c r="D1255" s="52"/>
      <c r="E1255" s="155"/>
      <c r="F1255" s="106"/>
      <c r="H1255" s="2" t="str">
        <f t="shared" si="51"/>
        <v/>
      </c>
    </row>
    <row r="1256" spans="1:8">
      <c r="A1256" s="112"/>
      <c r="B1256" s="112"/>
      <c r="C1256" s="154"/>
      <c r="D1256" s="52"/>
      <c r="E1256" s="155"/>
      <c r="F1256" s="106"/>
      <c r="H1256" s="2" t="str">
        <f t="shared" si="51"/>
        <v/>
      </c>
    </row>
    <row r="1257" spans="1:8">
      <c r="A1257" s="112"/>
      <c r="B1257" s="112"/>
      <c r="C1257" s="154"/>
      <c r="D1257" s="52"/>
      <c r="E1257" s="155"/>
      <c r="F1257" s="106"/>
      <c r="H1257" s="2" t="str">
        <f t="shared" si="51"/>
        <v/>
      </c>
    </row>
    <row r="1258" spans="1:8">
      <c r="A1258" s="112"/>
      <c r="B1258" s="112"/>
      <c r="C1258" s="154"/>
      <c r="D1258" s="52"/>
      <c r="E1258" s="155"/>
      <c r="F1258" s="106"/>
      <c r="H1258" s="2" t="str">
        <f t="shared" si="51"/>
        <v/>
      </c>
    </row>
    <row r="1259" spans="1:8">
      <c r="A1259" s="112"/>
      <c r="B1259" s="112"/>
      <c r="C1259" s="154"/>
      <c r="D1259" s="52"/>
      <c r="E1259" s="155"/>
      <c r="F1259" s="106"/>
      <c r="H1259" s="2" t="str">
        <f t="shared" si="51"/>
        <v/>
      </c>
    </row>
    <row r="1260" spans="1:8">
      <c r="A1260" s="112"/>
      <c r="B1260" s="112"/>
      <c r="C1260" s="154"/>
      <c r="D1260" s="52"/>
      <c r="E1260" s="155"/>
      <c r="F1260" s="106"/>
      <c r="H1260" s="2" t="str">
        <f t="shared" si="51"/>
        <v/>
      </c>
    </row>
    <row r="1261" spans="1:8">
      <c r="A1261" s="112"/>
      <c r="B1261" s="112"/>
      <c r="C1261" s="154"/>
      <c r="D1261" s="52"/>
      <c r="E1261" s="155"/>
      <c r="F1261" s="106"/>
      <c r="H1261" s="2" t="str">
        <f t="shared" si="51"/>
        <v/>
      </c>
    </row>
    <row r="1262" spans="1:8">
      <c r="A1262" s="112"/>
      <c r="B1262" s="112"/>
      <c r="C1262" s="154"/>
      <c r="D1262" s="52"/>
      <c r="E1262" s="155"/>
      <c r="F1262" s="106"/>
      <c r="H1262" s="2" t="str">
        <f t="shared" si="51"/>
        <v/>
      </c>
    </row>
    <row r="1263" spans="1:8">
      <c r="A1263" s="112"/>
      <c r="B1263" s="112"/>
      <c r="C1263" s="131"/>
      <c r="D1263" s="52"/>
      <c r="E1263" s="52"/>
      <c r="F1263" s="112"/>
      <c r="H1263" s="2" t="str">
        <f t="shared" si="51"/>
        <v/>
      </c>
    </row>
    <row r="1264" spans="1:8">
      <c r="A1264" s="112"/>
      <c r="B1264" s="112"/>
      <c r="C1264" s="131"/>
      <c r="D1264" s="52"/>
      <c r="E1264" s="52"/>
      <c r="F1264" s="112"/>
      <c r="H1264" s="2" t="str">
        <f t="shared" si="51"/>
        <v/>
      </c>
    </row>
    <row r="1265" spans="1:8">
      <c r="A1265" s="112"/>
      <c r="B1265" s="112"/>
      <c r="C1265" s="131"/>
      <c r="D1265" s="52"/>
      <c r="E1265" s="52"/>
      <c r="F1265" s="112"/>
      <c r="H1265" s="2" t="str">
        <f t="shared" si="51"/>
        <v/>
      </c>
    </row>
    <row r="1266" spans="1:8">
      <c r="A1266" s="112"/>
      <c r="B1266" s="112"/>
      <c r="C1266" s="131"/>
      <c r="D1266" s="52"/>
      <c r="E1266" s="52"/>
      <c r="F1266" s="112"/>
      <c r="H1266" s="2" t="str">
        <f t="shared" si="51"/>
        <v/>
      </c>
    </row>
    <row r="1267" spans="1:8">
      <c r="A1267" s="112"/>
      <c r="B1267" s="112"/>
      <c r="C1267" s="131"/>
      <c r="D1267" s="52"/>
      <c r="E1267" s="52"/>
      <c r="F1267" s="112"/>
      <c r="H1267" s="2" t="str">
        <f t="shared" si="51"/>
        <v/>
      </c>
    </row>
    <row r="1268" spans="1:8">
      <c r="A1268" s="112"/>
      <c r="B1268" s="112"/>
      <c r="C1268" s="131"/>
      <c r="D1268" s="52"/>
      <c r="E1268" s="52"/>
      <c r="F1268" s="112"/>
      <c r="H1268" s="2" t="str">
        <f t="shared" si="51"/>
        <v/>
      </c>
    </row>
    <row r="1269" spans="1:8">
      <c r="A1269" s="112"/>
      <c r="B1269" s="112"/>
      <c r="C1269" s="131"/>
      <c r="D1269" s="52"/>
      <c r="E1269" s="52"/>
      <c r="F1269" s="112"/>
      <c r="H1269" s="2" t="str">
        <f t="shared" si="51"/>
        <v/>
      </c>
    </row>
    <row r="1270" spans="1:8">
      <c r="A1270" s="112"/>
      <c r="B1270" s="112"/>
      <c r="C1270" s="131"/>
      <c r="D1270" s="52"/>
      <c r="E1270" s="52"/>
      <c r="F1270" s="112"/>
      <c r="H1270" s="2" t="str">
        <f t="shared" si="51"/>
        <v/>
      </c>
    </row>
    <row r="1271" spans="1:8">
      <c r="A1271" s="112"/>
      <c r="B1271" s="112"/>
      <c r="C1271" s="131"/>
      <c r="D1271" s="52"/>
      <c r="E1271" s="52"/>
      <c r="F1271" s="112"/>
      <c r="H1271" s="2" t="str">
        <f t="shared" si="51"/>
        <v/>
      </c>
    </row>
    <row r="1272" spans="1:8">
      <c r="A1272" s="112"/>
      <c r="B1272" s="112"/>
      <c r="C1272" s="131"/>
      <c r="D1272" s="52"/>
      <c r="E1272" s="52"/>
      <c r="F1272" s="112"/>
      <c r="H1272" s="2" t="str">
        <f t="shared" si="51"/>
        <v/>
      </c>
    </row>
    <row r="1273" spans="1:8">
      <c r="A1273" s="112"/>
      <c r="B1273" s="112"/>
      <c r="C1273" s="131"/>
      <c r="D1273" s="52"/>
      <c r="E1273" s="52"/>
      <c r="F1273" s="112"/>
      <c r="H1273" s="2" t="str">
        <f t="shared" si="51"/>
        <v/>
      </c>
    </row>
    <row r="1274" spans="1:8">
      <c r="A1274" s="112"/>
      <c r="B1274" s="112"/>
      <c r="C1274" s="131"/>
      <c r="D1274" s="52"/>
      <c r="E1274" s="52"/>
      <c r="F1274" s="112"/>
      <c r="H1274" s="2" t="str">
        <f t="shared" si="51"/>
        <v/>
      </c>
    </row>
    <row r="1275" spans="1:8">
      <c r="A1275" s="112"/>
      <c r="B1275" s="112"/>
      <c r="C1275" s="131"/>
      <c r="D1275" s="52"/>
      <c r="E1275" s="52"/>
      <c r="F1275" s="112"/>
      <c r="H1275" s="2" t="str">
        <f t="shared" si="51"/>
        <v/>
      </c>
    </row>
    <row r="1276" spans="1:8">
      <c r="A1276" s="112"/>
      <c r="B1276" s="112"/>
      <c r="C1276" s="131"/>
      <c r="D1276" s="52"/>
      <c r="E1276" s="52"/>
      <c r="F1276" s="112"/>
      <c r="H1276" s="2" t="str">
        <f t="shared" si="51"/>
        <v/>
      </c>
    </row>
    <row r="1277" spans="1:8">
      <c r="A1277" s="112"/>
      <c r="B1277" s="112"/>
      <c r="C1277" s="131"/>
      <c r="D1277" s="52"/>
      <c r="E1277" s="52"/>
      <c r="F1277" s="112"/>
      <c r="H1277" s="2" t="str">
        <f t="shared" si="51"/>
        <v/>
      </c>
    </row>
    <row r="1278" spans="1:8">
      <c r="A1278" s="112"/>
      <c r="B1278" s="112"/>
      <c r="C1278" s="131"/>
      <c r="D1278" s="52"/>
      <c r="E1278" s="52"/>
      <c r="F1278" s="112"/>
      <c r="H1278" s="2" t="str">
        <f t="shared" si="51"/>
        <v/>
      </c>
    </row>
    <row r="1279" spans="1:8">
      <c r="A1279" s="112"/>
      <c r="B1279" s="112"/>
      <c r="C1279" s="131"/>
      <c r="D1279" s="52"/>
      <c r="E1279" s="52"/>
      <c r="F1279" s="112"/>
      <c r="H1279" s="2" t="str">
        <f t="shared" si="51"/>
        <v/>
      </c>
    </row>
    <row r="1280" spans="1:8">
      <c r="A1280" s="112"/>
      <c r="B1280" s="112"/>
      <c r="C1280" s="131"/>
      <c r="D1280" s="52"/>
      <c r="E1280" s="52"/>
      <c r="F1280" s="112"/>
      <c r="H1280" s="2" t="str">
        <f t="shared" si="51"/>
        <v/>
      </c>
    </row>
    <row r="1281" spans="1:8">
      <c r="A1281" s="112"/>
      <c r="B1281" s="112"/>
      <c r="C1281" s="131"/>
      <c r="D1281" s="52"/>
      <c r="E1281" s="52"/>
      <c r="F1281" s="112"/>
      <c r="H1281" s="2" t="str">
        <f t="shared" si="51"/>
        <v/>
      </c>
    </row>
    <row r="1282" spans="1:8">
      <c r="A1282" s="112"/>
      <c r="B1282" s="112"/>
      <c r="C1282" s="131"/>
      <c r="D1282" s="52"/>
      <c r="E1282" s="52"/>
      <c r="F1282" s="112"/>
      <c r="H1282" s="2" t="str">
        <f t="shared" si="51"/>
        <v/>
      </c>
    </row>
    <row r="1283" spans="1:8">
      <c r="A1283" s="112"/>
      <c r="B1283" s="112"/>
      <c r="C1283" s="131"/>
      <c r="D1283" s="52"/>
      <c r="E1283" s="52"/>
      <c r="F1283" s="112"/>
      <c r="H1283" s="2" t="str">
        <f t="shared" si="51"/>
        <v/>
      </c>
    </row>
    <row r="1284" spans="1:8">
      <c r="A1284" s="112"/>
      <c r="B1284" s="112"/>
      <c r="C1284" s="131"/>
      <c r="D1284" s="52"/>
      <c r="E1284" s="52"/>
      <c r="F1284" s="112"/>
      <c r="H1284" s="2" t="str">
        <f t="shared" si="51"/>
        <v/>
      </c>
    </row>
    <row r="1285" spans="1:8">
      <c r="A1285" s="112"/>
      <c r="B1285" s="112"/>
      <c r="C1285" s="131"/>
      <c r="D1285" s="52"/>
      <c r="E1285" s="52"/>
      <c r="F1285" s="112"/>
      <c r="H1285" s="2" t="str">
        <f t="shared" si="51"/>
        <v/>
      </c>
    </row>
    <row r="1286" spans="1:8">
      <c r="A1286" s="112"/>
      <c r="B1286" s="112"/>
      <c r="C1286" s="131"/>
      <c r="D1286" s="52"/>
      <c r="E1286" s="52"/>
      <c r="F1286" s="112"/>
      <c r="H1286" s="2" t="str">
        <f t="shared" si="51"/>
        <v/>
      </c>
    </row>
    <row r="1287" spans="1:8">
      <c r="A1287" s="112"/>
      <c r="B1287" s="112"/>
      <c r="C1287" s="131"/>
      <c r="D1287" s="52"/>
      <c r="E1287" s="52"/>
      <c r="F1287" s="112"/>
      <c r="H1287" s="2" t="str">
        <f t="shared" si="51"/>
        <v/>
      </c>
    </row>
    <row r="1288" spans="1:8">
      <c r="A1288" s="112"/>
      <c r="B1288" s="112"/>
      <c r="C1288" s="131"/>
      <c r="D1288" s="52"/>
      <c r="E1288" s="52"/>
      <c r="F1288" s="112"/>
      <c r="H1288" s="2" t="str">
        <f t="shared" si="51"/>
        <v/>
      </c>
    </row>
    <row r="1289" spans="1:8">
      <c r="A1289" s="112"/>
      <c r="B1289" s="112"/>
      <c r="C1289" s="131"/>
      <c r="D1289" s="52"/>
      <c r="E1289" s="52"/>
      <c r="F1289" s="112"/>
      <c r="H1289" s="2" t="str">
        <f t="shared" si="51"/>
        <v/>
      </c>
    </row>
    <row r="1290" spans="1:8">
      <c r="A1290" s="112"/>
      <c r="B1290" s="112"/>
      <c r="C1290" s="131"/>
      <c r="D1290" s="52"/>
      <c r="E1290" s="52"/>
      <c r="F1290" s="112"/>
      <c r="H1290" s="2" t="str">
        <f t="shared" si="51"/>
        <v/>
      </c>
    </row>
    <row r="1291" spans="1:8">
      <c r="A1291" s="112"/>
      <c r="B1291" s="112"/>
      <c r="C1291" s="131"/>
      <c r="D1291" s="52"/>
      <c r="E1291" s="52"/>
      <c r="F1291" s="112"/>
      <c r="H1291" s="2" t="str">
        <f t="shared" si="51"/>
        <v/>
      </c>
    </row>
    <row r="1292" spans="1:8">
      <c r="A1292" s="112"/>
      <c r="B1292" s="112"/>
      <c r="C1292" s="131"/>
      <c r="D1292" s="52"/>
      <c r="E1292" s="52"/>
      <c r="F1292" s="112"/>
      <c r="H1292" s="2" t="str">
        <f t="shared" si="51"/>
        <v/>
      </c>
    </row>
    <row r="1293" spans="1:8">
      <c r="A1293" s="112"/>
      <c r="B1293" s="112"/>
      <c r="C1293" s="131"/>
      <c r="D1293" s="52"/>
      <c r="E1293" s="52"/>
      <c r="F1293" s="112"/>
      <c r="H1293" s="2" t="str">
        <f t="shared" si="51"/>
        <v/>
      </c>
    </row>
    <row r="1294" spans="1:8">
      <c r="A1294" s="112"/>
      <c r="B1294" s="112"/>
      <c r="C1294" s="131"/>
      <c r="D1294" s="52"/>
      <c r="E1294" s="52"/>
      <c r="F1294" s="112"/>
      <c r="H1294" s="2" t="str">
        <f t="shared" si="51"/>
        <v/>
      </c>
    </row>
    <row r="1295" spans="1:8">
      <c r="A1295" s="112"/>
      <c r="B1295" s="112"/>
      <c r="C1295" s="131"/>
      <c r="D1295" s="52"/>
      <c r="E1295" s="52"/>
      <c r="F1295" s="112"/>
      <c r="H1295" s="2" t="str">
        <f t="shared" si="51"/>
        <v/>
      </c>
    </row>
    <row r="1296" spans="1:8">
      <c r="A1296" s="112"/>
      <c r="B1296" s="112"/>
      <c r="C1296" s="131"/>
      <c r="D1296" s="52"/>
      <c r="E1296" s="52"/>
      <c r="F1296" s="112"/>
      <c r="H1296" s="2" t="str">
        <f t="shared" si="51"/>
        <v/>
      </c>
    </row>
    <row r="1297" spans="1:8">
      <c r="A1297" s="112"/>
      <c r="B1297" s="112"/>
      <c r="C1297" s="131"/>
      <c r="D1297" s="52"/>
      <c r="E1297" s="52"/>
      <c r="F1297" s="112"/>
      <c r="H1297" s="2" t="str">
        <f t="shared" si="51"/>
        <v/>
      </c>
    </row>
    <row r="1298" spans="1:8">
      <c r="A1298" s="192"/>
      <c r="B1298" s="193"/>
      <c r="C1298" s="194"/>
      <c r="D1298" s="191"/>
      <c r="H1298" s="2" t="str">
        <f>IF($G$680="","",1)</f>
        <v/>
      </c>
    </row>
    <row r="1299" spans="1:8">
      <c r="A1299" s="1" t="str">
        <f>G1299 &amp; " - $" &amp; TEXT(G1300, "#,##0")</f>
        <v xml:space="preserve"> - $0</v>
      </c>
      <c r="B1299" s="1"/>
      <c r="C1299" s="1"/>
      <c r="D1299" s="1"/>
      <c r="E1299" s="9"/>
      <c r="F1299" s="108"/>
      <c r="G1299" s="187"/>
      <c r="H1299" s="2" t="str">
        <f>IF($G$1299="","",1)</f>
        <v/>
      </c>
    </row>
    <row r="1300" spans="1:8">
      <c r="A1300" s="138"/>
      <c r="B1300" s="138"/>
      <c r="C1300" s="138"/>
      <c r="D1300" s="138"/>
      <c r="E1300" s="138"/>
      <c r="F1300" s="138"/>
      <c r="G1300" s="188"/>
      <c r="H1300" s="2" t="str">
        <f t="shared" ref="H1300:H1302" si="52">IF($G$1299="","",1)</f>
        <v/>
      </c>
    </row>
    <row r="1301" spans="1:8" ht="21.6">
      <c r="A1301" s="102" t="s">
        <v>54</v>
      </c>
      <c r="B1301" s="102" t="s">
        <v>55</v>
      </c>
      <c r="C1301" s="102" t="s">
        <v>56</v>
      </c>
      <c r="D1301" s="102" t="s">
        <v>57</v>
      </c>
      <c r="E1301" s="102" t="s">
        <v>58</v>
      </c>
      <c r="F1301" s="102" t="s">
        <v>59</v>
      </c>
      <c r="H1301" s="2" t="str">
        <f t="shared" si="52"/>
        <v/>
      </c>
    </row>
    <row r="1302" spans="1:8" ht="15" thickBot="1">
      <c r="A1302" s="12"/>
      <c r="B1302" s="12"/>
      <c r="C1302" s="12"/>
      <c r="D1302" s="12"/>
      <c r="E1302" s="12"/>
      <c r="F1302" s="12"/>
      <c r="H1302" s="2" t="str">
        <f t="shared" si="52"/>
        <v/>
      </c>
    </row>
    <row r="1303" spans="1:8" ht="15" thickTop="1">
      <c r="A1303" s="112"/>
      <c r="B1303" s="112"/>
      <c r="C1303" s="154"/>
      <c r="D1303" s="52"/>
      <c r="E1303" s="155"/>
      <c r="F1303" s="106"/>
      <c r="H1303" s="2" t="str">
        <f t="shared" ref="H1303:H1352" si="53">IF(OR(D1303="", D1303=0), "", 1)</f>
        <v/>
      </c>
    </row>
    <row r="1304" spans="1:8">
      <c r="A1304" s="112"/>
      <c r="B1304" s="112"/>
      <c r="C1304" s="154"/>
      <c r="D1304" s="52"/>
      <c r="E1304" s="155"/>
      <c r="F1304" s="106"/>
      <c r="H1304" s="2" t="str">
        <f t="shared" si="53"/>
        <v/>
      </c>
    </row>
    <row r="1305" spans="1:8">
      <c r="A1305" s="112"/>
      <c r="B1305" s="112"/>
      <c r="C1305" s="154"/>
      <c r="D1305" s="52"/>
      <c r="E1305" s="155"/>
      <c r="F1305" s="106"/>
      <c r="H1305" s="2" t="str">
        <f t="shared" si="53"/>
        <v/>
      </c>
    </row>
    <row r="1306" spans="1:8">
      <c r="A1306" s="112"/>
      <c r="B1306" s="112"/>
      <c r="C1306" s="154"/>
      <c r="D1306" s="52"/>
      <c r="E1306" s="155"/>
      <c r="F1306" s="106"/>
      <c r="H1306" s="2" t="str">
        <f t="shared" si="53"/>
        <v/>
      </c>
    </row>
    <row r="1307" spans="1:8">
      <c r="A1307" s="112"/>
      <c r="B1307" s="112"/>
      <c r="C1307" s="154"/>
      <c r="D1307" s="52"/>
      <c r="E1307" s="155"/>
      <c r="F1307" s="106"/>
      <c r="H1307" s="2" t="str">
        <f t="shared" si="53"/>
        <v/>
      </c>
    </row>
    <row r="1308" spans="1:8">
      <c r="A1308" s="112"/>
      <c r="B1308" s="112"/>
      <c r="C1308" s="154"/>
      <c r="D1308" s="52"/>
      <c r="E1308" s="155"/>
      <c r="F1308" s="106"/>
      <c r="H1308" s="2" t="str">
        <f t="shared" si="53"/>
        <v/>
      </c>
    </row>
    <row r="1309" spans="1:8">
      <c r="A1309" s="112"/>
      <c r="B1309" s="112"/>
      <c r="C1309" s="154"/>
      <c r="D1309" s="52"/>
      <c r="E1309" s="155"/>
      <c r="F1309" s="106"/>
      <c r="H1309" s="2" t="str">
        <f t="shared" si="53"/>
        <v/>
      </c>
    </row>
    <row r="1310" spans="1:8">
      <c r="A1310" s="112"/>
      <c r="B1310" s="112"/>
      <c r="C1310" s="154"/>
      <c r="D1310" s="52"/>
      <c r="E1310" s="155"/>
      <c r="F1310" s="106"/>
      <c r="H1310" s="2" t="str">
        <f t="shared" si="53"/>
        <v/>
      </c>
    </row>
    <row r="1311" spans="1:8">
      <c r="A1311" s="112"/>
      <c r="B1311" s="112"/>
      <c r="C1311" s="154"/>
      <c r="D1311" s="52"/>
      <c r="E1311" s="155"/>
      <c r="F1311" s="106"/>
      <c r="H1311" s="2" t="str">
        <f t="shared" si="53"/>
        <v/>
      </c>
    </row>
    <row r="1312" spans="1:8">
      <c r="A1312" s="112"/>
      <c r="B1312" s="112"/>
      <c r="C1312" s="154"/>
      <c r="D1312" s="52"/>
      <c r="E1312" s="155"/>
      <c r="F1312" s="106"/>
      <c r="H1312" s="2" t="str">
        <f t="shared" si="53"/>
        <v/>
      </c>
    </row>
    <row r="1313" spans="1:8">
      <c r="A1313" s="112"/>
      <c r="B1313" s="112"/>
      <c r="C1313" s="154"/>
      <c r="D1313" s="52"/>
      <c r="E1313" s="155"/>
      <c r="F1313" s="106"/>
      <c r="H1313" s="2" t="str">
        <f t="shared" si="53"/>
        <v/>
      </c>
    </row>
    <row r="1314" spans="1:8">
      <c r="A1314" s="112"/>
      <c r="B1314" s="112"/>
      <c r="C1314" s="154"/>
      <c r="D1314" s="52"/>
      <c r="E1314" s="155"/>
      <c r="F1314" s="106"/>
      <c r="H1314" s="2" t="str">
        <f t="shared" si="53"/>
        <v/>
      </c>
    </row>
    <row r="1315" spans="1:8">
      <c r="A1315" s="112"/>
      <c r="B1315" s="112"/>
      <c r="C1315" s="154"/>
      <c r="D1315" s="52"/>
      <c r="E1315" s="155"/>
      <c r="F1315" s="106"/>
      <c r="H1315" s="2" t="str">
        <f t="shared" si="53"/>
        <v/>
      </c>
    </row>
    <row r="1316" spans="1:8">
      <c r="A1316" s="112"/>
      <c r="B1316" s="112"/>
      <c r="C1316" s="154"/>
      <c r="D1316" s="52"/>
      <c r="E1316" s="155"/>
      <c r="F1316" s="106"/>
      <c r="H1316" s="2" t="str">
        <f t="shared" si="53"/>
        <v/>
      </c>
    </row>
    <row r="1317" spans="1:8">
      <c r="A1317" s="112"/>
      <c r="B1317" s="112"/>
      <c r="C1317" s="154"/>
      <c r="D1317" s="52"/>
      <c r="E1317" s="155"/>
      <c r="F1317" s="106"/>
      <c r="H1317" s="2" t="str">
        <f t="shared" si="53"/>
        <v/>
      </c>
    </row>
    <row r="1318" spans="1:8">
      <c r="A1318" s="112"/>
      <c r="B1318" s="112"/>
      <c r="C1318" s="131"/>
      <c r="D1318" s="52"/>
      <c r="E1318" s="52"/>
      <c r="F1318" s="112"/>
      <c r="H1318" s="2" t="str">
        <f t="shared" si="53"/>
        <v/>
      </c>
    </row>
    <row r="1319" spans="1:8">
      <c r="A1319" s="112"/>
      <c r="B1319" s="112"/>
      <c r="C1319" s="131"/>
      <c r="D1319" s="52"/>
      <c r="E1319" s="52"/>
      <c r="F1319" s="112"/>
      <c r="H1319" s="2" t="str">
        <f t="shared" si="53"/>
        <v/>
      </c>
    </row>
    <row r="1320" spans="1:8">
      <c r="A1320" s="112"/>
      <c r="B1320" s="112"/>
      <c r="C1320" s="131"/>
      <c r="D1320" s="52"/>
      <c r="E1320" s="52"/>
      <c r="F1320" s="112"/>
      <c r="H1320" s="2" t="str">
        <f t="shared" si="53"/>
        <v/>
      </c>
    </row>
    <row r="1321" spans="1:8">
      <c r="A1321" s="112"/>
      <c r="B1321" s="112"/>
      <c r="C1321" s="131"/>
      <c r="D1321" s="52"/>
      <c r="E1321" s="52"/>
      <c r="F1321" s="112"/>
      <c r="H1321" s="2" t="str">
        <f t="shared" si="53"/>
        <v/>
      </c>
    </row>
    <row r="1322" spans="1:8">
      <c r="A1322" s="112"/>
      <c r="B1322" s="112"/>
      <c r="C1322" s="131"/>
      <c r="D1322" s="52"/>
      <c r="E1322" s="52"/>
      <c r="F1322" s="112"/>
      <c r="H1322" s="2" t="str">
        <f t="shared" si="53"/>
        <v/>
      </c>
    </row>
    <row r="1323" spans="1:8">
      <c r="A1323" s="112"/>
      <c r="B1323" s="112"/>
      <c r="C1323" s="131"/>
      <c r="D1323" s="52"/>
      <c r="E1323" s="52"/>
      <c r="F1323" s="112"/>
      <c r="H1323" s="2" t="str">
        <f t="shared" si="53"/>
        <v/>
      </c>
    </row>
    <row r="1324" spans="1:8">
      <c r="A1324" s="112"/>
      <c r="B1324" s="112"/>
      <c r="C1324" s="131"/>
      <c r="D1324" s="52"/>
      <c r="E1324" s="52"/>
      <c r="F1324" s="112"/>
      <c r="H1324" s="2" t="str">
        <f t="shared" si="53"/>
        <v/>
      </c>
    </row>
    <row r="1325" spans="1:8">
      <c r="A1325" s="112"/>
      <c r="B1325" s="112"/>
      <c r="C1325" s="131"/>
      <c r="D1325" s="52"/>
      <c r="E1325" s="52"/>
      <c r="F1325" s="112"/>
      <c r="H1325" s="2" t="str">
        <f t="shared" si="53"/>
        <v/>
      </c>
    </row>
    <row r="1326" spans="1:8">
      <c r="A1326" s="112"/>
      <c r="B1326" s="112"/>
      <c r="C1326" s="131"/>
      <c r="D1326" s="52"/>
      <c r="E1326" s="52"/>
      <c r="F1326" s="112"/>
      <c r="H1326" s="2" t="str">
        <f t="shared" si="53"/>
        <v/>
      </c>
    </row>
    <row r="1327" spans="1:8">
      <c r="A1327" s="112"/>
      <c r="B1327" s="112"/>
      <c r="C1327" s="131"/>
      <c r="D1327" s="52"/>
      <c r="E1327" s="52"/>
      <c r="F1327" s="112"/>
      <c r="H1327" s="2" t="str">
        <f t="shared" si="53"/>
        <v/>
      </c>
    </row>
    <row r="1328" spans="1:8">
      <c r="A1328" s="112"/>
      <c r="B1328" s="112"/>
      <c r="C1328" s="131"/>
      <c r="D1328" s="52"/>
      <c r="E1328" s="52"/>
      <c r="F1328" s="112"/>
      <c r="H1328" s="2" t="str">
        <f t="shared" si="53"/>
        <v/>
      </c>
    </row>
    <row r="1329" spans="1:8">
      <c r="A1329" s="112"/>
      <c r="B1329" s="112"/>
      <c r="C1329" s="131"/>
      <c r="D1329" s="52"/>
      <c r="E1329" s="52"/>
      <c r="F1329" s="112"/>
      <c r="H1329" s="2" t="str">
        <f t="shared" si="53"/>
        <v/>
      </c>
    </row>
    <row r="1330" spans="1:8">
      <c r="A1330" s="112"/>
      <c r="B1330" s="112"/>
      <c r="C1330" s="131"/>
      <c r="D1330" s="52"/>
      <c r="E1330" s="52"/>
      <c r="F1330" s="112"/>
      <c r="H1330" s="2" t="str">
        <f t="shared" si="53"/>
        <v/>
      </c>
    </row>
    <row r="1331" spans="1:8">
      <c r="A1331" s="112"/>
      <c r="B1331" s="112"/>
      <c r="C1331" s="131"/>
      <c r="D1331" s="52"/>
      <c r="E1331" s="52"/>
      <c r="F1331" s="112"/>
      <c r="H1331" s="2" t="str">
        <f t="shared" si="53"/>
        <v/>
      </c>
    </row>
    <row r="1332" spans="1:8">
      <c r="A1332" s="112"/>
      <c r="B1332" s="112"/>
      <c r="C1332" s="131"/>
      <c r="D1332" s="52"/>
      <c r="E1332" s="52"/>
      <c r="F1332" s="112"/>
      <c r="H1332" s="2" t="str">
        <f t="shared" si="53"/>
        <v/>
      </c>
    </row>
    <row r="1333" spans="1:8">
      <c r="A1333" s="112"/>
      <c r="B1333" s="112"/>
      <c r="C1333" s="131"/>
      <c r="D1333" s="52"/>
      <c r="E1333" s="52"/>
      <c r="F1333" s="112"/>
      <c r="H1333" s="2" t="str">
        <f t="shared" si="53"/>
        <v/>
      </c>
    </row>
    <row r="1334" spans="1:8">
      <c r="A1334" s="112"/>
      <c r="B1334" s="112"/>
      <c r="C1334" s="131"/>
      <c r="D1334" s="52"/>
      <c r="E1334" s="52"/>
      <c r="F1334" s="112"/>
      <c r="H1334" s="2" t="str">
        <f t="shared" si="53"/>
        <v/>
      </c>
    </row>
    <row r="1335" spans="1:8">
      <c r="A1335" s="112"/>
      <c r="B1335" s="112"/>
      <c r="C1335" s="131"/>
      <c r="D1335" s="52"/>
      <c r="E1335" s="52"/>
      <c r="F1335" s="112"/>
      <c r="H1335" s="2" t="str">
        <f t="shared" si="53"/>
        <v/>
      </c>
    </row>
    <row r="1336" spans="1:8">
      <c r="A1336" s="112"/>
      <c r="B1336" s="112"/>
      <c r="C1336" s="131"/>
      <c r="D1336" s="52"/>
      <c r="E1336" s="52"/>
      <c r="F1336" s="112"/>
      <c r="H1336" s="2" t="str">
        <f t="shared" si="53"/>
        <v/>
      </c>
    </row>
    <row r="1337" spans="1:8">
      <c r="A1337" s="112"/>
      <c r="B1337" s="112"/>
      <c r="C1337" s="131"/>
      <c r="D1337" s="52"/>
      <c r="E1337" s="52"/>
      <c r="F1337" s="112"/>
      <c r="H1337" s="2" t="str">
        <f t="shared" si="53"/>
        <v/>
      </c>
    </row>
    <row r="1338" spans="1:8">
      <c r="A1338" s="112"/>
      <c r="B1338" s="112"/>
      <c r="C1338" s="131"/>
      <c r="D1338" s="52"/>
      <c r="E1338" s="52"/>
      <c r="F1338" s="112"/>
      <c r="H1338" s="2" t="str">
        <f t="shared" si="53"/>
        <v/>
      </c>
    </row>
    <row r="1339" spans="1:8">
      <c r="A1339" s="112"/>
      <c r="B1339" s="112"/>
      <c r="C1339" s="131"/>
      <c r="D1339" s="52"/>
      <c r="E1339" s="52"/>
      <c r="F1339" s="112"/>
      <c r="H1339" s="2" t="str">
        <f t="shared" si="53"/>
        <v/>
      </c>
    </row>
    <row r="1340" spans="1:8">
      <c r="A1340" s="112"/>
      <c r="B1340" s="112"/>
      <c r="C1340" s="131"/>
      <c r="D1340" s="52"/>
      <c r="E1340" s="52"/>
      <c r="F1340" s="112"/>
      <c r="H1340" s="2" t="str">
        <f t="shared" si="53"/>
        <v/>
      </c>
    </row>
    <row r="1341" spans="1:8">
      <c r="A1341" s="112"/>
      <c r="B1341" s="112"/>
      <c r="C1341" s="131"/>
      <c r="D1341" s="52"/>
      <c r="E1341" s="52"/>
      <c r="F1341" s="112"/>
      <c r="H1341" s="2" t="str">
        <f t="shared" si="53"/>
        <v/>
      </c>
    </row>
    <row r="1342" spans="1:8">
      <c r="A1342" s="112"/>
      <c r="B1342" s="112"/>
      <c r="C1342" s="131"/>
      <c r="D1342" s="52"/>
      <c r="E1342" s="52"/>
      <c r="F1342" s="112"/>
      <c r="H1342" s="2" t="str">
        <f t="shared" si="53"/>
        <v/>
      </c>
    </row>
    <row r="1343" spans="1:8">
      <c r="A1343" s="112"/>
      <c r="B1343" s="112"/>
      <c r="C1343" s="131"/>
      <c r="D1343" s="52"/>
      <c r="E1343" s="52"/>
      <c r="F1343" s="112"/>
      <c r="H1343" s="2" t="str">
        <f t="shared" si="53"/>
        <v/>
      </c>
    </row>
    <row r="1344" spans="1:8">
      <c r="A1344" s="112"/>
      <c r="B1344" s="112"/>
      <c r="C1344" s="131"/>
      <c r="D1344" s="52"/>
      <c r="E1344" s="52"/>
      <c r="F1344" s="112"/>
      <c r="H1344" s="2" t="str">
        <f t="shared" si="53"/>
        <v/>
      </c>
    </row>
    <row r="1345" spans="1:8">
      <c r="A1345" s="112"/>
      <c r="B1345" s="112"/>
      <c r="C1345" s="131"/>
      <c r="D1345" s="52"/>
      <c r="E1345" s="52"/>
      <c r="F1345" s="112"/>
      <c r="H1345" s="2" t="str">
        <f t="shared" si="53"/>
        <v/>
      </c>
    </row>
    <row r="1346" spans="1:8">
      <c r="A1346" s="112"/>
      <c r="B1346" s="112"/>
      <c r="C1346" s="131"/>
      <c r="D1346" s="52"/>
      <c r="E1346" s="52"/>
      <c r="F1346" s="112"/>
      <c r="H1346" s="2" t="str">
        <f t="shared" si="53"/>
        <v/>
      </c>
    </row>
    <row r="1347" spans="1:8">
      <c r="A1347" s="112"/>
      <c r="B1347" s="112"/>
      <c r="C1347" s="131"/>
      <c r="D1347" s="52"/>
      <c r="E1347" s="52"/>
      <c r="F1347" s="112"/>
      <c r="H1347" s="2" t="str">
        <f t="shared" si="53"/>
        <v/>
      </c>
    </row>
    <row r="1348" spans="1:8">
      <c r="A1348" s="112"/>
      <c r="B1348" s="112"/>
      <c r="C1348" s="131"/>
      <c r="D1348" s="52"/>
      <c r="E1348" s="52"/>
      <c r="F1348" s="112"/>
      <c r="H1348" s="2" t="str">
        <f t="shared" si="53"/>
        <v/>
      </c>
    </row>
    <row r="1349" spans="1:8">
      <c r="A1349" s="112"/>
      <c r="B1349" s="112"/>
      <c r="C1349" s="131"/>
      <c r="D1349" s="52"/>
      <c r="E1349" s="52"/>
      <c r="F1349" s="112"/>
      <c r="H1349" s="2" t="str">
        <f t="shared" si="53"/>
        <v/>
      </c>
    </row>
    <row r="1350" spans="1:8">
      <c r="A1350" s="112"/>
      <c r="B1350" s="112"/>
      <c r="C1350" s="131"/>
      <c r="D1350" s="52"/>
      <c r="E1350" s="52"/>
      <c r="F1350" s="112"/>
      <c r="H1350" s="2" t="str">
        <f t="shared" si="53"/>
        <v/>
      </c>
    </row>
    <row r="1351" spans="1:8">
      <c r="A1351" s="112"/>
      <c r="B1351" s="112"/>
      <c r="C1351" s="131"/>
      <c r="D1351" s="52"/>
      <c r="E1351" s="52"/>
      <c r="F1351" s="112"/>
      <c r="H1351" s="2" t="str">
        <f t="shared" si="53"/>
        <v/>
      </c>
    </row>
    <row r="1352" spans="1:8">
      <c r="A1352" s="112"/>
      <c r="B1352" s="112"/>
      <c r="C1352" s="131"/>
      <c r="D1352" s="52"/>
      <c r="E1352" s="52"/>
      <c r="F1352" s="112"/>
      <c r="H1352" s="2" t="str">
        <f t="shared" si="53"/>
        <v/>
      </c>
    </row>
    <row r="1353" spans="1:8">
      <c r="A1353" s="192"/>
      <c r="B1353" s="193"/>
      <c r="C1353" s="194"/>
      <c r="D1353" s="191"/>
      <c r="H1353" s="2" t="str">
        <f>IF($G$680="","",1)</f>
        <v/>
      </c>
    </row>
    <row r="1354" spans="1:8">
      <c r="H1354" s="2">
        <v>1</v>
      </c>
    </row>
    <row r="1355" spans="1:8">
      <c r="A1355" s="216"/>
      <c r="H1355" s="2">
        <v>1</v>
      </c>
    </row>
    <row r="1356" spans="1:8" ht="15">
      <c r="A1356" s="216" t="s">
        <v>97</v>
      </c>
      <c r="H1356" s="2">
        <v>1</v>
      </c>
    </row>
    <row r="1357" spans="1:8" ht="15">
      <c r="A1357" s="219"/>
      <c r="H1357" s="2">
        <v>1</v>
      </c>
    </row>
    <row r="1358" spans="1:8">
      <c r="A1358" s="216" t="s">
        <v>98</v>
      </c>
      <c r="H1358" s="2">
        <v>1</v>
      </c>
    </row>
    <row r="1359" spans="1:8" ht="18">
      <c r="A1359" s="220"/>
      <c r="H1359" s="2">
        <v>1</v>
      </c>
    </row>
    <row r="1360" spans="1:8" ht="17.399999999999999">
      <c r="A1360" s="221" t="str">
        <f>IFERROR(CHOOSE(MATCH('Summary Sheet'!B7, {"Haley Kruse","Gonzalo Martinez","Gene Trabert"}, 0), AF2, AF10, AF17), "")</f>
        <v>Haley Kruse</v>
      </c>
      <c r="H1360" s="2">
        <v>1</v>
      </c>
    </row>
    <row r="1361" spans="1:8" ht="15.6">
      <c r="A1361" s="222" t="str">
        <f>IFERROR(CHOOSE(MATCH('Summary Sheet'!B7, {"Haley Kruse","Gonzalo Martinez","Gene Trabert"}, 0), AF3, AF11, AF18), "")</f>
        <v>Senior Project Engineer</v>
      </c>
      <c r="H1361" s="2">
        <v>1</v>
      </c>
    </row>
    <row r="1362" spans="1:8">
      <c r="A1362" s="277" t="str">
        <f>IFERROR(CHOOSE(MATCH('Summary Sheet'!B7, {"Haley Kruse","Gonzalo Martinez","Gene Trabert"}, 0), AF4, AF12, AF19), "")</f>
        <v xml:space="preserve">D  510.965.5323 </v>
      </c>
      <c r="H1362" s="2">
        <v>1</v>
      </c>
    </row>
    <row r="1363" spans="1:8">
      <c r="A1363" s="277" t="str">
        <f>IFERROR(CHOOSE(MATCH('Summary Sheet'!B7, {"Haley Kruse","Gonzalo Martinez","Gene Trabert"}, 0), AF5, AF13, AF20), "")</f>
        <v>M 714.490.7364</v>
      </c>
      <c r="H1363" s="2">
        <v>1</v>
      </c>
    </row>
    <row r="1364" spans="1:8">
      <c r="A1364" s="223" t="str">
        <f>IFERROR(CHOOSE(MATCH('Summary Sheet'!B7, {"Haley Kruse","Gonzalo Martinez","Gene Trabert"}, 0), AF6, AF14, AF21), "")</f>
        <v>E  haley.kruse@nationalbuildingspecialties.com</v>
      </c>
      <c r="H1364" s="2">
        <v>1</v>
      </c>
    </row>
    <row r="1365" spans="1:8">
      <c r="A1365" s="224"/>
      <c r="H1365" s="2">
        <v>1</v>
      </c>
    </row>
    <row r="1366" spans="1:8">
      <c r="A1366"/>
      <c r="H1366" s="2">
        <v>1</v>
      </c>
    </row>
    <row r="1367" spans="1:8">
      <c r="A1367" s="225"/>
    </row>
  </sheetData>
  <autoFilter ref="H1:H1366" xr:uid="{FD0FE285-66EF-442A-B90A-EE737B53780E}"/>
  <mergeCells count="30">
    <mergeCell ref="A2:F2"/>
    <mergeCell ref="AG2:AG6"/>
    <mergeCell ref="A3:C3"/>
    <mergeCell ref="L5:N6"/>
    <mergeCell ref="A9:A10"/>
    <mergeCell ref="B9:F10"/>
    <mergeCell ref="A570:D570"/>
    <mergeCell ref="A11:C11"/>
    <mergeCell ref="A15:D15"/>
    <mergeCell ref="A75:D75"/>
    <mergeCell ref="A130:D130"/>
    <mergeCell ref="A185:D185"/>
    <mergeCell ref="A240:D240"/>
    <mergeCell ref="A295:D295"/>
    <mergeCell ref="A350:D350"/>
    <mergeCell ref="A405:D405"/>
    <mergeCell ref="A460:D460"/>
    <mergeCell ref="A515:D515"/>
    <mergeCell ref="A1299:D1299"/>
    <mergeCell ref="A625:D625"/>
    <mergeCell ref="A680:D680"/>
    <mergeCell ref="A735:D735"/>
    <mergeCell ref="A790:D790"/>
    <mergeCell ref="A845:D845"/>
    <mergeCell ref="A900:D900"/>
    <mergeCell ref="A955:D955"/>
    <mergeCell ref="A1010:D1010"/>
    <mergeCell ref="A1064:D1064"/>
    <mergeCell ref="A1189:D1189"/>
    <mergeCell ref="A1244:D1244"/>
  </mergeCells>
  <hyperlinks>
    <hyperlink ref="A1364" r:id="rId1" display="mailto:haley.kruse@nationalbuildingspecialties.com" xr:uid="{4F2C32E2-44CB-4753-BA4C-B37D14D0C63D}"/>
    <hyperlink ref="AF14" r:id="rId2" display="mailto:gonzalo.martinez@nationalbuildingspecialties.com" xr:uid="{A5ED3C2F-D0C3-43EF-8AF4-F4F25E7FA485}"/>
    <hyperlink ref="AF21" r:id="rId3" display="mailto:gene.trabert@nationalbuildingspecialties.com" xr:uid="{A4087070-28E2-4EC8-AB8B-55FF7F2B8CDE}"/>
    <hyperlink ref="AF6" r:id="rId4" display="mailto:haley.kruse@nationalbuildingspecialties.com" xr:uid="{AB36E50E-92D8-4EA4-9E23-D5FB7063A880}"/>
  </hyperlinks>
  <pageMargins left="0.7" right="0.7" top="0.75" bottom="0.75" header="0.3" footer="0.3"/>
  <pageSetup scale="91" fitToHeight="0" orientation="portrait" r:id="rId5"/>
  <rowBreaks count="2" manualBreakCount="2">
    <brk id="129" max="5" man="1"/>
    <brk id="1186" max="5" man="1"/>
  </rowBreak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39997558519241921"/>
    <pageSetUpPr fitToPage="1"/>
  </sheetPr>
  <dimension ref="A1:Z35"/>
  <sheetViews>
    <sheetView tabSelected="1" workbookViewId="0">
      <selection activeCell="B4" sqref="B4"/>
    </sheetView>
  </sheetViews>
  <sheetFormatPr defaultColWidth="8.88671875" defaultRowHeight="13.2"/>
  <cols>
    <col min="1" max="1" width="19.44140625" style="30" bestFit="1" customWidth="1"/>
    <col min="2" max="2" width="19.33203125" style="30" customWidth="1"/>
    <col min="3" max="3" width="10.88671875" style="30" customWidth="1"/>
    <col min="4" max="4" width="6.6640625" style="30" customWidth="1"/>
    <col min="5" max="5" width="19.88671875" style="30" customWidth="1"/>
    <col min="6" max="6" width="17.6640625" style="30" customWidth="1"/>
    <col min="7" max="12" width="13.6640625" style="30" customWidth="1"/>
    <col min="13" max="13" width="12.6640625" style="30" bestFit="1" customWidth="1"/>
    <col min="14" max="16384" width="8.88671875" style="30"/>
  </cols>
  <sheetData>
    <row r="1" spans="1:26" ht="17.399999999999999" customHeight="1" thickBot="1">
      <c r="A1" s="364" t="s">
        <v>104</v>
      </c>
      <c r="B1" s="391" t="str" cm="1">
        <f t="array" aca="1" ref="B1" ca="1">LEFT(MID(CELL("filename",B1),FIND("[",CELL("filename",B1))+1,255),FIND(" - ",MID(CELL("filename",B1),FIND("[",CELL("filename",B1))+1,255))-1)</f>
        <v>Job Name Material ONLY Proposal Clean</v>
      </c>
      <c r="C1" s="392"/>
      <c r="D1" s="393"/>
      <c r="E1" s="339"/>
      <c r="F1" s="206" t="s">
        <v>105</v>
      </c>
      <c r="G1" s="338" t="s">
        <v>106</v>
      </c>
      <c r="H1" s="338" t="s">
        <v>107</v>
      </c>
      <c r="I1" s="338" t="s">
        <v>108</v>
      </c>
      <c r="J1" s="338" t="s">
        <v>109</v>
      </c>
      <c r="K1" s="338" t="s">
        <v>5</v>
      </c>
      <c r="L1" s="338" t="s">
        <v>110</v>
      </c>
      <c r="M1" s="338" t="s">
        <v>111</v>
      </c>
      <c r="Y1" s="30" t="s">
        <v>112</v>
      </c>
      <c r="Z1" s="379">
        <v>0.12</v>
      </c>
    </row>
    <row r="2" spans="1:26" ht="15" customHeight="1">
      <c r="A2" s="355" t="s">
        <v>113</v>
      </c>
      <c r="B2" s="363" cm="1">
        <f t="array" aca="1" ref="B2" ca="1">_xlfn.LET(
  _xlpm.f, _xlfn.TEXTAFTER(_xlfn.TEXTBEFORE(CELL("filename",B1),"]"),"["),
  _xlpm.d, _xlfn.TEXTBEFORE(_xlfn.TEXTAFTER(_xlpm.f," - ",-1),".",-1),
  _xlpm.p, _xlfn.TEXTSPLIT(_xlpm.d,"."),
  _xlpm.y, VALUE(INDEX(_xlpm.p,3)),
  _xlpm.y2k, IF(_xlpm.y&lt;30,2000+_xlpm.y,1900+_xlpm.y),
  DATE(_xlpm.y2k, VALUE(INDEX(_xlpm.p,1)), VALUE(INDEX(_xlpm.p,2)))
)</f>
        <v>46084</v>
      </c>
      <c r="E2" s="366" t="str">
        <f ca="1">MID('Toilet Accessories'!A3, 8, LEN('Toilet Accessories'!A3) - 7)</f>
        <v>Toilet Accessories</v>
      </c>
      <c r="F2" s="369" cm="1">
        <f t="array" aca="1" ref="F2" ca="1">ROUNDUP(INDIRECT("'"&amp;$E2&amp;"'!N71"),0)</f>
        <v>0</v>
      </c>
      <c r="G2" s="357" cm="1">
        <f t="array" aca="1" ref="G2" ca="1">ROUNDUP(INDIRECT("'"&amp;$E2&amp;"'!N63"),0)</f>
        <v>0</v>
      </c>
      <c r="H2" s="350" cm="1">
        <f t="array" aca="1" ref="H2" ca="1">ROUNDUP(INDIRECT("'"&amp;$E2&amp;"'!N64"),0)</f>
        <v>0</v>
      </c>
      <c r="I2" s="350" cm="1">
        <f t="array" aca="1" ref="I2" ca="1">ROUNDUP(INDIRECT("'"&amp;$E2&amp;"'!N66"),0)</f>
        <v>0</v>
      </c>
      <c r="J2" s="350" cm="1">
        <f t="array" aca="1" ref="J2" ca="1">ROUNDUP(INDIRECT("'"&amp;$E2&amp;"'!K59"),0)</f>
        <v>0</v>
      </c>
      <c r="K2" s="350" cm="1">
        <f t="array" aca="1" ref="K2" ca="1">ROUNDUP(INDIRECT("'"&amp;$E2&amp;"'!L59"),0)</f>
        <v>0</v>
      </c>
      <c r="L2" s="351" cm="1">
        <f t="array" aca="1" ref="L2" ca="1">ROUNDUP(INDIRECT("'"&amp;$E2&amp;"'!N60"),0)</f>
        <v>0</v>
      </c>
      <c r="M2" s="230">
        <f ca="1">SUM(G2:L2)-F2</f>
        <v>0</v>
      </c>
    </row>
    <row r="3" spans="1:26" ht="15" customHeight="1">
      <c r="A3" s="355" t="s">
        <v>114</v>
      </c>
      <c r="B3" s="378" t="s">
        <v>115</v>
      </c>
      <c r="E3" s="367" t="str">
        <f ca="1">MID('Toilet Compartments'!A3, 8, LEN('Toilet Compartments'!A3) - 7)</f>
        <v>Toilet Compartments</v>
      </c>
      <c r="F3" s="370" cm="1">
        <f t="array" aca="1" ref="F3" ca="1">ROUNDUP(INDIRECT("'"&amp;$E3&amp;"'!N71"),0)</f>
        <v>0</v>
      </c>
      <c r="G3" s="358" cm="1">
        <f t="array" aca="1" ref="G3" ca="1">ROUNDUP(INDIRECT("'"&amp;$E3&amp;"'!N63"),0)</f>
        <v>0</v>
      </c>
      <c r="H3" s="340" cm="1">
        <f t="array" aca="1" ref="H3" ca="1">ROUNDUP(INDIRECT("'"&amp;$E3&amp;"'!N64"),0)</f>
        <v>0</v>
      </c>
      <c r="I3" s="340" cm="1">
        <f t="array" aca="1" ref="I3" ca="1">ROUNDUP(INDIRECT("'"&amp;$E3&amp;"'!N66"),0)</f>
        <v>0</v>
      </c>
      <c r="J3" s="340" cm="1">
        <f t="array" aca="1" ref="J3" ca="1">ROUNDUP(INDIRECT("'"&amp;$E3&amp;"'!K59"),0)</f>
        <v>0</v>
      </c>
      <c r="K3" s="340" cm="1">
        <f t="array" aca="1" ref="K3" ca="1">ROUNDUP(INDIRECT("'"&amp;$E3&amp;"'!L59"),0)</f>
        <v>0</v>
      </c>
      <c r="L3" s="352" cm="1">
        <f t="array" aca="1" ref="L3" ca="1">ROUNDUP(INDIRECT("'"&amp;$E3&amp;"'!N60"),0)</f>
        <v>0</v>
      </c>
      <c r="M3" s="230">
        <f t="shared" ref="M3:M20" ca="1" si="0">SUM(G3:L3)-F3</f>
        <v>0</v>
      </c>
    </row>
    <row r="4" spans="1:26" ht="15" customHeight="1">
      <c r="A4" s="355" t="s">
        <v>116</v>
      </c>
      <c r="B4" s="209"/>
      <c r="E4" s="367" t="str">
        <f ca="1">MID(FEC!A3, 8, LEN(FEC!A3) - 7)</f>
        <v>FEC</v>
      </c>
      <c r="F4" s="370" cm="1">
        <f t="array" aca="1" ref="F4" ca="1">ROUNDUP(INDIRECT("'"&amp;$E4&amp;"'!N71"),0)</f>
        <v>0</v>
      </c>
      <c r="G4" s="358" cm="1">
        <f t="array" aca="1" ref="G4" ca="1">ROUNDUP(INDIRECT("'"&amp;$E4&amp;"'!N63"),0)</f>
        <v>0</v>
      </c>
      <c r="H4" s="340" cm="1">
        <f t="array" aca="1" ref="H4" ca="1">ROUNDUP(INDIRECT("'"&amp;$E4&amp;"'!N64"),0)</f>
        <v>0</v>
      </c>
      <c r="I4" s="340" cm="1">
        <f t="array" aca="1" ref="I4" ca="1">ROUNDUP(INDIRECT("'"&amp;$E4&amp;"'!N66"),0)</f>
        <v>0</v>
      </c>
      <c r="J4" s="340" cm="1">
        <f t="array" aca="1" ref="J4" ca="1">ROUNDUP(INDIRECT("'"&amp;$E4&amp;"'!K59"),0)</f>
        <v>0</v>
      </c>
      <c r="K4" s="340" cm="1">
        <f t="array" aca="1" ref="K4" ca="1">ROUNDUP(INDIRECT("'"&amp;$E4&amp;"'!L59"),0)</f>
        <v>0</v>
      </c>
      <c r="L4" s="352" cm="1">
        <f t="array" aca="1" ref="L4" ca="1">ROUNDUP(INDIRECT("'"&amp;$E4&amp;"'!N60"),0)</f>
        <v>0</v>
      </c>
      <c r="M4" s="230">
        <f t="shared" ca="1" si="0"/>
        <v>0</v>
      </c>
      <c r="Y4" s="30" t="s">
        <v>117</v>
      </c>
    </row>
    <row r="5" spans="1:26" ht="20.399999999999999">
      <c r="A5" s="355" t="s">
        <v>118</v>
      </c>
      <c r="B5" s="383" t="s">
        <v>119</v>
      </c>
      <c r="E5" s="367" t="str">
        <f ca="1">MID('Wall Protection'!A3, 8, LEN('Wall Protection'!A3) - 7)</f>
        <v>Wall Protection</v>
      </c>
      <c r="F5" s="370" cm="1">
        <f t="array" aca="1" ref="F5" ca="1">ROUNDUP(INDIRECT("'"&amp;$E5&amp;"'!N71"),0)</f>
        <v>0</v>
      </c>
      <c r="G5" s="358" cm="1">
        <f t="array" aca="1" ref="G5" ca="1">ROUNDUP(INDIRECT("'"&amp;$E5&amp;"'!N63"),0)</f>
        <v>0</v>
      </c>
      <c r="H5" s="340" cm="1">
        <f t="array" aca="1" ref="H5" ca="1">ROUNDUP(INDIRECT("'"&amp;$E5&amp;"'!N64"),0)</f>
        <v>0</v>
      </c>
      <c r="I5" s="340" cm="1">
        <f t="array" aca="1" ref="I5" ca="1">ROUNDUP(INDIRECT("'"&amp;$E5&amp;"'!N66"),0)</f>
        <v>0</v>
      </c>
      <c r="J5" s="340" cm="1">
        <f t="array" aca="1" ref="J5" ca="1">ROUNDUP(INDIRECT("'"&amp;$E5&amp;"'!K59"),0)</f>
        <v>0</v>
      </c>
      <c r="K5" s="340" cm="1">
        <f t="array" aca="1" ref="K5" ca="1">ROUNDUP(INDIRECT("'"&amp;$E5&amp;"'!L59"),0)</f>
        <v>0</v>
      </c>
      <c r="L5" s="352" cm="1">
        <f t="array" aca="1" ref="L5" ca="1">ROUNDUP(INDIRECT("'"&amp;$E5&amp;"'!N60"),0)</f>
        <v>0</v>
      </c>
      <c r="M5" s="230">
        <f t="shared" ca="1" si="0"/>
        <v>0</v>
      </c>
      <c r="Y5" s="30" t="s">
        <v>120</v>
      </c>
    </row>
    <row r="6" spans="1:26" ht="15" customHeight="1">
      <c r="A6" s="355" t="s">
        <v>121</v>
      </c>
      <c r="B6" s="209"/>
      <c r="E6" s="367" t="str">
        <f ca="1">MID(Appliances!A3, 8, LEN(Appliances!A3) - 7)</f>
        <v>Appliances</v>
      </c>
      <c r="F6" s="370" cm="1">
        <f t="array" aca="1" ref="F6" ca="1">ROUNDUP(INDIRECT("'"&amp;$E6&amp;"'!N71"),0)</f>
        <v>0</v>
      </c>
      <c r="G6" s="358" cm="1">
        <f t="array" aca="1" ref="G6" ca="1">ROUNDUP(INDIRECT("'"&amp;$E6&amp;"'!N63"),0)</f>
        <v>0</v>
      </c>
      <c r="H6" s="340" cm="1">
        <f t="array" aca="1" ref="H6" ca="1">ROUNDUP(INDIRECT("'"&amp;$E6&amp;"'!N64"),0)</f>
        <v>0</v>
      </c>
      <c r="I6" s="340" cm="1">
        <f t="array" aca="1" ref="I6" ca="1">ROUNDUP(INDIRECT("'"&amp;$E6&amp;"'!N66"),0)</f>
        <v>0</v>
      </c>
      <c r="J6" s="340" cm="1">
        <f t="array" aca="1" ref="J6" ca="1">ROUNDUP(INDIRECT("'"&amp;$E6&amp;"'!K59"),0)</f>
        <v>0</v>
      </c>
      <c r="K6" s="340" cm="1">
        <f t="array" aca="1" ref="K6" ca="1">ROUNDUP(INDIRECT("'"&amp;$E6&amp;"'!L59"),0)</f>
        <v>0</v>
      </c>
      <c r="L6" s="352" cm="1">
        <f t="array" aca="1" ref="L6" ca="1">ROUNDUP(INDIRECT("'"&amp;$E6&amp;"'!N60"),0)</f>
        <v>0</v>
      </c>
      <c r="M6" s="230">
        <f t="shared" ca="1" si="0"/>
        <v>0</v>
      </c>
      <c r="Y6" s="30" t="s">
        <v>122</v>
      </c>
    </row>
    <row r="7" spans="1:26" ht="15" customHeight="1">
      <c r="A7" s="355" t="s">
        <v>123</v>
      </c>
      <c r="B7" s="209" t="s">
        <v>117</v>
      </c>
      <c r="E7" s="367" t="str">
        <f ca="1">MID(Lockers!A3, 8, LEN(Lockers!A3) - 7)</f>
        <v>Lockers</v>
      </c>
      <c r="F7" s="370" cm="1">
        <f t="array" aca="1" ref="F7" ca="1">ROUNDUP(INDIRECT("'"&amp;$E7&amp;"'!N71"),0)</f>
        <v>0</v>
      </c>
      <c r="G7" s="358" cm="1">
        <f t="array" aca="1" ref="G7" ca="1">ROUNDUP(INDIRECT("'"&amp;$E7&amp;"'!N63"),0)</f>
        <v>0</v>
      </c>
      <c r="H7" s="340" cm="1">
        <f t="array" aca="1" ref="H7" ca="1">ROUNDUP(INDIRECT("'"&amp;$E7&amp;"'!N64"),0)</f>
        <v>0</v>
      </c>
      <c r="I7" s="340" cm="1">
        <f t="array" aca="1" ref="I7" ca="1">ROUNDUP(INDIRECT("'"&amp;$E7&amp;"'!N66"),0)</f>
        <v>0</v>
      </c>
      <c r="J7" s="340" cm="1">
        <f t="array" aca="1" ref="J7" ca="1">ROUNDUP(INDIRECT("'"&amp;$E7&amp;"'!K59"),0)</f>
        <v>0</v>
      </c>
      <c r="K7" s="340" cm="1">
        <f t="array" aca="1" ref="K7" ca="1">ROUNDUP(INDIRECT("'"&amp;$E7&amp;"'!L59"),0)</f>
        <v>0</v>
      </c>
      <c r="L7" s="352" cm="1">
        <f t="array" aca="1" ref="L7" ca="1">ROUNDUP(INDIRECT("'"&amp;$E7&amp;"'!N60"),0)</f>
        <v>0</v>
      </c>
      <c r="M7" s="230">
        <f t="shared" ca="1" si="0"/>
        <v>0</v>
      </c>
    </row>
    <row r="8" spans="1:26" ht="15" customHeight="1">
      <c r="A8" s="355" t="s">
        <v>124</v>
      </c>
      <c r="B8" s="360">
        <v>9.2499999999999999E-2</v>
      </c>
      <c r="E8" s="367" t="str">
        <f ca="1">MID('Visual Displays'!A3, 8, LEN('Visual Displays'!A3) - 7)</f>
        <v>Visual Displays</v>
      </c>
      <c r="F8" s="370" cm="1">
        <f t="array" aca="1" ref="F8" ca="1">ROUNDUP(INDIRECT("'"&amp;$E8&amp;"'!N71"),0)</f>
        <v>0</v>
      </c>
      <c r="G8" s="358" cm="1">
        <f t="array" aca="1" ref="G8" ca="1">ROUNDUP(INDIRECT("'"&amp;$E8&amp;"'!N63"),0)</f>
        <v>0</v>
      </c>
      <c r="H8" s="340" cm="1">
        <f t="array" aca="1" ref="H8" ca="1">ROUNDUP(INDIRECT("'"&amp;$E8&amp;"'!N64"),0)</f>
        <v>0</v>
      </c>
      <c r="I8" s="340" cm="1">
        <f t="array" aca="1" ref="I8" ca="1">ROUNDUP(INDIRECT("'"&amp;$E8&amp;"'!N66"),0)</f>
        <v>0</v>
      </c>
      <c r="J8" s="340" cm="1">
        <f t="array" aca="1" ref="J8" ca="1">ROUNDUP(INDIRECT("'"&amp;$E8&amp;"'!K59"),0)</f>
        <v>0</v>
      </c>
      <c r="K8" s="340" cm="1">
        <f t="array" aca="1" ref="K8" ca="1">ROUNDUP(INDIRECT("'"&amp;$E8&amp;"'!L59"),0)</f>
        <v>0</v>
      </c>
      <c r="L8" s="352" cm="1">
        <f t="array" aca="1" ref="L8" ca="1">ROUNDUP(INDIRECT("'"&amp;$E8&amp;"'!N60"),0)</f>
        <v>0</v>
      </c>
      <c r="M8" s="230">
        <f t="shared" ca="1" si="0"/>
        <v>0</v>
      </c>
    </row>
    <row r="9" spans="1:26" ht="15" customHeight="1">
      <c r="A9" s="355" t="s">
        <v>125</v>
      </c>
      <c r="B9" s="361"/>
      <c r="E9" s="367" t="str">
        <f ca="1">MID('Bike Racks'!A3, 8, LEN('Bike Racks'!A3) - 7)</f>
        <v>Bike Racks</v>
      </c>
      <c r="F9" s="370" cm="1">
        <f t="array" aca="1" ref="F9" ca="1">ROUNDUP(INDIRECT("'"&amp;$E9&amp;"'!N71"),0)</f>
        <v>0</v>
      </c>
      <c r="G9" s="358" cm="1">
        <f t="array" aca="1" ref="G9" ca="1">ROUNDUP(INDIRECT("'"&amp;$E9&amp;"'!N63"),0)</f>
        <v>0</v>
      </c>
      <c r="H9" s="340" cm="1">
        <f t="array" aca="1" ref="H9" ca="1">ROUNDUP(INDIRECT("'"&amp;$E9&amp;"'!N64"),0)</f>
        <v>0</v>
      </c>
      <c r="I9" s="340" cm="1">
        <f t="array" aca="1" ref="I9" ca="1">ROUNDUP(INDIRECT("'"&amp;$E9&amp;"'!N66"),0)</f>
        <v>0</v>
      </c>
      <c r="J9" s="340" cm="1">
        <f t="array" aca="1" ref="J9" ca="1">ROUNDUP(INDIRECT("'"&amp;$E9&amp;"'!K59"),0)</f>
        <v>0</v>
      </c>
      <c r="K9" s="340" cm="1">
        <f t="array" aca="1" ref="K9" ca="1">ROUNDUP(INDIRECT("'"&amp;$E9&amp;"'!L59"),0)</f>
        <v>0</v>
      </c>
      <c r="L9" s="352" cm="1">
        <f t="array" aca="1" ref="L9" ca="1">ROUNDUP(INDIRECT("'"&amp;$E9&amp;"'!N60"),0)</f>
        <v>0</v>
      </c>
      <c r="M9" s="230">
        <f t="shared" ca="1" si="0"/>
        <v>0</v>
      </c>
    </row>
    <row r="10" spans="1:26" ht="15" customHeight="1">
      <c r="A10" s="355" t="s">
        <v>126</v>
      </c>
      <c r="B10" s="361">
        <v>0.08</v>
      </c>
      <c r="C10" s="342" t="str">
        <f ca="1">IF(F25&lt;50000, "8%", IF(AND(F25&gt;=50000, F25&lt;100000), "6%", IF(AND(F25&gt;=100000, F25&lt;250000), "5%", "4% (Review for strategy and scope)")))</f>
        <v>8%</v>
      </c>
      <c r="E10" s="367" t="str">
        <f ca="1">MID('Wire Mesh Partitions'!A3, 8, LEN('Wire Mesh Partitions'!A3) - 7)</f>
        <v>Wire Mesh Partitions</v>
      </c>
      <c r="F10" s="370" cm="1">
        <f t="array" aca="1" ref="F10" ca="1">ROUNDUP(INDIRECT("'"&amp;$E10&amp;"'!N71"),0)</f>
        <v>0</v>
      </c>
      <c r="G10" s="358" cm="1">
        <f t="array" aca="1" ref="G10" ca="1">ROUNDUP(INDIRECT("'"&amp;$E10&amp;"'!N63"),0)</f>
        <v>0</v>
      </c>
      <c r="H10" s="340" cm="1">
        <f t="array" aca="1" ref="H10" ca="1">ROUNDUP(INDIRECT("'"&amp;$E10&amp;"'!N64"),0)</f>
        <v>0</v>
      </c>
      <c r="I10" s="340" cm="1">
        <f t="array" aca="1" ref="I10" ca="1">ROUNDUP(INDIRECT("'"&amp;$E10&amp;"'!N66"),0)</f>
        <v>0</v>
      </c>
      <c r="J10" s="340" cm="1">
        <f t="array" aca="1" ref="J10" ca="1">ROUNDUP(INDIRECT("'"&amp;$E10&amp;"'!K59"),0)</f>
        <v>0</v>
      </c>
      <c r="K10" s="340" cm="1">
        <f t="array" aca="1" ref="K10" ca="1">ROUNDUP(INDIRECT("'"&amp;$E10&amp;"'!L59"),0)</f>
        <v>0</v>
      </c>
      <c r="L10" s="352" cm="1">
        <f t="array" aca="1" ref="L10" ca="1">ROUNDUP(INDIRECT("'"&amp;$E10&amp;"'!N60"),0)</f>
        <v>0</v>
      </c>
      <c r="M10" s="230">
        <f t="shared" ca="1" si="0"/>
        <v>0</v>
      </c>
    </row>
    <row r="11" spans="1:26" ht="15" customHeight="1">
      <c r="A11" s="355" t="s">
        <v>127</v>
      </c>
      <c r="B11" s="362">
        <v>0</v>
      </c>
      <c r="C11" s="337">
        <v>1.2500000000000001E-2</v>
      </c>
      <c r="E11" s="367" t="str">
        <f ca="1">MID('Cubicle Curtains'!A3, 8, LEN('Cubicle Curtains'!A3) - 7)</f>
        <v>Cubicle Curtains</v>
      </c>
      <c r="F11" s="370" cm="1">
        <f t="array" aca="1" ref="F11" ca="1">ROUNDUP(INDIRECT("'"&amp;$E11&amp;"'!N71"),0)</f>
        <v>0</v>
      </c>
      <c r="G11" s="358" cm="1">
        <f t="array" aca="1" ref="G11" ca="1">ROUNDUP(INDIRECT("'"&amp;$E11&amp;"'!N63"),0)</f>
        <v>0</v>
      </c>
      <c r="H11" s="340" cm="1">
        <f t="array" aca="1" ref="H11" ca="1">ROUNDUP(INDIRECT("'"&amp;$E11&amp;"'!N64"),0)</f>
        <v>0</v>
      </c>
      <c r="I11" s="340" cm="1">
        <f t="array" aca="1" ref="I11" ca="1">ROUNDUP(INDIRECT("'"&amp;$E11&amp;"'!N66"),0)</f>
        <v>0</v>
      </c>
      <c r="J11" s="340" cm="1">
        <f t="array" aca="1" ref="J11" ca="1">ROUNDUP(INDIRECT("'"&amp;$E11&amp;"'!K59"),0)</f>
        <v>0</v>
      </c>
      <c r="K11" s="340" cm="1">
        <f t="array" aca="1" ref="K11" ca="1">ROUNDUP(INDIRECT("'"&amp;$E11&amp;"'!L59"),0)</f>
        <v>0</v>
      </c>
      <c r="L11" s="352" cm="1">
        <f t="array" aca="1" ref="L11" ca="1">ROUNDUP(INDIRECT("'"&amp;$E11&amp;"'!N60"),0)</f>
        <v>0</v>
      </c>
      <c r="M11" s="230">
        <f t="shared" ca="1" si="0"/>
        <v>0</v>
      </c>
    </row>
    <row r="12" spans="1:26" ht="15" customHeight="1">
      <c r="A12" s="355" t="s">
        <v>128</v>
      </c>
      <c r="B12" s="209"/>
      <c r="E12" s="367" t="str">
        <f ca="1">MID('Med Equipment'!A3, 8, LEN('Med Equipment'!A3) - 7)</f>
        <v>Med Equipment</v>
      </c>
      <c r="F12" s="370" cm="1">
        <f t="array" aca="1" ref="F12" ca="1">ROUNDUP(INDIRECT("'"&amp;$E12&amp;"'!N71"),0)</f>
        <v>0</v>
      </c>
      <c r="G12" s="358" cm="1">
        <f t="array" aca="1" ref="G12" ca="1">ROUNDUP(INDIRECT("'"&amp;$E12&amp;"'!N63"),0)</f>
        <v>0</v>
      </c>
      <c r="H12" s="340" cm="1">
        <f t="array" aca="1" ref="H12" ca="1">ROUNDUP(INDIRECT("'"&amp;$E12&amp;"'!N64"),0)</f>
        <v>0</v>
      </c>
      <c r="I12" s="340" cm="1">
        <f t="array" aca="1" ref="I12" ca="1">ROUNDUP(INDIRECT("'"&amp;$E12&amp;"'!N66"),0)</f>
        <v>0</v>
      </c>
      <c r="J12" s="340" cm="1">
        <f t="array" aca="1" ref="J12" ca="1">ROUNDUP(INDIRECT("'"&amp;$E12&amp;"'!K59"),0)</f>
        <v>0</v>
      </c>
      <c r="K12" s="340" cm="1">
        <f t="array" aca="1" ref="K12" ca="1">ROUNDUP(INDIRECT("'"&amp;$E12&amp;"'!L59"),0)</f>
        <v>0</v>
      </c>
      <c r="L12" s="352" cm="1">
        <f t="array" aca="1" ref="L12" ca="1">ROUNDUP(INDIRECT("'"&amp;$E12&amp;"'!N60"),0)</f>
        <v>0</v>
      </c>
      <c r="M12" s="230">
        <f t="shared" ca="1" si="0"/>
        <v>0</v>
      </c>
    </row>
    <row r="13" spans="1:26" ht="15" customHeight="1">
      <c r="A13" s="355" t="s">
        <v>129</v>
      </c>
      <c r="B13" s="209"/>
      <c r="E13" s="367" t="str">
        <f ca="1">MID('Expansion Joints'!A3, 8, LEN('Expansion Joints'!A3) - 7)</f>
        <v>Expansion Joints</v>
      </c>
      <c r="F13" s="370" cm="1">
        <f t="array" aca="1" ref="F13" ca="1">ROUNDUP(INDIRECT("'"&amp;$E13&amp;"'!N71"),0)</f>
        <v>0</v>
      </c>
      <c r="G13" s="358" cm="1">
        <f t="array" aca="1" ref="G13" ca="1">ROUNDUP(INDIRECT("'"&amp;$E13&amp;"'!N63"),0)</f>
        <v>0</v>
      </c>
      <c r="H13" s="340" cm="1">
        <f t="array" aca="1" ref="H13" ca="1">ROUNDUP(INDIRECT("'"&amp;$E13&amp;"'!N64"),0)</f>
        <v>0</v>
      </c>
      <c r="I13" s="340" cm="1">
        <f t="array" aca="1" ref="I13" ca="1">ROUNDUP(INDIRECT("'"&amp;$E13&amp;"'!N66"),0)</f>
        <v>0</v>
      </c>
      <c r="J13" s="340" cm="1">
        <f t="array" aca="1" ref="J13" ca="1">ROUNDUP(INDIRECT("'"&amp;$E13&amp;"'!K59"),0)</f>
        <v>0</v>
      </c>
      <c r="K13" s="340" cm="1">
        <f t="array" aca="1" ref="K13" ca="1">ROUNDUP(INDIRECT("'"&amp;$E13&amp;"'!L59"),0)</f>
        <v>0</v>
      </c>
      <c r="L13" s="352" cm="1">
        <f t="array" aca="1" ref="L13" ca="1">ROUNDUP(INDIRECT("'"&amp;$E13&amp;"'!N60"),0)</f>
        <v>0</v>
      </c>
      <c r="M13" s="230">
        <f t="shared" ca="1" si="0"/>
        <v>0</v>
      </c>
    </row>
    <row r="14" spans="1:26" ht="15" thickBot="1">
      <c r="E14" s="367" t="str">
        <f ca="1">MID(Shelving!A3, 8, LEN(Shelving!A3) - 7)</f>
        <v>Shelving</v>
      </c>
      <c r="F14" s="370" cm="1">
        <f t="array" aca="1" ref="F14" ca="1">ROUNDUP(INDIRECT("'"&amp;$E14&amp;"'!N71"),0)</f>
        <v>0</v>
      </c>
      <c r="G14" s="358" cm="1">
        <f t="array" aca="1" ref="G14" ca="1">ROUNDUP(INDIRECT("'"&amp;$E14&amp;"'!N63"),0)</f>
        <v>0</v>
      </c>
      <c r="H14" s="340" cm="1">
        <f t="array" aca="1" ref="H14" ca="1">ROUNDUP(INDIRECT("'"&amp;$E14&amp;"'!N64"),0)</f>
        <v>0</v>
      </c>
      <c r="I14" s="340" cm="1">
        <f t="array" aca="1" ref="I14" ca="1">ROUNDUP(INDIRECT("'"&amp;$E14&amp;"'!N66"),0)</f>
        <v>0</v>
      </c>
      <c r="J14" s="340" cm="1">
        <f t="array" aca="1" ref="J14" ca="1">ROUNDUP(INDIRECT("'"&amp;$E14&amp;"'!K59"),0)</f>
        <v>0</v>
      </c>
      <c r="K14" s="340" cm="1">
        <f t="array" aca="1" ref="K14" ca="1">ROUNDUP(INDIRECT("'"&amp;$E14&amp;"'!L59"),0)</f>
        <v>0</v>
      </c>
      <c r="L14" s="352" cm="1">
        <f t="array" aca="1" ref="L14" ca="1">ROUNDUP(INDIRECT("'"&amp;$E14&amp;"'!N60"),0)</f>
        <v>0</v>
      </c>
      <c r="M14" s="230">
        <f t="shared" ca="1" si="0"/>
        <v>0</v>
      </c>
    </row>
    <row r="15" spans="1:26" ht="15.6" thickTop="1" thickBot="1">
      <c r="A15" s="349" t="s">
        <v>57</v>
      </c>
      <c r="B15" s="348" t="s">
        <v>130</v>
      </c>
      <c r="E15" s="367" t="str">
        <f ca="1">MID(Equipment!A3, 8, LEN(Equipment!A3) - 7)</f>
        <v>Equipment</v>
      </c>
      <c r="F15" s="370" cm="1">
        <f t="array" aca="1" ref="F15" ca="1">ROUNDUP(INDIRECT("'"&amp;$E15&amp;"'!N71"),0)</f>
        <v>0</v>
      </c>
      <c r="G15" s="358" cm="1">
        <f t="array" aca="1" ref="G15" ca="1">ROUNDUP(INDIRECT("'"&amp;$E15&amp;"'!N63"),0)</f>
        <v>0</v>
      </c>
      <c r="H15" s="340" cm="1">
        <f t="array" aca="1" ref="H15" ca="1">ROUNDUP(INDIRECT("'"&amp;$E15&amp;"'!N64"),0)</f>
        <v>0</v>
      </c>
      <c r="I15" s="340" cm="1">
        <f t="array" aca="1" ref="I15" ca="1">ROUNDUP(INDIRECT("'"&amp;$E15&amp;"'!N66"),0)</f>
        <v>0</v>
      </c>
      <c r="J15" s="340" cm="1">
        <f t="array" aca="1" ref="J15" ca="1">ROUNDUP(INDIRECT("'"&amp;$E15&amp;"'!K59"),0)</f>
        <v>0</v>
      </c>
      <c r="K15" s="340" cm="1">
        <f t="array" aca="1" ref="K15" ca="1">ROUNDUP(INDIRECT("'"&amp;$E15&amp;"'!L59"),0)</f>
        <v>0</v>
      </c>
      <c r="L15" s="352" cm="1">
        <f t="array" aca="1" ref="L15" ca="1">ROUNDUP(INDIRECT("'"&amp;$E15&amp;"'!N60"),0)</f>
        <v>0</v>
      </c>
      <c r="M15" s="230">
        <f t="shared" ca="1" si="0"/>
        <v>0</v>
      </c>
    </row>
    <row r="16" spans="1:26" ht="15" thickBot="1">
      <c r="A16" s="49" t="s">
        <v>131</v>
      </c>
      <c r="B16" s="46">
        <f>SUM('Toilet Accessories'!N61 + 'Toilet Compartments'!N61 + 'Wall Protection'!N61 + 'Bike Racks'!N61 + 'Wire Mesh Partitions'!N61 + Lockers!N61 + 'Visual Displays'!N61 + FEC!N61 + 'Med Equipment'!N61 + Appliances!N61 + 'Cubicle Curtains'!N61 + 'Expansion Joints'!N61 + Shelving!N61 + Equipment!N61 + 'Window Shades'!N61 + 'Entrance Mats'!N61 + Mailbox!N61 + Flagpole!N61 + 'Knox Box'!N61 + 'Site Furnishing'!N61 + 'Alternate 1'!N61 + 'Alternate 2'!N61 + 'Alternate 3'!N61)</f>
        <v>0</v>
      </c>
      <c r="C16" s="104"/>
      <c r="E16" s="367" t="str">
        <f ca="1">MID('Window Shades'!A3, 8, LEN('Window Shades'!A3) - 7)</f>
        <v>Window Shades</v>
      </c>
      <c r="F16" s="370" cm="1">
        <f t="array" aca="1" ref="F16" ca="1">ROUNDUP(INDIRECT("'"&amp;$E16&amp;"'!N71"),0)</f>
        <v>0</v>
      </c>
      <c r="G16" s="358" cm="1">
        <f t="array" aca="1" ref="G16" ca="1">ROUNDUP(INDIRECT("'"&amp;$E16&amp;"'!N63"),0)</f>
        <v>0</v>
      </c>
      <c r="H16" s="340" cm="1">
        <f t="array" aca="1" ref="H16" ca="1">ROUNDUP(INDIRECT("'"&amp;$E16&amp;"'!N64"),0)</f>
        <v>0</v>
      </c>
      <c r="I16" s="340" cm="1">
        <f t="array" aca="1" ref="I16" ca="1">ROUNDUP(INDIRECT("'"&amp;$E16&amp;"'!N66"),0)</f>
        <v>0</v>
      </c>
      <c r="J16" s="340" cm="1">
        <f t="array" aca="1" ref="J16" ca="1">ROUNDUP(INDIRECT("'"&amp;$E16&amp;"'!K59"),0)</f>
        <v>0</v>
      </c>
      <c r="K16" s="340" cm="1">
        <f t="array" aca="1" ref="K16" ca="1">ROUNDUP(INDIRECT("'"&amp;$E16&amp;"'!L59"),0)</f>
        <v>0</v>
      </c>
      <c r="L16" s="352" cm="1">
        <f t="array" aca="1" ref="L16" ca="1">ROUNDUP(INDIRECT("'"&amp;$E16&amp;"'!N60"),0)</f>
        <v>0</v>
      </c>
      <c r="M16" s="230">
        <f t="shared" ca="1" si="0"/>
        <v>0</v>
      </c>
    </row>
    <row r="17" spans="1:13" ht="14.4">
      <c r="A17" s="344" t="s">
        <v>132</v>
      </c>
      <c r="B17" s="345">
        <f>SUM('Toilet Accessories'!N63 + 'Toilet Compartments'!N63 + 'Wall Protection'!N63 + 'Bike Racks'!N63 + 'Wire Mesh Partitions'!N63 + Lockers!N63 + 'Visual Displays'!N63 + FEC!N63 + 'Med Equipment'!N63 + Appliances!N63 + 'Cubicle Curtains'!N63 + 'Expansion Joints'!N63 + Shelving!N63 + Equipment!N63 + 'Window Shades'!N63 + 'Entrance Mats'!N63 + Mailbox!N63 + Flagpole!N63 + 'Knox Box'!N63 + 'Site Furnishing'!N63 + 'Alternate 1'!N63 + 'Alternate 2'!N63 + 'Alternate 3'!N63)</f>
        <v>0</v>
      </c>
      <c r="C17" s="356" t="e">
        <f>B17/$B$16</f>
        <v>#DIV/0!</v>
      </c>
      <c r="E17" s="367" t="str">
        <f ca="1">MID('Entrance Mats'!A3, 8, LEN('Entrance Mats'!A3) - 7)</f>
        <v>Entrance Mats</v>
      </c>
      <c r="F17" s="370" cm="1">
        <f t="array" aca="1" ref="F17" ca="1">ROUNDUP(INDIRECT("'"&amp;$E17&amp;"'!N71"),0)</f>
        <v>0</v>
      </c>
      <c r="G17" s="358" cm="1">
        <f t="array" aca="1" ref="G17" ca="1">ROUNDUP(INDIRECT("'"&amp;$E17&amp;"'!N63"),0)</f>
        <v>0</v>
      </c>
      <c r="H17" s="340" cm="1">
        <f t="array" aca="1" ref="H17" ca="1">ROUNDUP(INDIRECT("'"&amp;$E17&amp;"'!N64"),0)</f>
        <v>0</v>
      </c>
      <c r="I17" s="340" cm="1">
        <f t="array" aca="1" ref="I17" ca="1">ROUNDUP(INDIRECT("'"&amp;$E17&amp;"'!N66"),0)</f>
        <v>0</v>
      </c>
      <c r="J17" s="340" cm="1">
        <f t="array" aca="1" ref="J17" ca="1">ROUNDUP(INDIRECT("'"&amp;$E17&amp;"'!K59"),0)</f>
        <v>0</v>
      </c>
      <c r="K17" s="340" cm="1">
        <f t="array" aca="1" ref="K17" ca="1">ROUNDUP(INDIRECT("'"&amp;$E17&amp;"'!L59"),0)</f>
        <v>0</v>
      </c>
      <c r="L17" s="352" cm="1">
        <f t="array" aca="1" ref="L17" ca="1">ROUNDUP(INDIRECT("'"&amp;$E17&amp;"'!N60"),0)</f>
        <v>0</v>
      </c>
      <c r="M17" s="230">
        <f t="shared" ca="1" si="0"/>
        <v>0</v>
      </c>
    </row>
    <row r="18" spans="1:13" ht="15" thickBot="1">
      <c r="A18" s="344" t="s">
        <v>133</v>
      </c>
      <c r="B18" s="346">
        <f>SUM('Toilet Accessories'!N64 + 'Toilet Compartments'!N64 + 'Wall Protection'!N64 + 'Bike Racks'!N64 + 'Wire Mesh Partitions'!N64 + Lockers!N64 + 'Visual Displays'!N64 + FEC!N64 + 'Med Equipment'!N64 + Appliances!N64 + 'Cubicle Curtains'!N64 + 'Expansion Joints'!N64 + Shelving!N64 + Equipment!N64 + 'Window Shades'!N64 + 'Entrance Mats'!N64 + Mailbox!N64 + Flagpole!N64 + 'Knox Box'!N64 + 'Site Furnishing'!N64 + 'Alternate 1'!N64 + 'Alternate 2'!N64 + 'Alternate 3'!N64)</f>
        <v>0</v>
      </c>
      <c r="C18" s="356" t="e">
        <f>B18/$B$16</f>
        <v>#DIV/0!</v>
      </c>
      <c r="E18" s="367" t="str">
        <f ca="1">MID(Mailbox!A3, 8, LEN(Mailbox!A3) - 7)</f>
        <v>Mailbox</v>
      </c>
      <c r="F18" s="370" cm="1">
        <f t="array" aca="1" ref="F18" ca="1">ROUNDUP(INDIRECT("'"&amp;$E18&amp;"'!N71"),0)</f>
        <v>0</v>
      </c>
      <c r="G18" s="358" cm="1">
        <f t="array" aca="1" ref="G18" ca="1">ROUNDUP(INDIRECT("'"&amp;$E18&amp;"'!N63"),0)</f>
        <v>0</v>
      </c>
      <c r="H18" s="340" cm="1">
        <f t="array" aca="1" ref="H18" ca="1">ROUNDUP(INDIRECT("'"&amp;$E18&amp;"'!N64"),0)</f>
        <v>0</v>
      </c>
      <c r="I18" s="340" cm="1">
        <f t="array" aca="1" ref="I18" ca="1">ROUNDUP(INDIRECT("'"&amp;$E18&amp;"'!N66"),0)</f>
        <v>0</v>
      </c>
      <c r="J18" s="340" cm="1">
        <f t="array" aca="1" ref="J18" ca="1">ROUNDUP(INDIRECT("'"&amp;$E18&amp;"'!K59"),0)</f>
        <v>0</v>
      </c>
      <c r="K18" s="340" cm="1">
        <f t="array" aca="1" ref="K18" ca="1">ROUNDUP(INDIRECT("'"&amp;$E18&amp;"'!L59"),0)</f>
        <v>0</v>
      </c>
      <c r="L18" s="352" cm="1">
        <f t="array" aca="1" ref="L18" ca="1">ROUNDUP(INDIRECT("'"&amp;$E18&amp;"'!N60"),0)</f>
        <v>0</v>
      </c>
      <c r="M18" s="230">
        <f t="shared" ca="1" si="0"/>
        <v>0</v>
      </c>
    </row>
    <row r="19" spans="1:13" ht="15" thickBot="1">
      <c r="A19" s="44" t="s">
        <v>134</v>
      </c>
      <c r="B19" s="46">
        <f>SUM('Toilet Accessories'!N65 + 'Toilet Compartments'!N65 + 'Wall Protection'!N65 + 'Bike Racks'!N65 + 'Wire Mesh Partitions'!N65 + Lockers!N65 + 'Visual Displays'!N65 + FEC!N65 + 'Med Equipment'!N65 + Appliances!N65 + 'Cubicle Curtains'!N65 + 'Expansion Joints'!N65 + Shelving!N65 + Equipment!N65 + 'Window Shades'!N65 + 'Entrance Mats'!N65 + Mailbox!N65 + Flagpole!N65 + 'Knox Box'!N65 + 'Site Furnishing'!N65 + 'Alternate 1'!N65 + 'Alternate 2'!N65 + 'Alternate 3'!N65)</f>
        <v>0</v>
      </c>
      <c r="C19" s="356">
        <f>SUM(B16:B18)-B19</f>
        <v>0</v>
      </c>
      <c r="E19" s="367" t="str">
        <f ca="1">MID(Flagpole!A3, 8, LEN(Flagpole!A3) - 7)</f>
        <v>Flagpole</v>
      </c>
      <c r="F19" s="370" cm="1">
        <f t="array" aca="1" ref="F19" ca="1">ROUNDUP(INDIRECT("'"&amp;$E19&amp;"'!N71"),0)</f>
        <v>0</v>
      </c>
      <c r="G19" s="358" cm="1">
        <f t="array" aca="1" ref="G19" ca="1">ROUNDUP(INDIRECT("'"&amp;$E19&amp;"'!N63"),0)</f>
        <v>0</v>
      </c>
      <c r="H19" s="340" cm="1">
        <f t="array" aca="1" ref="H19" ca="1">ROUNDUP(INDIRECT("'"&amp;$E19&amp;"'!N64"),0)</f>
        <v>0</v>
      </c>
      <c r="I19" s="340" cm="1">
        <f t="array" aca="1" ref="I19" ca="1">ROUNDUP(INDIRECT("'"&amp;$E19&amp;"'!N66"),0)</f>
        <v>0</v>
      </c>
      <c r="J19" s="340" cm="1">
        <f t="array" aca="1" ref="J19" ca="1">ROUNDUP(INDIRECT("'"&amp;$E19&amp;"'!K59"),0)</f>
        <v>0</v>
      </c>
      <c r="K19" s="340" cm="1">
        <f t="array" aca="1" ref="K19" ca="1">ROUNDUP(INDIRECT("'"&amp;$E19&amp;"'!L59"),0)</f>
        <v>0</v>
      </c>
      <c r="L19" s="352" cm="1">
        <f t="array" aca="1" ref="L19" ca="1">ROUNDUP(INDIRECT("'"&amp;$E19&amp;"'!N60"),0)</f>
        <v>0</v>
      </c>
      <c r="M19" s="230">
        <f t="shared" ca="1" si="0"/>
        <v>0</v>
      </c>
    </row>
    <row r="20" spans="1:13" ht="15" thickBot="1">
      <c r="A20" s="344" t="s">
        <v>135</v>
      </c>
      <c r="B20" s="345">
        <f>SUM('Toilet Accessories'!N66 + 'Toilet Compartments'!N66 + 'Wall Protection'!N66 + 'Bike Racks'!N66 + 'Wire Mesh Partitions'!N66 + Lockers!N66 + 'Visual Displays'!N66 + FEC!N66 + 'Med Equipment'!N66 + Appliances!N66 + 'Cubicle Curtains'!N66 + 'Expansion Joints'!N66 + Shelving!N66 + Equipment!N66 + 'Window Shades'!N66 + 'Entrance Mats'!N66 + Mailbox!N66 + Flagpole!N66 + 'Knox Box'!N66 + 'Site Furnishing'!N66 + 'Alternate 1'!N66 + 'Alternate 2'!N66 + 'Alternate 3'!N66)</f>
        <v>0</v>
      </c>
      <c r="C20" s="356" t="e">
        <f>B20/B19</f>
        <v>#DIV/0!</v>
      </c>
      <c r="E20" s="368" t="str">
        <f ca="1">MID('Knox Box'!A3, 8, LEN('Knox Box'!A3) - 7)</f>
        <v>Knox Box</v>
      </c>
      <c r="F20" s="370" cm="1">
        <f t="array" aca="1" ref="F20" ca="1">ROUNDUP(INDIRECT("'"&amp;$E20&amp;"'!N71"),0)</f>
        <v>0</v>
      </c>
      <c r="G20" s="358" cm="1">
        <f t="array" aca="1" ref="G20" ca="1">ROUNDUP(INDIRECT("'"&amp;$E20&amp;"'!N63"),0)</f>
        <v>0</v>
      </c>
      <c r="H20" s="340" cm="1">
        <f t="array" aca="1" ref="H20" ca="1">ROUNDUP(INDIRECT("'"&amp;$E20&amp;"'!N64"),0)</f>
        <v>0</v>
      </c>
      <c r="I20" s="340" cm="1">
        <f t="array" aca="1" ref="I20" ca="1">ROUNDUP(INDIRECT("'"&amp;$E20&amp;"'!N66"),0)</f>
        <v>0</v>
      </c>
      <c r="J20" s="340" cm="1">
        <f t="array" aca="1" ref="J20" ca="1">ROUNDUP(INDIRECT("'"&amp;$E20&amp;"'!K59"),0)</f>
        <v>0</v>
      </c>
      <c r="K20" s="340" cm="1">
        <f t="array" aca="1" ref="K20" ca="1">ROUNDUP(INDIRECT("'"&amp;$E20&amp;"'!L59"),0)</f>
        <v>0</v>
      </c>
      <c r="L20" s="352" cm="1">
        <f t="array" aca="1" ref="L20" ca="1">ROUNDUP(INDIRECT("'"&amp;$E20&amp;"'!N60"),0)</f>
        <v>0</v>
      </c>
      <c r="M20" s="230">
        <f t="shared" ca="1" si="0"/>
        <v>0</v>
      </c>
    </row>
    <row r="21" spans="1:13" ht="15" thickBot="1">
      <c r="A21" s="95" t="s">
        <v>134</v>
      </c>
      <c r="B21" s="48">
        <f>SUM('Toilet Accessories'!N69 + 'Toilet Compartments'!N69 + 'Wall Protection'!N69 + 'Bike Racks'!N69 + 'Wire Mesh Partitions'!N69 + Lockers!N69 + 'Visual Displays'!N69 + FEC!N69 + 'Med Equipment'!N69 + Appliances!N69 + 'Cubicle Curtains'!N69 + 'Expansion Joints'!N69 + Shelving!N69 + Equipment!N69 + 'Window Shades'!N69 + 'Entrance Mats'!N69 + Mailbox!N69 + Flagpole!N69 + 'Knox Box'!N69 + 'Site Furnishing'!N69 + 'Alternate 1'!N69 + 'Alternate 2'!N69 + 'Alternate 3'!N69)</f>
        <v>0</v>
      </c>
      <c r="C21" s="356"/>
      <c r="E21" s="367" t="str">
        <f ca="1">MID('Site Furnishing'!A3, 8, LEN('Site Furnishing'!A3) - 7)</f>
        <v>Site Furnishing</v>
      </c>
      <c r="F21" s="370" cm="1">
        <f t="array" aca="1" ref="F21" ca="1">ROUNDUP(INDIRECT("'"&amp;$E21&amp;"'!N71"),0)</f>
        <v>0</v>
      </c>
      <c r="G21" s="358" cm="1">
        <f t="array" aca="1" ref="G21" ca="1">ROUNDUP(INDIRECT("'"&amp;$E21&amp;"'!N63"),0)</f>
        <v>0</v>
      </c>
      <c r="H21" s="340" cm="1">
        <f t="array" aca="1" ref="H21" ca="1">ROUNDUP(INDIRECT("'"&amp;$E21&amp;"'!N64"),0)</f>
        <v>0</v>
      </c>
      <c r="I21" s="340" cm="1">
        <f t="array" aca="1" ref="I21" ca="1">ROUNDUP(INDIRECT("'"&amp;$E21&amp;"'!N66"),0)</f>
        <v>0</v>
      </c>
      <c r="J21" s="340" cm="1">
        <f t="array" aca="1" ref="J21" ca="1">ROUNDUP(INDIRECT("'"&amp;$E21&amp;"'!K59"),0)</f>
        <v>0</v>
      </c>
      <c r="K21" s="340" cm="1">
        <f t="array" aca="1" ref="K21" ca="1">ROUNDUP(INDIRECT("'"&amp;$E21&amp;"'!L59"),0)</f>
        <v>0</v>
      </c>
      <c r="L21" s="352" cm="1">
        <f t="array" aca="1" ref="L21" ca="1">ROUNDUP(INDIRECT("'"&amp;$E21&amp;"'!N60"),0)</f>
        <v>0</v>
      </c>
      <c r="M21" s="230">
        <f t="shared" ref="M21:M23" ca="1" si="1">SUM(G21:L21)-F21</f>
        <v>0</v>
      </c>
    </row>
    <row r="22" spans="1:13" s="47" customFormat="1" ht="15.6">
      <c r="A22" s="347" t="s">
        <v>136</v>
      </c>
      <c r="B22" s="345">
        <f>SUM('Toilet Accessories'!N70 + 'Toilet Compartments'!N70 + 'Wall Protection'!N70 + 'Bike Racks'!N70 + 'Wire Mesh Partitions'!N70 + Lockers!N70 + 'Visual Displays'!N70 + FEC!N70 + 'Med Equipment'!N70 + Appliances!N70 + 'Cubicle Curtains'!N70 + 'Expansion Joints'!N70 + Shelving!N70 + Equipment!N70 + 'Window Shades'!N70 + 'Entrance Mats'!N70 + Mailbox!N70 + Flagpole!N70 + 'Knox Box'!N70 + 'Site Furnishing'!N70 + 'Alternate 1'!N70 + 'Alternate 2'!N70 + 'Alternate 3'!N70)</f>
        <v>0</v>
      </c>
      <c r="C22" s="356"/>
      <c r="D22" s="125"/>
      <c r="E22" s="367" t="str">
        <f ca="1">MID('Alternate 1'!A3, 8, LEN('Alternate 1'!A3) - 7)</f>
        <v>Alternate 1</v>
      </c>
      <c r="F22" s="370" cm="1">
        <f t="array" aca="1" ref="F22" ca="1">ROUNDUP(INDIRECT("'"&amp;$E22&amp;"'!N71"),0)</f>
        <v>0</v>
      </c>
      <c r="G22" s="358" cm="1">
        <f t="array" aca="1" ref="G22" ca="1">ROUNDUP(INDIRECT("'"&amp;$E22&amp;"'!N63"),0)</f>
        <v>0</v>
      </c>
      <c r="H22" s="340" cm="1">
        <f t="array" aca="1" ref="H22" ca="1">ROUNDUP(INDIRECT("'"&amp;$E22&amp;"'!N64"),0)</f>
        <v>0</v>
      </c>
      <c r="I22" s="340" cm="1">
        <f t="array" aca="1" ref="I22" ca="1">ROUNDUP(INDIRECT("'"&amp;$E22&amp;"'!N66"),0)</f>
        <v>0</v>
      </c>
      <c r="J22" s="340" cm="1">
        <f t="array" aca="1" ref="J22" ca="1">ROUNDUP(INDIRECT("'"&amp;$E22&amp;"'!K59"),0)</f>
        <v>0</v>
      </c>
      <c r="K22" s="340" cm="1">
        <f t="array" aca="1" ref="K22" ca="1">ROUNDUP(INDIRECT("'"&amp;$E22&amp;"'!L59"),0)</f>
        <v>0</v>
      </c>
      <c r="L22" s="352" cm="1">
        <f t="array" aca="1" ref="L22" ca="1">ROUNDUP(INDIRECT("'"&amp;$E22&amp;"'!N60"),0)</f>
        <v>0</v>
      </c>
      <c r="M22" s="230">
        <f t="shared" ca="1" si="1"/>
        <v>0</v>
      </c>
    </row>
    <row r="23" spans="1:13" ht="16.2" thickBot="1">
      <c r="A23" s="341" t="s">
        <v>137</v>
      </c>
      <c r="B23" s="186">
        <f>SUM('Toilet Accessories'!N71 + 'Toilet Compartments'!N71 + 'Wall Protection'!N71 + 'Bike Racks'!N71 + 'Wire Mesh Partitions'!N71 + Lockers!N71 + 'Visual Displays'!N71 + FEC!N71 + 'Med Equipment'!N71 + Appliances!N71 + 'Cubicle Curtains'!N71 + 'Expansion Joints'!N71 + Shelving!N71 + Equipment!N71 + 'Window Shades'!N71 + 'Entrance Mats'!N71 + Mailbox!N71 + Flagpole!N71 + 'Knox Box'!N71 + 'Site Furnishing'!N71 + 'Alternate 1'!N71 + 'Alternate 2'!N71 + 'Alternate 3'!N71)</f>
        <v>0</v>
      </c>
      <c r="C23" s="382">
        <f>SUM(B16:B18,B20,B22)-B23</f>
        <v>0</v>
      </c>
      <c r="D23" s="125"/>
      <c r="E23" s="367" t="str">
        <f ca="1">MID('Alternate 2'!A3, 8, LEN('Alternate 2'!A3) - 7)</f>
        <v>Alternate 2</v>
      </c>
      <c r="F23" s="370" cm="1">
        <f t="array" aca="1" ref="F23" ca="1">ROUNDUP(INDIRECT("'"&amp;$E23&amp;"'!N71"),0)</f>
        <v>0</v>
      </c>
      <c r="G23" s="358" cm="1">
        <f t="array" aca="1" ref="G23" ca="1">ROUNDUP(INDIRECT("'"&amp;$E23&amp;"'!N63"),0)</f>
        <v>0</v>
      </c>
      <c r="H23" s="340" cm="1">
        <f t="array" aca="1" ref="H23" ca="1">ROUNDUP(INDIRECT("'"&amp;$E23&amp;"'!N64"),0)</f>
        <v>0</v>
      </c>
      <c r="I23" s="340" cm="1">
        <f t="array" aca="1" ref="I23" ca="1">ROUNDUP(INDIRECT("'"&amp;$E23&amp;"'!N66"),0)</f>
        <v>0</v>
      </c>
      <c r="J23" s="340" cm="1">
        <f t="array" aca="1" ref="J23" ca="1">ROUNDUP(INDIRECT("'"&amp;$E23&amp;"'!K59"),0)</f>
        <v>0</v>
      </c>
      <c r="K23" s="340" cm="1">
        <f t="array" aca="1" ref="K23" ca="1">ROUNDUP(INDIRECT("'"&amp;$E23&amp;"'!L59"),0)</f>
        <v>0</v>
      </c>
      <c r="L23" s="352" cm="1">
        <f t="array" aca="1" ref="L23" ca="1">ROUNDUP(INDIRECT("'"&amp;$E23&amp;"'!N60"),0)</f>
        <v>0</v>
      </c>
      <c r="M23" s="230">
        <f t="shared" ca="1" si="1"/>
        <v>0</v>
      </c>
    </row>
    <row r="24" spans="1:13" ht="15.6" thickTop="1" thickBot="1">
      <c r="A24" s="125"/>
      <c r="C24" s="104"/>
      <c r="D24" s="125"/>
      <c r="E24" s="368" t="str">
        <f ca="1">MID('Alternate 3'!A3, 8, LEN('Alternate 3'!A3) - 7)</f>
        <v>Alternate 3</v>
      </c>
      <c r="F24" s="371" cm="1">
        <f t="array" aca="1" ref="F24" ca="1">ROUNDUP(INDIRECT("'"&amp;$E24&amp;"'!N71"),0)</f>
        <v>0</v>
      </c>
      <c r="G24" s="359" cm="1">
        <f t="array" aca="1" ref="G24" ca="1">ROUNDUP(INDIRECT("'"&amp;$E24&amp;"'!N63"),0)</f>
        <v>0</v>
      </c>
      <c r="H24" s="353" cm="1">
        <f t="array" aca="1" ref="H24" ca="1">ROUNDUP(INDIRECT("'"&amp;$E24&amp;"'!N64"),0)</f>
        <v>0</v>
      </c>
      <c r="I24" s="353" cm="1">
        <f t="array" aca="1" ref="I24" ca="1">ROUNDUP(INDIRECT("'"&amp;$E24&amp;"'!N66"),0)</f>
        <v>0</v>
      </c>
      <c r="J24" s="353" cm="1">
        <f t="array" aca="1" ref="J24" ca="1">ROUNDUP(INDIRECT("'"&amp;$E24&amp;"'!K59"),0)</f>
        <v>0</v>
      </c>
      <c r="K24" s="353" cm="1">
        <f t="array" aca="1" ref="K24" ca="1">ROUNDUP(INDIRECT("'"&amp;$E24&amp;"'!L59"),0)</f>
        <v>0</v>
      </c>
      <c r="L24" s="354" cm="1">
        <f t="array" aca="1" ref="L24" ca="1">ROUNDUP(INDIRECT("'"&amp;$E24&amp;"'!N60"),0)</f>
        <v>0</v>
      </c>
      <c r="M24" s="230">
        <f t="shared" ref="M24" ca="1" si="2">SUM(G24:L24)-F24</f>
        <v>0</v>
      </c>
    </row>
    <row r="25" spans="1:13" ht="13.8" thickBot="1">
      <c r="B25" s="343" t="s">
        <v>138</v>
      </c>
      <c r="C25" s="356" t="e">
        <f>SUM(B18+B20)/B16</f>
        <v>#DIV/0!</v>
      </c>
      <c r="D25" s="125"/>
      <c r="E25" s="372" t="s">
        <v>139</v>
      </c>
      <c r="F25" s="373">
        <f ca="1">SUM(F2:F24)</f>
        <v>0</v>
      </c>
      <c r="G25" s="374">
        <f t="shared" ref="G25:L25" ca="1" si="3">SUM(G2:G24)</f>
        <v>0</v>
      </c>
      <c r="H25" s="375">
        <f t="shared" ca="1" si="3"/>
        <v>0</v>
      </c>
      <c r="I25" s="375">
        <f t="shared" ca="1" si="3"/>
        <v>0</v>
      </c>
      <c r="J25" s="375">
        <f t="shared" ca="1" si="3"/>
        <v>0</v>
      </c>
      <c r="K25" s="375">
        <f t="shared" ca="1" si="3"/>
        <v>0</v>
      </c>
      <c r="L25" s="376">
        <f t="shared" ca="1" si="3"/>
        <v>0</v>
      </c>
    </row>
    <row r="26" spans="1:13">
      <c r="I26" s="104"/>
    </row>
    <row r="27" spans="1:13" ht="14.4">
      <c r="A27"/>
      <c r="I27" s="104"/>
    </row>
    <row r="28" spans="1:13">
      <c r="I28" s="104"/>
    </row>
    <row r="29" spans="1:13">
      <c r="I29" s="104"/>
    </row>
    <row r="30" spans="1:13">
      <c r="I30" s="104"/>
    </row>
    <row r="31" spans="1:13">
      <c r="I31" s="104"/>
    </row>
    <row r="33" spans="9:9">
      <c r="I33" s="104"/>
    </row>
    <row r="34" spans="9:9">
      <c r="I34" s="104"/>
    </row>
    <row r="35" spans="9:9">
      <c r="I35" s="104"/>
    </row>
  </sheetData>
  <mergeCells count="1">
    <mergeCell ref="B1:D1"/>
  </mergeCells>
  <dataValidations count="1">
    <dataValidation type="list" allowBlank="1" showInputMessage="1" showErrorMessage="1" sqref="B7" xr:uid="{1917EB42-1940-456F-AC26-B60F585E6301}">
      <formula1>$Y$4:$Y$6</formula1>
    </dataValidation>
  </dataValidations>
  <hyperlinks>
    <hyperlink ref="E2" location="'Toilet Accessories'!A1" display="'Toilet Accessories'!A1" xr:uid="{5BFC7BC5-0189-4EE0-9330-4F229C0BB790}"/>
    <hyperlink ref="E3" location="'Toilet Compartments'!A1" display="'Toilet Compartments'!A1" xr:uid="{046CA59D-F3B9-45AA-B1CB-9B45E75942F5}"/>
    <hyperlink ref="E6" location="Appliances!A1" display="Appliances!A1" xr:uid="{5C4ACD49-AB64-49DC-842C-471B83296252}"/>
    <hyperlink ref="E7" location="Lockers!A1" display="Lockers!A1" xr:uid="{63386B98-2A44-44C8-846A-5AF173E2B233}"/>
    <hyperlink ref="E8" location="'Visual Displays'!A1" display="'Visual Displays'!A1" xr:uid="{60320876-B1B1-40F2-B570-F830B63B820B}"/>
    <hyperlink ref="E4" location="FEC!A1" display="FEC!A1" xr:uid="{66D5D673-C436-4703-922D-212EE95311D1}"/>
    <hyperlink ref="E9" location="'Bike Racks'!A1" display="'Bike Racks'!A1" xr:uid="{0E5E2652-C0AE-4689-A44F-B0B47DFB52B4}"/>
    <hyperlink ref="E10" location="'Wire Mesh Partitions'!A1" display="'Wire Mesh Partitions'!A1" xr:uid="{8BB36186-887C-40E1-885A-0272C796381C}"/>
    <hyperlink ref="E11" location="'Cubicle Curtains'!A1" display="'Cubicle Curtains'!A1" xr:uid="{DF42BCD3-D84F-4FCC-B055-258F2B642D11}"/>
    <hyperlink ref="E12" location="'Med Equipment'!A1" display="'Med Equipment'!A1" xr:uid="{E32B1FEB-D74E-4FD2-855A-45238DBC0F98}"/>
    <hyperlink ref="E13" location="'Expansion Joints'!A1" display="'Expansion Joints'!A1" xr:uid="{4BD85F22-4A3F-4F93-A430-D9458441E30A}"/>
    <hyperlink ref="E14" location="Shelving!A1" display="Shelving!A1" xr:uid="{A75B5EA5-9E0B-4C88-BAE5-1B3B0A9E9E19}"/>
    <hyperlink ref="E15" location="'Site Furnishings'!A1" display="'Site Furnishings'!A1" xr:uid="{4DFCB03C-7BDD-4BAF-87A0-6828EFBF5802}"/>
    <hyperlink ref="E16" location="'Window Shades'!A1" display="'Window Shades'!A1" xr:uid="{A8F7E0F1-08AB-42B3-ACB0-B3806C438560}"/>
    <hyperlink ref="E17" location="'Entrance Mats'!A1" display="'Entrance Mats'!A1" xr:uid="{F4A6B9DB-8639-4E40-9850-7BDF0ED87922}"/>
    <hyperlink ref="E18" location="Mailbox!A1" display="Mailbox!A1" xr:uid="{1A89FBF3-ABAF-4985-B593-7EFF0960C44D}"/>
    <hyperlink ref="E19" location="Flagpole!A1" display="Flagpole!A1" xr:uid="{E1C16CF2-91D1-44BA-ABF2-898B4180EF1A}"/>
    <hyperlink ref="E20" location="'Knox Box'!A1" display="'Knox Box'!A1" xr:uid="{6D4DD2D5-F8B0-4A54-8E31-15F02E3DBAB2}"/>
    <hyperlink ref="E5" location="'Wall Protection'!A1" display="'Wall Protection'!A1" xr:uid="{B0B55093-A8B6-496D-BFD6-C1C44E19BDCA}"/>
    <hyperlink ref="E21" location="'Site Furnishing'!A1" display="'Site Furnishing'!A1" xr:uid="{EAE8FE0B-FEDC-47EE-A8AF-5B1F6B803A94}"/>
    <hyperlink ref="E22" location="'Alternate 1'!A1" display="'Alternate 1'!A1" xr:uid="{795DCB7B-3F23-4FCF-BE39-C580C0404E89}"/>
    <hyperlink ref="E23" location="'Alternate 2'!A1" display="'Alternate 2'!A1" xr:uid="{491CA603-BBE0-4AB4-ACCF-B3EEA08965EB}"/>
    <hyperlink ref="E24" location="'Alternate 3'!A1" display="'Alternate 3'!A1" xr:uid="{47A82E2D-AB22-4EBC-B61F-6410365E101B}"/>
  </hyperlinks>
  <pageMargins left="0.7" right="0.7" top="0.75" bottom="0.75" header="0.3" footer="0.3"/>
  <pageSetup fitToHeight="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718"/>
  <sheetViews>
    <sheetView showGridLines="0" zoomScaleNormal="100" workbookViewId="0">
      <pane ySplit="8" topLeftCell="A9" activePane="bottomLeft" state="frozen"/>
      <selection activeCell="B9" sqref="B9"/>
      <selection pane="bottomLeft" activeCell="K11" sqref="K11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32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0" customWidth="1"/>
    <col min="11" max="13" width="13.6640625" style="30" customWidth="1"/>
    <col min="14" max="16" width="12.6640625" style="30" customWidth="1"/>
    <col min="17" max="17" width="27.44140625" style="38" customWidth="1"/>
    <col min="18" max="18" width="11.88671875" style="30" customWidth="1"/>
    <col min="19" max="19" width="28.109375" style="30" bestFit="1" customWidth="1"/>
    <col min="20" max="20" width="8.88671875" style="139" customWidth="1"/>
    <col min="21" max="21" width="10" style="139" bestFit="1" customWidth="1"/>
    <col min="22" max="22" width="47.88671875" style="30" customWidth="1"/>
    <col min="23" max="24" width="10.6640625" style="30" customWidth="1"/>
    <col min="25" max="25" width="50.44140625" style="30" customWidth="1"/>
    <col min="26" max="26" width="52.88671875" style="210" customWidth="1"/>
    <col min="27" max="16384" width="8.88671875" style="30"/>
  </cols>
  <sheetData>
    <row r="1" spans="1:26" ht="14.4" customHeight="1">
      <c r="A1" s="50" t="str">
        <f ca="1">'Summary Sheet'!B1</f>
        <v>Job Name Material ONLY Proposal Clean</v>
      </c>
      <c r="B1" s="110"/>
      <c r="C1" s="50"/>
      <c r="D1" s="130"/>
      <c r="E1" s="197" t="str" cm="1">
        <f t="array" aca="1" ref="E1" ca="1">MID(CELL("filename",A1),FIND("]",CELL("filename",A1))+1,255)</f>
        <v>Toilet Accessories</v>
      </c>
      <c r="F1" s="9"/>
      <c r="G1" s="108"/>
    </row>
    <row r="2" spans="1:26" ht="14.4" customHeight="1">
      <c r="A2" s="380">
        <f>'Summary Sheet'!B4</f>
        <v>0</v>
      </c>
      <c r="B2" s="110"/>
      <c r="C2" s="50"/>
      <c r="D2" s="130"/>
      <c r="E2" s="50"/>
      <c r="F2" s="9"/>
      <c r="G2" s="108"/>
    </row>
    <row r="3" spans="1:26" ht="14.4" customHeight="1">
      <c r="A3" s="50" t="str" cm="1">
        <f t="array" aca="1" ref="A3" ca="1">CONCATENATE("SCOPE: ",MID(CELL("filename",A1),FIND("]",CELL("filename",A1))+1,255))</f>
        <v>SCOPE: Toilet Accessories</v>
      </c>
      <c r="C3" s="50"/>
      <c r="D3" s="130"/>
      <c r="E3" s="50"/>
      <c r="F3" s="9"/>
      <c r="G3" s="108"/>
    </row>
    <row r="4" spans="1:26" ht="14.4" customHeight="1">
      <c r="A4" s="50" t="s">
        <v>140</v>
      </c>
      <c r="B4" s="110"/>
      <c r="C4" s="365">
        <f ca="1">'Summary Sheet'!B2</f>
        <v>46084</v>
      </c>
      <c r="D4" s="130"/>
      <c r="E4" s="50"/>
      <c r="F4" s="9"/>
      <c r="G4" s="108"/>
    </row>
    <row r="5" spans="1:26" ht="14.4" customHeight="1">
      <c r="A5" s="381">
        <v>1</v>
      </c>
      <c r="B5" s="381"/>
      <c r="C5" s="197" t="str" cm="1">
        <f t="array" aca="1" ref="C5" ca="1">MID(CELL("filename",C3),FIND("]",CELL("filename",C3))+1,255)</f>
        <v>Toilet Accessories</v>
      </c>
      <c r="D5" s="136"/>
      <c r="E5" s="135"/>
      <c r="F5" s="36"/>
      <c r="G5" s="108"/>
      <c r="J5" s="31"/>
      <c r="N5" s="31"/>
      <c r="O5" s="31"/>
      <c r="P5" s="31"/>
    </row>
    <row r="6" spans="1:26" ht="15" customHeight="1">
      <c r="A6" s="5" t="s">
        <v>141</v>
      </c>
      <c r="B6" s="138"/>
      <c r="C6" s="138"/>
      <c r="D6" s="138"/>
      <c r="E6" s="138"/>
      <c r="F6" s="138"/>
      <c r="G6" s="6"/>
      <c r="H6" s="394" t="s">
        <v>142</v>
      </c>
      <c r="I6" s="395"/>
      <c r="J6" s="396"/>
      <c r="K6" s="397" t="s">
        <v>143</v>
      </c>
      <c r="L6" s="398"/>
      <c r="M6" s="399"/>
      <c r="N6" s="21" t="s">
        <v>141</v>
      </c>
      <c r="O6" s="127"/>
      <c r="P6" s="127"/>
      <c r="Q6" s="39" t="s">
        <v>144</v>
      </c>
      <c r="R6" s="105"/>
      <c r="S6" s="138"/>
      <c r="T6" s="180" t="s">
        <v>145</v>
      </c>
      <c r="U6" s="140"/>
      <c r="V6" s="141"/>
      <c r="W6" s="204"/>
      <c r="X6" s="211"/>
      <c r="Y6" s="211"/>
    </row>
    <row r="7" spans="1:26" ht="23.25" customHeight="1">
      <c r="A7" s="4" t="s">
        <v>141</v>
      </c>
      <c r="B7" s="102" t="s">
        <v>54</v>
      </c>
      <c r="C7" s="102" t="s">
        <v>55</v>
      </c>
      <c r="D7" s="102" t="s">
        <v>56</v>
      </c>
      <c r="E7" s="102" t="s">
        <v>57</v>
      </c>
      <c r="F7" s="102" t="s">
        <v>58</v>
      </c>
      <c r="G7" s="102" t="s">
        <v>59</v>
      </c>
      <c r="H7" s="203" t="s">
        <v>109</v>
      </c>
      <c r="I7" s="7" t="s">
        <v>5</v>
      </c>
      <c r="J7" s="8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  <c r="R7" s="102" t="s">
        <v>149</v>
      </c>
      <c r="S7" s="102" t="s">
        <v>150</v>
      </c>
      <c r="T7" s="181" t="s">
        <v>4</v>
      </c>
      <c r="U7" s="142" t="s">
        <v>151</v>
      </c>
      <c r="V7" s="142" t="s">
        <v>57</v>
      </c>
      <c r="W7" s="407" t="s">
        <v>152</v>
      </c>
      <c r="X7" s="212"/>
      <c r="Y7" s="212"/>
    </row>
    <row r="8" spans="1:26" ht="15.75" customHeight="1" thickBot="1">
      <c r="A8" s="10" t="s">
        <v>141</v>
      </c>
      <c r="B8" s="12"/>
      <c r="C8" s="12"/>
      <c r="D8" s="12"/>
      <c r="E8" s="12"/>
      <c r="F8" s="12"/>
      <c r="G8" s="12"/>
      <c r="H8" s="14"/>
      <c r="I8" s="13"/>
      <c r="J8" s="14" t="s">
        <v>153</v>
      </c>
      <c r="K8" s="377"/>
      <c r="L8" s="26"/>
      <c r="M8" s="25" t="s">
        <v>153</v>
      </c>
      <c r="N8" s="27"/>
      <c r="O8" s="410"/>
      <c r="P8" s="410"/>
      <c r="Q8" s="41"/>
      <c r="R8" s="12"/>
      <c r="S8" s="12"/>
      <c r="T8" s="182"/>
      <c r="U8" s="26"/>
      <c r="V8" s="26"/>
      <c r="W8" s="408"/>
      <c r="X8" s="212"/>
      <c r="Y8" s="212"/>
    </row>
    <row r="9" spans="1:26" s="150" customFormat="1" ht="13.8" thickTop="1">
      <c r="A9" s="144">
        <v>1</v>
      </c>
      <c r="B9" s="112"/>
      <c r="C9" s="52"/>
      <c r="D9" s="154"/>
      <c r="E9" s="52"/>
      <c r="F9" s="155"/>
      <c r="G9" s="106"/>
      <c r="H9" s="145">
        <v>0</v>
      </c>
      <c r="I9" s="145">
        <v>0</v>
      </c>
      <c r="J9" s="146">
        <v>0</v>
      </c>
      <c r="K9" s="147">
        <f t="shared" ref="K9:K40" si="0">SUM(G9)*H9</f>
        <v>0</v>
      </c>
      <c r="L9" s="147">
        <f t="shared" ref="L9:L40" si="1">SUM(I9)</f>
        <v>0</v>
      </c>
      <c r="M9" s="148">
        <f t="shared" ref="M9:M40" si="2">J9</f>
        <v>0</v>
      </c>
      <c r="N9" s="269">
        <f t="shared" ref="N9:N40" si="3">SUM(K9:M9)</f>
        <v>0</v>
      </c>
      <c r="O9" s="149" t="e">
        <f>(N9/($N$61-$N$60))*SUM($N$63:$N$64,$N$66,$N$60)+N9</f>
        <v>#DIV/0!</v>
      </c>
      <c r="P9" s="149" t="e">
        <f t="shared" ref="P9:P40" si="4">O9/G9</f>
        <v>#DIV/0!</v>
      </c>
      <c r="Q9" s="42"/>
      <c r="R9" s="145" t="str">
        <f t="shared" ref="R9:R40" si="5">IF($H9=0,$T9,$H9)</f>
        <v/>
      </c>
      <c r="S9" s="52" t="str">
        <f t="shared" ref="S9:S40" si="6">IF($E9="",$V9,$E9)</f>
        <v/>
      </c>
      <c r="T9" s="183" t="str">
        <f>IF($F9="","",INDEX('Bobrick Material Pricing 2025'!$A$2:$C$1000,MATCH($F9,'Bobrick Material Pricing 2025'!$A$2:$A$1000,0),3))</f>
        <v/>
      </c>
      <c r="U9" s="184" t="str">
        <f>IF($F9="","",INDEX('Bobrick Labor Factors'!$A$2:$E$1000,MATCH($F9,'Bobrick Labor Factors'!$A$2:$A$1000,0),5))</f>
        <v/>
      </c>
      <c r="V9" s="143" t="str">
        <f>IF($F9="","",INDEX('Bobrick Material Pricing 2025'!$A$2:$C$1000,MATCH($F9,'Bobrick Material Pricing 2025'!$A$2:$A$1000,0),2))</f>
        <v/>
      </c>
      <c r="W9" s="145" t="s">
        <v>154</v>
      </c>
      <c r="X9" s="213" t="str" cm="1">
        <f t="array" ref="X9:Y718">_xlfn._xlws.FILTER('Bobrick Material Pricing 2025'!A2:B1000, ISNUMBER(SEARCH('Toilet Accessories'!E9, 'Bobrick Material Pricing 2025'!B2:B1000)), "No matches")</f>
        <v>B-40</v>
      </c>
      <c r="Y9" s="213" t="str">
        <v>Soap Dispenser, 2-Tone Black/Grey ABS – 40-fl. oz.</v>
      </c>
      <c r="Z9" s="210" t="str" cm="1">
        <f t="array" ref="Z9">IF(ISNA(T9), _xlfn.TEXTJOIN(", ", TRUE, IF(ISNUMBER(SEARCH(F9, 'Bobrick Material Pricing 2025'!A2:A10000)), 'Bobrick Material Pricing 2025'!A2:A10000, "")), "")</f>
        <v/>
      </c>
    </row>
    <row r="10" spans="1:26" s="150" customFormat="1">
      <c r="A10" s="144">
        <v>2</v>
      </c>
      <c r="B10" s="112"/>
      <c r="C10" s="52"/>
      <c r="D10" s="154"/>
      <c r="E10" s="52"/>
      <c r="F10" s="155"/>
      <c r="G10" s="106"/>
      <c r="H10" s="145">
        <v>0</v>
      </c>
      <c r="I10" s="145">
        <v>0</v>
      </c>
      <c r="J10" s="146">
        <v>0</v>
      </c>
      <c r="K10" s="147">
        <f t="shared" si="0"/>
        <v>0</v>
      </c>
      <c r="L10" s="147">
        <f t="shared" si="1"/>
        <v>0</v>
      </c>
      <c r="M10" s="148">
        <f t="shared" si="2"/>
        <v>0</v>
      </c>
      <c r="N10" s="269">
        <f t="shared" si="3"/>
        <v>0</v>
      </c>
      <c r="O10" s="149" t="e">
        <f t="shared" ref="O10:O58" si="7">(N10/($N$61-$N$60))*SUM($N$63:$N$64,$N$66,$N$60)+N10</f>
        <v>#DIV/0!</v>
      </c>
      <c r="P10" s="149" t="e">
        <f t="shared" si="4"/>
        <v>#DIV/0!</v>
      </c>
      <c r="Q10" s="43"/>
      <c r="R10" s="145" t="str">
        <f t="shared" si="5"/>
        <v/>
      </c>
      <c r="S10" s="52" t="str">
        <f t="shared" si="6"/>
        <v/>
      </c>
      <c r="T10" s="183" t="str">
        <f>IF($F10="","",INDEX('Bobrick Material Pricing 2025'!$A$2:$C$1000,MATCH($F10,'Bobrick Material Pricing 2025'!$A$2:$A$1000,0),3))</f>
        <v/>
      </c>
      <c r="U10" s="184" t="str">
        <f>IF($F10="","",INDEX('Bobrick Labor Factors'!$A$2:$E$1000,MATCH($F10,'Bobrick Labor Factors'!$A$2:$A$1000,0),5))</f>
        <v/>
      </c>
      <c r="V10" s="143" t="str">
        <f>IF($F10="","",INDEX('Bobrick Material Pricing 2025'!$A$2:$C$1000,MATCH($F10,'Bobrick Material Pricing 2025'!$A$2:$A$1000,0),2))</f>
        <v/>
      </c>
      <c r="W10" s="145" t="s">
        <v>154</v>
      </c>
      <c r="X10" s="213" t="str">
        <v>B-42</v>
      </c>
      <c r="Y10" s="213" t="str">
        <v>Soap Dispenser, All Black ABS – 40-fl. oz.</v>
      </c>
      <c r="Z10" s="210" t="str" cm="1">
        <f t="array" ref="Z10">IF(ISNA(T10), _xlfn.TEXTJOIN(", ", TRUE, IF(ISNUMBER(SEARCH(F10, 'Bobrick Material Pricing 2025'!A3:A10001)), 'Bobrick Material Pricing 2025'!A3:A10001, "")), "")</f>
        <v/>
      </c>
    </row>
    <row r="11" spans="1:26" s="150" customFormat="1">
      <c r="A11" s="144">
        <v>3</v>
      </c>
      <c r="B11" s="112"/>
      <c r="C11" s="52"/>
      <c r="D11" s="154"/>
      <c r="E11" s="52"/>
      <c r="F11" s="155"/>
      <c r="G11" s="106"/>
      <c r="H11" s="145">
        <v>0</v>
      </c>
      <c r="I11" s="145">
        <v>0</v>
      </c>
      <c r="J11" s="146">
        <v>0</v>
      </c>
      <c r="K11" s="147">
        <f t="shared" si="0"/>
        <v>0</v>
      </c>
      <c r="L11" s="147">
        <f t="shared" si="1"/>
        <v>0</v>
      </c>
      <c r="M11" s="148">
        <f t="shared" si="2"/>
        <v>0</v>
      </c>
      <c r="N11" s="269">
        <f t="shared" si="3"/>
        <v>0</v>
      </c>
      <c r="O11" s="149" t="e">
        <f t="shared" si="7"/>
        <v>#DIV/0!</v>
      </c>
      <c r="P11" s="149" t="e">
        <f t="shared" si="4"/>
        <v>#DIV/0!</v>
      </c>
      <c r="Q11" s="43"/>
      <c r="R11" s="145" t="str">
        <f t="shared" si="5"/>
        <v/>
      </c>
      <c r="S11" s="52" t="str">
        <f t="shared" si="6"/>
        <v/>
      </c>
      <c r="T11" s="183" t="str">
        <f>IF($F11="","",INDEX('Bobrick Material Pricing 2025'!$A$2:$C$1000,MATCH($F11,'Bobrick Material Pricing 2025'!$A$2:$A$1000,0),3))</f>
        <v/>
      </c>
      <c r="U11" s="184" t="str">
        <f>IF($F11="","",INDEX('Bobrick Labor Factors'!$A$2:$E$1000,MATCH($F11,'Bobrick Labor Factors'!$A$2:$A$1000,0),5))</f>
        <v/>
      </c>
      <c r="V11" s="143" t="str">
        <f>IF($F11="","",INDEX('Bobrick Material Pricing 2025'!$A$2:$C$1000,MATCH($F11,'Bobrick Material Pricing 2025'!$A$2:$A$1000,0),2))</f>
        <v/>
      </c>
      <c r="W11" s="145" t="s">
        <v>154</v>
      </c>
      <c r="X11" s="213" t="str">
        <v>B-211</v>
      </c>
      <c r="Y11" s="213" t="str">
        <v>Heavy-Duty Clothes Hook with Exposed Mounting</v>
      </c>
      <c r="Z11" s="210" t="str" cm="1">
        <f t="array" ref="Z11">IF(ISNA(T11), _xlfn.TEXTJOIN(", ", TRUE, IF(ISNUMBER(SEARCH(F11, 'Bobrick Material Pricing 2025'!A4:A10002)), 'Bobrick Material Pricing 2025'!A4:A10002, "")), "")</f>
        <v/>
      </c>
    </row>
    <row r="12" spans="1:26" s="150" customFormat="1">
      <c r="A12" s="144">
        <v>4</v>
      </c>
      <c r="B12" s="112"/>
      <c r="C12" s="52"/>
      <c r="D12" s="131"/>
      <c r="E12" s="52"/>
      <c r="F12" s="134"/>
      <c r="G12" s="112"/>
      <c r="H12" s="145">
        <v>0</v>
      </c>
      <c r="I12" s="145">
        <v>0</v>
      </c>
      <c r="J12" s="146">
        <v>0</v>
      </c>
      <c r="K12" s="147">
        <f t="shared" si="0"/>
        <v>0</v>
      </c>
      <c r="L12" s="147">
        <f t="shared" si="1"/>
        <v>0</v>
      </c>
      <c r="M12" s="148">
        <f t="shared" si="2"/>
        <v>0</v>
      </c>
      <c r="N12" s="269">
        <f t="shared" si="3"/>
        <v>0</v>
      </c>
      <c r="O12" s="149" t="e">
        <f t="shared" si="7"/>
        <v>#DIV/0!</v>
      </c>
      <c r="P12" s="149" t="e">
        <f t="shared" si="4"/>
        <v>#DIV/0!</v>
      </c>
      <c r="Q12" s="43"/>
      <c r="R12" s="145" t="str">
        <f t="shared" si="5"/>
        <v/>
      </c>
      <c r="S12" s="52" t="str">
        <f t="shared" si="6"/>
        <v/>
      </c>
      <c r="T12" s="183" t="str">
        <f>IF($F12="","",INDEX('Bobrick Material Pricing 2025'!$A$2:$C$1000,MATCH($F12,'Bobrick Material Pricing 2025'!$A$2:$A$1000,0),3))</f>
        <v/>
      </c>
      <c r="U12" s="184" t="str">
        <f>IF($F12="","",INDEX('Bobrick Labor Factors'!$A$2:$E$1000,MATCH($F12,'Bobrick Labor Factors'!$A$2:$A$1000,0),5))</f>
        <v/>
      </c>
      <c r="V12" s="143" t="str">
        <f>IF($F12="","",INDEX('Bobrick Material Pricing 2025'!$A$2:$C$1000,MATCH($F12,'Bobrick Material Pricing 2025'!$A$2:$A$1000,0),2))</f>
        <v/>
      </c>
      <c r="W12" s="145" t="s">
        <v>155</v>
      </c>
      <c r="X12" s="213" t="str">
        <v>B-212</v>
      </c>
      <c r="Y12" s="213" t="str">
        <v>Clothes Hook with Bumper</v>
      </c>
      <c r="Z12" s="210" t="str" cm="1">
        <f t="array" ref="Z12">IF(ISNA(T12), _xlfn.TEXTJOIN(", ", TRUE, IF(ISNUMBER(SEARCH(F12, 'Bobrick Material Pricing 2025'!A5:A10003)), 'Bobrick Material Pricing 2025'!A5:A10003, "")), "")</f>
        <v/>
      </c>
    </row>
    <row r="13" spans="1:26" s="150" customFormat="1">
      <c r="A13" s="144">
        <v>5</v>
      </c>
      <c r="B13" s="112"/>
      <c r="C13" s="52"/>
      <c r="D13" s="131"/>
      <c r="E13" s="52"/>
      <c r="F13" s="134"/>
      <c r="G13" s="112"/>
      <c r="H13" s="145">
        <v>0</v>
      </c>
      <c r="I13" s="145">
        <v>0</v>
      </c>
      <c r="J13" s="146">
        <v>0</v>
      </c>
      <c r="K13" s="147">
        <f t="shared" si="0"/>
        <v>0</v>
      </c>
      <c r="L13" s="147">
        <f t="shared" si="1"/>
        <v>0</v>
      </c>
      <c r="M13" s="148">
        <f t="shared" si="2"/>
        <v>0</v>
      </c>
      <c r="N13" s="269">
        <f t="shared" si="3"/>
        <v>0</v>
      </c>
      <c r="O13" s="149" t="e">
        <f t="shared" si="7"/>
        <v>#DIV/0!</v>
      </c>
      <c r="P13" s="149" t="e">
        <f t="shared" si="4"/>
        <v>#DIV/0!</v>
      </c>
      <c r="Q13" s="43"/>
      <c r="R13" s="145" t="str">
        <f t="shared" si="5"/>
        <v/>
      </c>
      <c r="S13" s="52" t="str">
        <f t="shared" si="6"/>
        <v/>
      </c>
      <c r="T13" s="183" t="str">
        <f>IF($F13="","",INDEX('Bobrick Material Pricing 2025'!$A$2:$C$1000,MATCH($F13,'Bobrick Material Pricing 2025'!$A$2:$A$1000,0),3))</f>
        <v/>
      </c>
      <c r="U13" s="184" t="str">
        <f>IF($F13="","",INDEX('Bobrick Labor Factors'!$A$2:$E$1000,MATCH($F13,'Bobrick Labor Factors'!$A$2:$A$1000,0),5))</f>
        <v/>
      </c>
      <c r="V13" s="143" t="str">
        <f>IF($F13="","",INDEX('Bobrick Material Pricing 2025'!$A$2:$C$1000,MATCH($F13,'Bobrick Material Pricing 2025'!$A$2:$A$1000,0),2))</f>
        <v/>
      </c>
      <c r="W13" s="145" t="s">
        <v>154</v>
      </c>
      <c r="X13" s="213" t="str">
        <v>B-221</v>
      </c>
      <c r="Y13" s="213" t="str">
        <v>Toilet Seat Cover Dispenser, Stainless Steel</v>
      </c>
      <c r="Z13" s="210" t="str" cm="1">
        <f t="array" ref="Z13">IF(ISNA(T13), _xlfn.TEXTJOIN(", ", TRUE, IF(ISNUMBER(SEARCH(F13, 'Bobrick Material Pricing 2025'!A6:A10004)), 'Bobrick Material Pricing 2025'!A6:A10004, "")), "")</f>
        <v/>
      </c>
    </row>
    <row r="14" spans="1:26" s="150" customFormat="1">
      <c r="A14" s="144">
        <v>6</v>
      </c>
      <c r="B14" s="112"/>
      <c r="C14" s="52"/>
      <c r="D14" s="131"/>
      <c r="E14" s="52"/>
      <c r="F14" s="134"/>
      <c r="G14" s="112"/>
      <c r="H14" s="145">
        <v>0</v>
      </c>
      <c r="I14" s="145">
        <v>0</v>
      </c>
      <c r="J14" s="146">
        <v>0</v>
      </c>
      <c r="K14" s="147">
        <f t="shared" si="0"/>
        <v>0</v>
      </c>
      <c r="L14" s="147">
        <f t="shared" si="1"/>
        <v>0</v>
      </c>
      <c r="M14" s="148">
        <f t="shared" si="2"/>
        <v>0</v>
      </c>
      <c r="N14" s="269">
        <f t="shared" si="3"/>
        <v>0</v>
      </c>
      <c r="O14" s="149" t="e">
        <f t="shared" si="7"/>
        <v>#DIV/0!</v>
      </c>
      <c r="P14" s="149" t="e">
        <f t="shared" si="4"/>
        <v>#DIV/0!</v>
      </c>
      <c r="Q14" s="43"/>
      <c r="R14" s="145" t="str">
        <f t="shared" si="5"/>
        <v/>
      </c>
      <c r="S14" s="52" t="str">
        <f t="shared" si="6"/>
        <v/>
      </c>
      <c r="T14" s="183" t="str">
        <f>IF($F14="","",INDEX('Bobrick Material Pricing 2025'!$A$2:$C$1000,MATCH($F14,'Bobrick Material Pricing 2025'!$A$2:$A$1000,0),3))</f>
        <v/>
      </c>
      <c r="U14" s="184" t="str">
        <f>IF($F14="","",INDEX('Bobrick Labor Factors'!$A$2:$E$1000,MATCH($F14,'Bobrick Labor Factors'!$A$2:$A$1000,0),5))</f>
        <v/>
      </c>
      <c r="V14" s="143" t="str">
        <f>IF($F14="","",INDEX('Bobrick Material Pricing 2025'!$A$2:$C$1000,MATCH($F14,'Bobrick Material Pricing 2025'!$A$2:$A$1000,0),2))</f>
        <v/>
      </c>
      <c r="W14" s="145" t="s">
        <v>154</v>
      </c>
      <c r="X14" s="213" t="str">
        <v>B-233</v>
      </c>
      <c r="Y14" s="213" t="str">
        <v>Clothes Hook</v>
      </c>
      <c r="Z14" s="210" t="str" cm="1">
        <f t="array" ref="Z14">IF(ISNA(T14), _xlfn.TEXTJOIN(", ", TRUE, IF(ISNUMBER(SEARCH(F14, 'Bobrick Material Pricing 2025'!A7:A10005)), 'Bobrick Material Pricing 2025'!A7:A10005, "")), "")</f>
        <v/>
      </c>
    </row>
    <row r="15" spans="1:26" s="150" customFormat="1">
      <c r="A15" s="144">
        <v>7</v>
      </c>
      <c r="B15" s="112"/>
      <c r="C15" s="52"/>
      <c r="D15" s="131"/>
      <c r="E15" s="52"/>
      <c r="F15" s="134"/>
      <c r="G15" s="112"/>
      <c r="H15" s="145">
        <v>0</v>
      </c>
      <c r="I15" s="145">
        <v>0</v>
      </c>
      <c r="J15" s="146">
        <v>0</v>
      </c>
      <c r="K15" s="147">
        <f t="shared" si="0"/>
        <v>0</v>
      </c>
      <c r="L15" s="147">
        <f t="shared" si="1"/>
        <v>0</v>
      </c>
      <c r="M15" s="148">
        <f t="shared" si="2"/>
        <v>0</v>
      </c>
      <c r="N15" s="269">
        <f t="shared" si="3"/>
        <v>0</v>
      </c>
      <c r="O15" s="149" t="e">
        <f t="shared" si="7"/>
        <v>#DIV/0!</v>
      </c>
      <c r="P15" s="149" t="e">
        <f t="shared" si="4"/>
        <v>#DIV/0!</v>
      </c>
      <c r="Q15" s="43"/>
      <c r="R15" s="145" t="str">
        <f t="shared" si="5"/>
        <v/>
      </c>
      <c r="S15" s="52" t="str">
        <f t="shared" si="6"/>
        <v/>
      </c>
      <c r="T15" s="183" t="str">
        <f>IF($F15="","",INDEX('Bobrick Material Pricing 2025'!$A$2:$C$1000,MATCH($F15,'Bobrick Material Pricing 2025'!$A$2:$A$1000,0),3))</f>
        <v/>
      </c>
      <c r="U15" s="184" t="str">
        <f>IF($F15="","",INDEX('Bobrick Labor Factors'!$A$2:$E$1000,MATCH($F15,'Bobrick Labor Factors'!$A$2:$A$1000,0),5))</f>
        <v/>
      </c>
      <c r="V15" s="143" t="str">
        <f>IF($F15="","",INDEX('Bobrick Material Pricing 2025'!$A$2:$C$1000,MATCH($F15,'Bobrick Material Pricing 2025'!$A$2:$A$1000,0),2))</f>
        <v/>
      </c>
      <c r="W15" s="145" t="s">
        <v>154</v>
      </c>
      <c r="X15" s="213" t="str">
        <v>B-253</v>
      </c>
      <c r="Y15" s="213" t="str">
        <v>Surface-Mounted Roll-Paper-Towel Dispenser</v>
      </c>
      <c r="Z15" s="210" t="str" cm="1">
        <f t="array" ref="Z15">IF(ISNA(T15), _xlfn.TEXTJOIN(", ", TRUE, IF(ISNUMBER(SEARCH(F15, 'Bobrick Material Pricing 2025'!A8:A10006)), 'Bobrick Material Pricing 2025'!A8:A10006, "")), "")</f>
        <v/>
      </c>
    </row>
    <row r="16" spans="1:26" s="150" customFormat="1">
      <c r="A16" s="144">
        <v>8</v>
      </c>
      <c r="B16" s="112"/>
      <c r="C16" s="52"/>
      <c r="D16" s="131"/>
      <c r="E16" s="52"/>
      <c r="F16" s="134"/>
      <c r="G16" s="112"/>
      <c r="H16" s="145">
        <v>0</v>
      </c>
      <c r="I16" s="145">
        <v>0</v>
      </c>
      <c r="J16" s="146">
        <v>0</v>
      </c>
      <c r="K16" s="147">
        <f t="shared" si="0"/>
        <v>0</v>
      </c>
      <c r="L16" s="147">
        <f t="shared" si="1"/>
        <v>0</v>
      </c>
      <c r="M16" s="148">
        <f t="shared" si="2"/>
        <v>0</v>
      </c>
      <c r="N16" s="269">
        <f t="shared" si="3"/>
        <v>0</v>
      </c>
      <c r="O16" s="149" t="e">
        <f t="shared" si="7"/>
        <v>#DIV/0!</v>
      </c>
      <c r="P16" s="149" t="e">
        <f t="shared" si="4"/>
        <v>#DIV/0!</v>
      </c>
      <c r="Q16" s="43"/>
      <c r="R16" s="145" t="str">
        <f t="shared" si="5"/>
        <v/>
      </c>
      <c r="S16" s="52" t="str">
        <f t="shared" si="6"/>
        <v/>
      </c>
      <c r="T16" s="183" t="str">
        <f>IF($F16="","",INDEX('Bobrick Material Pricing 2025'!$A$2:$C$1000,MATCH($F16,'Bobrick Material Pricing 2025'!$A$2:$A$1000,0),3))</f>
        <v/>
      </c>
      <c r="U16" s="184" t="str">
        <f>IF($F16="","",INDEX('Bobrick Labor Factors'!$A$2:$E$1000,MATCH($F16,'Bobrick Labor Factors'!$A$2:$A$1000,0),5))</f>
        <v/>
      </c>
      <c r="V16" s="143" t="str">
        <f>IF($F16="","",INDEX('Bobrick Material Pricing 2025'!$A$2:$C$1000,MATCH($F16,'Bobrick Material Pricing 2025'!$A$2:$A$1000,0),2))</f>
        <v/>
      </c>
      <c r="W16" s="145" t="s">
        <v>154</v>
      </c>
      <c r="X16" s="213" t="str">
        <v>B-254</v>
      </c>
      <c r="Y16" s="213" t="str">
        <v>Sanitary Napkin Disposal, 1.2-Gal.</v>
      </c>
      <c r="Z16" s="210" t="str" cm="1">
        <f t="array" ref="Z16">IF(ISNA(T16), _xlfn.TEXTJOIN(", ", TRUE, IF(ISNUMBER(SEARCH(F16, 'Bobrick Material Pricing 2025'!A9:A10007)), 'Bobrick Material Pricing 2025'!A9:A10007, "")), "")</f>
        <v/>
      </c>
    </row>
    <row r="17" spans="1:26" s="150" customFormat="1">
      <c r="A17" s="144">
        <v>9</v>
      </c>
      <c r="B17" s="112"/>
      <c r="C17" s="52"/>
      <c r="D17" s="131"/>
      <c r="E17" s="52"/>
      <c r="F17" s="134"/>
      <c r="G17" s="112"/>
      <c r="H17" s="145">
        <v>0</v>
      </c>
      <c r="I17" s="145">
        <v>0</v>
      </c>
      <c r="J17" s="146">
        <v>0</v>
      </c>
      <c r="K17" s="147">
        <f t="shared" si="0"/>
        <v>0</v>
      </c>
      <c r="L17" s="147">
        <f t="shared" si="1"/>
        <v>0</v>
      </c>
      <c r="M17" s="148">
        <f t="shared" si="2"/>
        <v>0</v>
      </c>
      <c r="N17" s="269">
        <f t="shared" si="3"/>
        <v>0</v>
      </c>
      <c r="O17" s="149" t="e">
        <f t="shared" si="7"/>
        <v>#DIV/0!</v>
      </c>
      <c r="P17" s="149" t="e">
        <f t="shared" si="4"/>
        <v>#DIV/0!</v>
      </c>
      <c r="Q17" s="43"/>
      <c r="R17" s="145" t="str">
        <f t="shared" si="5"/>
        <v/>
      </c>
      <c r="S17" s="52" t="str">
        <f t="shared" si="6"/>
        <v/>
      </c>
      <c r="T17" s="183" t="str">
        <f>IF($F17="","",INDEX('Bobrick Material Pricing 2025'!$A$2:$C$1000,MATCH($F17,'Bobrick Material Pricing 2025'!$A$2:$A$1000,0),3))</f>
        <v/>
      </c>
      <c r="U17" s="184" t="str">
        <f>IF($F17="","",INDEX('Bobrick Labor Factors'!$A$2:$E$1000,MATCH($F17,'Bobrick Labor Factors'!$A$2:$A$1000,0),5))</f>
        <v/>
      </c>
      <c r="V17" s="143" t="str">
        <f>IF($F17="","",INDEX('Bobrick Material Pricing 2025'!$A$2:$C$1000,MATCH($F17,'Bobrick Material Pricing 2025'!$A$2:$A$1000,0),2))</f>
        <v/>
      </c>
      <c r="W17" s="145" t="s">
        <v>156</v>
      </c>
      <c r="X17" s="213" t="str">
        <v>B-262</v>
      </c>
      <c r="Y17" s="213" t="str">
        <v>Paper Towel Dispenser, 400 C-Fold or Multifold, Tumbler Lock</v>
      </c>
      <c r="Z17" s="210" t="str" cm="1">
        <f t="array" ref="Z17">IF(ISNA(T17), _xlfn.TEXTJOIN(", ", TRUE, IF(ISNUMBER(SEARCH(F17, 'Bobrick Material Pricing 2025'!A10:A10008)), 'Bobrick Material Pricing 2025'!A10:A10008, "")), "")</f>
        <v/>
      </c>
    </row>
    <row r="18" spans="1:26" s="150" customFormat="1">
      <c r="A18" s="144">
        <v>10</v>
      </c>
      <c r="B18" s="112"/>
      <c r="C18" s="52"/>
      <c r="D18" s="131"/>
      <c r="E18" s="52"/>
      <c r="F18" s="134"/>
      <c r="G18" s="112"/>
      <c r="H18" s="145">
        <v>0</v>
      </c>
      <c r="I18" s="145">
        <v>0</v>
      </c>
      <c r="J18" s="146">
        <v>0</v>
      </c>
      <c r="K18" s="147">
        <f t="shared" si="0"/>
        <v>0</v>
      </c>
      <c r="L18" s="147">
        <f t="shared" si="1"/>
        <v>0</v>
      </c>
      <c r="M18" s="148">
        <f t="shared" si="2"/>
        <v>0</v>
      </c>
      <c r="N18" s="269">
        <f t="shared" si="3"/>
        <v>0</v>
      </c>
      <c r="O18" s="149" t="e">
        <f t="shared" si="7"/>
        <v>#DIV/0!</v>
      </c>
      <c r="P18" s="149" t="e">
        <f t="shared" si="4"/>
        <v>#DIV/0!</v>
      </c>
      <c r="Q18" s="43"/>
      <c r="R18" s="145" t="str">
        <f t="shared" si="5"/>
        <v/>
      </c>
      <c r="S18" s="52" t="str">
        <f t="shared" si="6"/>
        <v/>
      </c>
      <c r="T18" s="183" t="str">
        <f>IF($F18="","",INDEX('Bobrick Material Pricing 2025'!$A$2:$C$1000,MATCH($F18,'Bobrick Material Pricing 2025'!$A$2:$A$1000,0),3))</f>
        <v/>
      </c>
      <c r="U18" s="184" t="str">
        <f>IF($F18="","",INDEX('Bobrick Labor Factors'!$A$2:$E$1000,MATCH($F18,'Bobrick Labor Factors'!$A$2:$A$1000,0),5))</f>
        <v/>
      </c>
      <c r="V18" s="143" t="str">
        <f>IF($F18="","",INDEX('Bobrick Material Pricing 2025'!$A$2:$C$1000,MATCH($F18,'Bobrick Material Pricing 2025'!$A$2:$A$1000,0),2))</f>
        <v/>
      </c>
      <c r="W18" s="145" t="s">
        <v>156</v>
      </c>
      <c r="X18" s="213" t="str">
        <v>B-263</v>
      </c>
      <c r="Y18" s="213" t="str">
        <v>Paper Towel Dispenser, Stainless Steel – Singlefold</v>
      </c>
      <c r="Z18" s="210" t="str" cm="1">
        <f t="array" ref="Z18">IF(ISNA(T18), _xlfn.TEXTJOIN(", ", TRUE, IF(ISNUMBER(SEARCH(F18, 'Bobrick Material Pricing 2025'!A11:A10009)), 'Bobrick Material Pricing 2025'!A11:A10009, "")), "")</f>
        <v/>
      </c>
    </row>
    <row r="19" spans="1:26" s="150" customFormat="1">
      <c r="A19" s="144">
        <v>11</v>
      </c>
      <c r="B19" s="112"/>
      <c r="C19" s="52"/>
      <c r="D19" s="131"/>
      <c r="E19" s="52"/>
      <c r="F19" s="134"/>
      <c r="G19" s="112"/>
      <c r="H19" s="145">
        <v>0</v>
      </c>
      <c r="I19" s="145">
        <v>0</v>
      </c>
      <c r="J19" s="146">
        <v>0</v>
      </c>
      <c r="K19" s="147">
        <f t="shared" si="0"/>
        <v>0</v>
      </c>
      <c r="L19" s="147">
        <f t="shared" si="1"/>
        <v>0</v>
      </c>
      <c r="M19" s="148">
        <f t="shared" si="2"/>
        <v>0</v>
      </c>
      <c r="N19" s="269">
        <f t="shared" si="3"/>
        <v>0</v>
      </c>
      <c r="O19" s="149" t="e">
        <f t="shared" si="7"/>
        <v>#DIV/0!</v>
      </c>
      <c r="P19" s="149" t="e">
        <f t="shared" si="4"/>
        <v>#DIV/0!</v>
      </c>
      <c r="Q19" s="43"/>
      <c r="R19" s="145" t="str">
        <f t="shared" si="5"/>
        <v/>
      </c>
      <c r="S19" s="52" t="str">
        <f t="shared" si="6"/>
        <v/>
      </c>
      <c r="T19" s="183" t="str">
        <f>IF($F19="","",INDEX('Bobrick Material Pricing 2025'!$A$2:$C$1000,MATCH($F19,'Bobrick Material Pricing 2025'!$A$2:$A$1000,0),3))</f>
        <v/>
      </c>
      <c r="U19" s="184" t="str">
        <f>IF($F19="","",INDEX('Bobrick Labor Factors'!$A$2:$E$1000,MATCH($F19,'Bobrick Labor Factors'!$A$2:$A$1000,0),5))</f>
        <v/>
      </c>
      <c r="V19" s="143" t="str">
        <f>IF($F19="","",INDEX('Bobrick Material Pricing 2025'!$A$2:$C$1000,MATCH($F19,'Bobrick Material Pricing 2025'!$A$2:$A$1000,0),2))</f>
        <v/>
      </c>
      <c r="W19" s="145" t="s">
        <v>154</v>
      </c>
      <c r="X19" s="213" t="str">
        <v>B-264</v>
      </c>
      <c r="Y19" s="213" t="str">
        <v>Single-Roll Toilet Tissue Dispenser</v>
      </c>
      <c r="Z19" s="210" t="str" cm="1">
        <f t="array" ref="Z19">IF(ISNA(T19), _xlfn.TEXTJOIN(", ", TRUE, IF(ISNUMBER(SEARCH(F19, 'Bobrick Material Pricing 2025'!A12:A10010)), 'Bobrick Material Pricing 2025'!A12:A10010, "")), "")</f>
        <v/>
      </c>
    </row>
    <row r="20" spans="1:26" s="150" customFormat="1">
      <c r="A20" s="144">
        <v>12</v>
      </c>
      <c r="B20" s="112"/>
      <c r="C20" s="52"/>
      <c r="D20" s="131"/>
      <c r="E20" s="52"/>
      <c r="F20" s="134"/>
      <c r="G20" s="112"/>
      <c r="H20" s="145">
        <v>0</v>
      </c>
      <c r="I20" s="145">
        <v>0</v>
      </c>
      <c r="J20" s="146">
        <v>0</v>
      </c>
      <c r="K20" s="147">
        <f t="shared" si="0"/>
        <v>0</v>
      </c>
      <c r="L20" s="147">
        <f t="shared" si="1"/>
        <v>0</v>
      </c>
      <c r="M20" s="148">
        <f t="shared" si="2"/>
        <v>0</v>
      </c>
      <c r="N20" s="269">
        <f t="shared" si="3"/>
        <v>0</v>
      </c>
      <c r="O20" s="149" t="e">
        <f t="shared" si="7"/>
        <v>#DIV/0!</v>
      </c>
      <c r="P20" s="149" t="e">
        <f t="shared" si="4"/>
        <v>#DIV/0!</v>
      </c>
      <c r="Q20" s="43"/>
      <c r="R20" s="145" t="str">
        <f t="shared" si="5"/>
        <v/>
      </c>
      <c r="S20" s="52" t="str">
        <f t="shared" si="6"/>
        <v/>
      </c>
      <c r="T20" s="183" t="str">
        <f>IF($F20="","",INDEX('Bobrick Material Pricing 2025'!$A$2:$C$1000,MATCH($F20,'Bobrick Material Pricing 2025'!$A$2:$A$1000,0),3))</f>
        <v/>
      </c>
      <c r="U20" s="184" t="str">
        <f>IF($F20="","",INDEX('Bobrick Labor Factors'!$A$2:$E$1000,MATCH($F20,'Bobrick Labor Factors'!$A$2:$A$1000,0),5))</f>
        <v/>
      </c>
      <c r="V20" s="143" t="str">
        <f>IF($F20="","",INDEX('Bobrick Material Pricing 2025'!$A$2:$C$1000,MATCH($F20,'Bobrick Material Pricing 2025'!$A$2:$A$1000,0),2))</f>
        <v/>
      </c>
      <c r="W20" s="145"/>
      <c r="X20" s="213" t="str">
        <v>B-265</v>
      </c>
      <c r="Y20" s="213" t="str">
        <v>Double-Roll Toilet Tissue Dispenser</v>
      </c>
      <c r="Z20" s="210" t="str" cm="1">
        <f t="array" ref="Z20">IF(ISNA(T20), _xlfn.TEXTJOIN(", ", TRUE, IF(ISNUMBER(SEARCH(F20, 'Bobrick Material Pricing 2025'!A13:A10011)), 'Bobrick Material Pricing 2025'!A13:A10011, "")), "")</f>
        <v/>
      </c>
    </row>
    <row r="21" spans="1:26" s="150" customFormat="1">
      <c r="A21" s="144">
        <v>13</v>
      </c>
      <c r="B21" s="112"/>
      <c r="C21" s="52"/>
      <c r="D21" s="131"/>
      <c r="E21" s="52"/>
      <c r="F21" s="134"/>
      <c r="G21" s="112"/>
      <c r="H21" s="145">
        <v>0</v>
      </c>
      <c r="I21" s="145">
        <v>0</v>
      </c>
      <c r="J21" s="146">
        <v>0</v>
      </c>
      <c r="K21" s="147">
        <f t="shared" si="0"/>
        <v>0</v>
      </c>
      <c r="L21" s="147">
        <f t="shared" si="1"/>
        <v>0</v>
      </c>
      <c r="M21" s="148">
        <f t="shared" si="2"/>
        <v>0</v>
      </c>
      <c r="N21" s="269">
        <f t="shared" si="3"/>
        <v>0</v>
      </c>
      <c r="O21" s="149" t="e">
        <f t="shared" si="7"/>
        <v>#DIV/0!</v>
      </c>
      <c r="P21" s="149" t="e">
        <f t="shared" si="4"/>
        <v>#DIV/0!</v>
      </c>
      <c r="Q21" s="43"/>
      <c r="R21" s="145" t="str">
        <f t="shared" si="5"/>
        <v/>
      </c>
      <c r="S21" s="52" t="str">
        <f t="shared" si="6"/>
        <v/>
      </c>
      <c r="T21" s="183" t="str">
        <f>IF($F21="","",INDEX('Bobrick Material Pricing 2025'!$A$2:$C$1000,MATCH($F21,'Bobrick Material Pricing 2025'!$A$2:$A$1000,0),3))</f>
        <v/>
      </c>
      <c r="U21" s="184" t="str">
        <f>IF($F21="","",INDEX('Bobrick Labor Factors'!$A$2:$E$1000,MATCH($F21,'Bobrick Labor Factors'!$A$2:$A$1000,0),5))</f>
        <v/>
      </c>
      <c r="V21" s="143" t="str">
        <f>IF($F21="","",INDEX('Bobrick Material Pricing 2025'!$A$2:$C$1000,MATCH($F21,'Bobrick Material Pricing 2025'!$A$2:$A$1000,0),2))</f>
        <v/>
      </c>
      <c r="W21" s="145"/>
      <c r="X21" s="213" t="str">
        <v>B-270</v>
      </c>
      <c r="Y21" s="213" t="str">
        <v>Sanitary Napkin Disposal, Stainless Steel, 1.0-Gal</v>
      </c>
      <c r="Z21" s="210" t="str" cm="1">
        <f t="array" ref="Z21">IF(ISNA(T21), _xlfn.TEXTJOIN(", ", TRUE, IF(ISNUMBER(SEARCH(F21, 'Bobrick Material Pricing 2025'!A14:A10012)), 'Bobrick Material Pricing 2025'!A14:A10012, "")), "")</f>
        <v/>
      </c>
    </row>
    <row r="22" spans="1:26" s="150" customFormat="1">
      <c r="A22" s="144">
        <v>14</v>
      </c>
      <c r="B22" s="112"/>
      <c r="C22" s="52"/>
      <c r="D22" s="131"/>
      <c r="E22" s="52"/>
      <c r="F22" s="134"/>
      <c r="G22" s="112"/>
      <c r="H22" s="145">
        <v>0</v>
      </c>
      <c r="I22" s="145">
        <v>0</v>
      </c>
      <c r="J22" s="146">
        <v>0</v>
      </c>
      <c r="K22" s="147">
        <f t="shared" si="0"/>
        <v>0</v>
      </c>
      <c r="L22" s="147">
        <f t="shared" si="1"/>
        <v>0</v>
      </c>
      <c r="M22" s="148">
        <f t="shared" si="2"/>
        <v>0</v>
      </c>
      <c r="N22" s="269">
        <f t="shared" si="3"/>
        <v>0</v>
      </c>
      <c r="O22" s="149" t="e">
        <f t="shared" si="7"/>
        <v>#DIV/0!</v>
      </c>
      <c r="P22" s="149" t="e">
        <f t="shared" si="4"/>
        <v>#DIV/0!</v>
      </c>
      <c r="Q22" s="43"/>
      <c r="R22" s="145" t="str">
        <f t="shared" si="5"/>
        <v/>
      </c>
      <c r="S22" s="52" t="str">
        <f t="shared" si="6"/>
        <v/>
      </c>
      <c r="T22" s="183" t="str">
        <f>IF($F22="","",INDEX('Bobrick Material Pricing 2025'!$A$2:$C$1000,MATCH($F22,'Bobrick Material Pricing 2025'!$A$2:$A$1000,0),3))</f>
        <v/>
      </c>
      <c r="U22" s="184" t="str">
        <f>IF($F22="","",INDEX('Bobrick Labor Factors'!$A$2:$E$1000,MATCH($F22,'Bobrick Labor Factors'!$A$2:$A$1000,0),5))</f>
        <v/>
      </c>
      <c r="V22" s="143" t="str">
        <f>IF($F22="","",INDEX('Bobrick Material Pricing 2025'!$A$2:$C$1000,MATCH($F22,'Bobrick Material Pricing 2025'!$A$2:$A$1000,0),2))</f>
        <v/>
      </c>
      <c r="W22" s="145"/>
      <c r="X22" s="213" t="str">
        <v>B-272</v>
      </c>
      <c r="Y22" s="213" t="str">
        <v>Toilet Tissue Cabinet for Folded Tissue</v>
      </c>
      <c r="Z22" s="210" t="str" cm="1">
        <f t="array" ref="Z22">IF(ISNA(T22), _xlfn.TEXTJOIN(", ", TRUE, IF(ISNUMBER(SEARCH(F22, 'Bobrick Material Pricing 2025'!A15:A10013)), 'Bobrick Material Pricing 2025'!A15:A10013, "")), "")</f>
        <v/>
      </c>
    </row>
    <row r="23" spans="1:26" s="150" customFormat="1">
      <c r="A23" s="144">
        <v>15</v>
      </c>
      <c r="B23" s="112"/>
      <c r="C23" s="52"/>
      <c r="D23" s="131"/>
      <c r="E23" s="52"/>
      <c r="F23" s="134"/>
      <c r="G23" s="112"/>
      <c r="H23" s="145">
        <v>0</v>
      </c>
      <c r="I23" s="145">
        <v>0</v>
      </c>
      <c r="J23" s="146">
        <v>0</v>
      </c>
      <c r="K23" s="147">
        <f t="shared" si="0"/>
        <v>0</v>
      </c>
      <c r="L23" s="147">
        <f t="shared" si="1"/>
        <v>0</v>
      </c>
      <c r="M23" s="148">
        <f t="shared" si="2"/>
        <v>0</v>
      </c>
      <c r="N23" s="269">
        <f t="shared" si="3"/>
        <v>0</v>
      </c>
      <c r="O23" s="149" t="e">
        <f t="shared" si="7"/>
        <v>#DIV/0!</v>
      </c>
      <c r="P23" s="149" t="e">
        <f t="shared" si="4"/>
        <v>#DIV/0!</v>
      </c>
      <c r="Q23" s="43"/>
      <c r="R23" s="145" t="str">
        <f t="shared" si="5"/>
        <v/>
      </c>
      <c r="S23" s="52" t="str">
        <f t="shared" si="6"/>
        <v/>
      </c>
      <c r="T23" s="183" t="str">
        <f>IF($F23="","",INDEX('Bobrick Material Pricing 2025'!$A$2:$C$1000,MATCH($F23,'Bobrick Material Pricing 2025'!$A$2:$A$1000,0),3))</f>
        <v/>
      </c>
      <c r="U23" s="184" t="str">
        <f>IF($F23="","",INDEX('Bobrick Labor Factors'!$A$2:$E$1000,MATCH($F23,'Bobrick Labor Factors'!$A$2:$A$1000,0),5))</f>
        <v/>
      </c>
      <c r="V23" s="143" t="str">
        <f>IF($F23="","",INDEX('Bobrick Material Pricing 2025'!$A$2:$C$1000,MATCH($F23,'Bobrick Material Pricing 2025'!$A$2:$A$1000,0),2))</f>
        <v/>
      </c>
      <c r="W23" s="145"/>
      <c r="X23" s="213" t="str">
        <v>B-273</v>
      </c>
      <c r="Y23" s="213" t="str">
        <v>Single-Roll Toilet Tissue Dispenser with Controlled Delivery</v>
      </c>
      <c r="Z23" s="210" t="str" cm="1">
        <f t="array" ref="Z23">IF(ISNA(T23), _xlfn.TEXTJOIN(", ", TRUE, IF(ISNUMBER(SEARCH(F23, 'Bobrick Material Pricing 2025'!A16:A10014)), 'Bobrick Material Pricing 2025'!A16:A10014, "")), "")</f>
        <v/>
      </c>
    </row>
    <row r="24" spans="1:26" s="150" customFormat="1" ht="12.75" customHeight="1">
      <c r="A24" s="144">
        <v>16</v>
      </c>
      <c r="B24" s="112"/>
      <c r="C24" s="52"/>
      <c r="D24" s="131"/>
      <c r="E24" s="52"/>
      <c r="F24" s="134"/>
      <c r="G24" s="112"/>
      <c r="H24" s="145">
        <v>0</v>
      </c>
      <c r="I24" s="145">
        <v>0</v>
      </c>
      <c r="J24" s="146">
        <v>0</v>
      </c>
      <c r="K24" s="147">
        <f t="shared" si="0"/>
        <v>0</v>
      </c>
      <c r="L24" s="147">
        <f t="shared" si="1"/>
        <v>0</v>
      </c>
      <c r="M24" s="148">
        <f t="shared" si="2"/>
        <v>0</v>
      </c>
      <c r="N24" s="269">
        <f t="shared" si="3"/>
        <v>0</v>
      </c>
      <c r="O24" s="149" t="e">
        <f t="shared" si="7"/>
        <v>#DIV/0!</v>
      </c>
      <c r="P24" s="149" t="e">
        <f t="shared" si="4"/>
        <v>#DIV/0!</v>
      </c>
      <c r="Q24" s="43"/>
      <c r="R24" s="145" t="str">
        <f t="shared" si="5"/>
        <v/>
      </c>
      <c r="S24" s="52" t="str">
        <f t="shared" si="6"/>
        <v/>
      </c>
      <c r="T24" s="183" t="str">
        <f>IF($F24="","",INDEX('Bobrick Material Pricing 2025'!$A$2:$C$1000,MATCH($F24,'Bobrick Material Pricing 2025'!$A$2:$A$1000,0),3))</f>
        <v/>
      </c>
      <c r="U24" s="184" t="str">
        <f>IF($F24="","",INDEX('Bobrick Labor Factors'!$A$2:$E$1000,MATCH($F24,'Bobrick Labor Factors'!$A$2:$A$1000,0),5))</f>
        <v/>
      </c>
      <c r="V24" s="143" t="str">
        <f>IF($F24="","",INDEX('Bobrick Material Pricing 2025'!$A$2:$C$1000,MATCH($F24,'Bobrick Material Pricing 2025'!$A$2:$A$1000,0),2))</f>
        <v/>
      </c>
      <c r="W24" s="145"/>
      <c r="X24" s="213" t="str">
        <v>B-274</v>
      </c>
      <c r="Y24" s="213" t="str">
        <v>Double-Roll Toilet Tissue Dispenser with Controlled Delivery</v>
      </c>
      <c r="Z24" s="210" t="str" cm="1">
        <f t="array" ref="Z24">IF(ISNA(T24), _xlfn.TEXTJOIN(", ", TRUE, IF(ISNUMBER(SEARCH(F24, 'Bobrick Material Pricing 2025'!A17:A10015)), 'Bobrick Material Pricing 2025'!A17:A10015, "")), "")</f>
        <v/>
      </c>
    </row>
    <row r="25" spans="1:26" s="150" customFormat="1" ht="12.75" customHeight="1">
      <c r="A25" s="144">
        <v>17</v>
      </c>
      <c r="B25" s="112"/>
      <c r="C25" s="52"/>
      <c r="D25" s="131"/>
      <c r="E25" s="52"/>
      <c r="F25" s="134"/>
      <c r="G25" s="112"/>
      <c r="H25" s="145">
        <v>0</v>
      </c>
      <c r="I25" s="145">
        <v>0</v>
      </c>
      <c r="J25" s="146">
        <v>0</v>
      </c>
      <c r="K25" s="147">
        <f t="shared" si="0"/>
        <v>0</v>
      </c>
      <c r="L25" s="147">
        <f t="shared" si="1"/>
        <v>0</v>
      </c>
      <c r="M25" s="148">
        <f t="shared" si="2"/>
        <v>0</v>
      </c>
      <c r="N25" s="269">
        <f t="shared" si="3"/>
        <v>0</v>
      </c>
      <c r="O25" s="149" t="e">
        <f t="shared" si="7"/>
        <v>#DIV/0!</v>
      </c>
      <c r="P25" s="149" t="e">
        <f t="shared" si="4"/>
        <v>#DIV/0!</v>
      </c>
      <c r="Q25" s="43"/>
      <c r="R25" s="145" t="str">
        <f t="shared" si="5"/>
        <v/>
      </c>
      <c r="S25" s="52" t="str">
        <f t="shared" si="6"/>
        <v/>
      </c>
      <c r="T25" s="183" t="str">
        <f>IF($F25="","",INDEX('Bobrick Material Pricing 2025'!$A$2:$C$1000,MATCH($F25,'Bobrick Material Pricing 2025'!$A$2:$A$1000,0),3))</f>
        <v/>
      </c>
      <c r="U25" s="184" t="str">
        <f>IF($F25="","",INDEX('Bobrick Labor Factors'!$A$2:$E$1000,MATCH($F25,'Bobrick Labor Factors'!$A$2:$A$1000,0),5))</f>
        <v/>
      </c>
      <c r="V25" s="143" t="str">
        <f>IF($F25="","",INDEX('Bobrick Material Pricing 2025'!$A$2:$C$1000,MATCH($F25,'Bobrick Material Pricing 2025'!$A$2:$A$1000,0),2))</f>
        <v/>
      </c>
      <c r="W25" s="145"/>
      <c r="X25" s="213" t="str">
        <v>B-275</v>
      </c>
      <c r="Y25" s="213" t="str">
        <v>Waste Receptacle, Stainless Steel – 20-Gal.</v>
      </c>
      <c r="Z25" s="210" t="str" cm="1">
        <f t="array" ref="Z25">IF(ISNA(T25), _xlfn.TEXTJOIN(", ", TRUE, IF(ISNUMBER(SEARCH(F25, 'Bobrick Material Pricing 2025'!A18:A10016)), 'Bobrick Material Pricing 2025'!A18:A10016, "")), "")</f>
        <v/>
      </c>
    </row>
    <row r="26" spans="1:26" s="150" customFormat="1" ht="12.75" customHeight="1">
      <c r="A26" s="144">
        <v>18</v>
      </c>
      <c r="B26" s="112"/>
      <c r="C26" s="52"/>
      <c r="D26" s="131"/>
      <c r="E26" s="52"/>
      <c r="F26" s="134"/>
      <c r="G26" s="112"/>
      <c r="H26" s="145">
        <v>0</v>
      </c>
      <c r="I26" s="145">
        <v>0</v>
      </c>
      <c r="J26" s="146">
        <v>0</v>
      </c>
      <c r="K26" s="147">
        <f t="shared" si="0"/>
        <v>0</v>
      </c>
      <c r="L26" s="147">
        <f t="shared" si="1"/>
        <v>0</v>
      </c>
      <c r="M26" s="148">
        <f t="shared" si="2"/>
        <v>0</v>
      </c>
      <c r="N26" s="269">
        <f t="shared" si="3"/>
        <v>0</v>
      </c>
      <c r="O26" s="149" t="e">
        <f t="shared" si="7"/>
        <v>#DIV/0!</v>
      </c>
      <c r="P26" s="149" t="e">
        <f t="shared" si="4"/>
        <v>#DIV/0!</v>
      </c>
      <c r="Q26" s="43"/>
      <c r="R26" s="145" t="str">
        <f t="shared" si="5"/>
        <v/>
      </c>
      <c r="S26" s="52" t="str">
        <f t="shared" si="6"/>
        <v/>
      </c>
      <c r="T26" s="183" t="str">
        <f>IF($F26="","",INDEX('Bobrick Material Pricing 2025'!$A$2:$C$1000,MATCH($F26,'Bobrick Material Pricing 2025'!$A$2:$A$1000,0),3))</f>
        <v/>
      </c>
      <c r="U26" s="184" t="str">
        <f>IF($F26="","",INDEX('Bobrick Labor Factors'!$A$2:$E$1000,MATCH($F26,'Bobrick Labor Factors'!$A$2:$A$1000,0),5))</f>
        <v/>
      </c>
      <c r="V26" s="143" t="str">
        <f>IF($F26="","",INDEX('Bobrick Material Pricing 2025'!$A$2:$C$1000,MATCH($F26,'Bobrick Material Pricing 2025'!$A$2:$A$1000,0),2))</f>
        <v/>
      </c>
      <c r="W26" s="145"/>
      <c r="X26" s="213" t="str">
        <v>B-277</v>
      </c>
      <c r="Y26" s="213" t="str">
        <v>Waste Receptacle, Stainless Steel, 12.75-Gal.</v>
      </c>
      <c r="Z26" s="210" t="str" cm="1">
        <f t="array" ref="Z26">IF(ISNA(T26), _xlfn.TEXTJOIN(", ", TRUE, IF(ISNUMBER(SEARCH(F26, 'Bobrick Material Pricing 2025'!A19:A10017)), 'Bobrick Material Pricing 2025'!A19:A10017, "")), "")</f>
        <v/>
      </c>
    </row>
    <row r="27" spans="1:26" s="150" customFormat="1" ht="12.75" customHeight="1">
      <c r="A27" s="144">
        <v>19</v>
      </c>
      <c r="B27" s="112"/>
      <c r="C27" s="52"/>
      <c r="D27" s="131"/>
      <c r="E27" s="52"/>
      <c r="F27" s="134"/>
      <c r="G27" s="112"/>
      <c r="H27" s="145">
        <v>0</v>
      </c>
      <c r="I27" s="145">
        <v>0</v>
      </c>
      <c r="J27" s="146">
        <v>0</v>
      </c>
      <c r="K27" s="147">
        <f t="shared" si="0"/>
        <v>0</v>
      </c>
      <c r="L27" s="147">
        <f t="shared" si="1"/>
        <v>0</v>
      </c>
      <c r="M27" s="148">
        <f t="shared" si="2"/>
        <v>0</v>
      </c>
      <c r="N27" s="269">
        <f t="shared" si="3"/>
        <v>0</v>
      </c>
      <c r="O27" s="149" t="e">
        <f t="shared" si="7"/>
        <v>#DIV/0!</v>
      </c>
      <c r="P27" s="149" t="e">
        <f t="shared" si="4"/>
        <v>#DIV/0!</v>
      </c>
      <c r="Q27" s="43"/>
      <c r="R27" s="145" t="str">
        <f t="shared" si="5"/>
        <v/>
      </c>
      <c r="S27" s="52" t="str">
        <f t="shared" si="6"/>
        <v/>
      </c>
      <c r="T27" s="183" t="str">
        <f>IF($F27="","",INDEX('Bobrick Material Pricing 2025'!$A$2:$C$1000,MATCH($F27,'Bobrick Material Pricing 2025'!$A$2:$A$1000,0),3))</f>
        <v/>
      </c>
      <c r="U27" s="184" t="str">
        <f>IF($F27="","",INDEX('Bobrick Labor Factors'!$A$2:$E$1000,MATCH($F27,'Bobrick Labor Factors'!$A$2:$A$1000,0),5))</f>
        <v/>
      </c>
      <c r="V27" s="143" t="str">
        <f>IF($F27="","",INDEX('Bobrick Material Pricing 2025'!$A$2:$C$1000,MATCH($F27,'Bobrick Material Pricing 2025'!$A$2:$A$1000,0),2))</f>
        <v/>
      </c>
      <c r="W27" s="145"/>
      <c r="X27" s="213" t="str">
        <v>B-279</v>
      </c>
      <c r="Y27" s="213" t="str">
        <v>Waste Receptacle, Stainless Steel – 6.4-Gal.</v>
      </c>
      <c r="Z27" s="210" t="str" cm="1">
        <f t="array" ref="Z27">IF(ISNA(T27), _xlfn.TEXTJOIN(", ", TRUE, IF(ISNUMBER(SEARCH(F27, 'Bobrick Material Pricing 2025'!A20:A10018)), 'Bobrick Material Pricing 2025'!A20:A10018, "")), "")</f>
        <v/>
      </c>
    </row>
    <row r="28" spans="1:26" s="150" customFormat="1" ht="12.75" customHeight="1">
      <c r="A28" s="144">
        <v>20</v>
      </c>
      <c r="B28" s="112"/>
      <c r="C28" s="52"/>
      <c r="D28" s="131"/>
      <c r="E28" s="52"/>
      <c r="F28" s="134"/>
      <c r="G28" s="112"/>
      <c r="H28" s="145">
        <v>0</v>
      </c>
      <c r="I28" s="145">
        <v>0</v>
      </c>
      <c r="J28" s="146">
        <v>0</v>
      </c>
      <c r="K28" s="147">
        <f t="shared" si="0"/>
        <v>0</v>
      </c>
      <c r="L28" s="147">
        <f t="shared" si="1"/>
        <v>0</v>
      </c>
      <c r="M28" s="148">
        <f t="shared" si="2"/>
        <v>0</v>
      </c>
      <c r="N28" s="269">
        <f t="shared" si="3"/>
        <v>0</v>
      </c>
      <c r="O28" s="149" t="e">
        <f t="shared" si="7"/>
        <v>#DIV/0!</v>
      </c>
      <c r="P28" s="149" t="e">
        <f t="shared" si="4"/>
        <v>#DIV/0!</v>
      </c>
      <c r="Q28" s="43"/>
      <c r="R28" s="145" t="str">
        <f t="shared" si="5"/>
        <v/>
      </c>
      <c r="S28" s="52" t="str">
        <f t="shared" si="6"/>
        <v/>
      </c>
      <c r="T28" s="183" t="str">
        <f>IF($F28="","",INDEX('Bobrick Material Pricing 2025'!$A$2:$C$1000,MATCH($F28,'Bobrick Material Pricing 2025'!$A$2:$A$1000,0),3))</f>
        <v/>
      </c>
      <c r="U28" s="184" t="str">
        <f>IF($F28="","",INDEX('Bobrick Labor Factors'!$A$2:$E$1000,MATCH($F28,'Bobrick Labor Factors'!$A$2:$A$1000,0),5))</f>
        <v/>
      </c>
      <c r="V28" s="143" t="str">
        <f>IF($F28="","",INDEX('Bobrick Material Pricing 2025'!$A$2:$C$1000,MATCH($F28,'Bobrick Material Pricing 2025'!$A$2:$A$1000,0),2))</f>
        <v/>
      </c>
      <c r="W28" s="145"/>
      <c r="X28" s="213" t="str">
        <v>B-287</v>
      </c>
      <c r="Y28" s="213" t="str">
        <v>Folding Utility Shelf</v>
      </c>
      <c r="Z28" s="210" t="str" cm="1">
        <f t="array" ref="Z28">IF(ISNA(T28), _xlfn.TEXTJOIN(", ", TRUE, IF(ISNUMBER(SEARCH(F28, 'Bobrick Material Pricing 2025'!A21:A10019)), 'Bobrick Material Pricing 2025'!A21:A10019, "")), "")</f>
        <v/>
      </c>
    </row>
    <row r="29" spans="1:26" s="150" customFormat="1" ht="12.75" customHeight="1">
      <c r="A29" s="144">
        <v>21</v>
      </c>
      <c r="B29" s="112"/>
      <c r="C29" s="52"/>
      <c r="D29" s="131"/>
      <c r="E29" s="52"/>
      <c r="F29" s="134"/>
      <c r="G29" s="112"/>
      <c r="H29" s="145">
        <v>0</v>
      </c>
      <c r="I29" s="145">
        <v>0</v>
      </c>
      <c r="J29" s="146">
        <v>0</v>
      </c>
      <c r="K29" s="147">
        <f t="shared" si="0"/>
        <v>0</v>
      </c>
      <c r="L29" s="147">
        <f t="shared" si="1"/>
        <v>0</v>
      </c>
      <c r="M29" s="148">
        <f t="shared" si="2"/>
        <v>0</v>
      </c>
      <c r="N29" s="269">
        <f t="shared" si="3"/>
        <v>0</v>
      </c>
      <c r="O29" s="149" t="e">
        <f t="shared" si="7"/>
        <v>#DIV/0!</v>
      </c>
      <c r="P29" s="149" t="e">
        <f t="shared" si="4"/>
        <v>#DIV/0!</v>
      </c>
      <c r="Q29" s="43"/>
      <c r="R29" s="145" t="str">
        <f t="shared" si="5"/>
        <v/>
      </c>
      <c r="S29" s="52" t="str">
        <f t="shared" si="6"/>
        <v/>
      </c>
      <c r="T29" s="183" t="str">
        <f>IF($F29="","",INDEX('Bobrick Material Pricing 2025'!$A$2:$C$1000,MATCH($F29,'Bobrick Material Pricing 2025'!$A$2:$A$1000,0),3))</f>
        <v/>
      </c>
      <c r="U29" s="184" t="str">
        <f>IF($F29="","",INDEX('Bobrick Labor Factors'!$A$2:$E$1000,MATCH($F29,'Bobrick Labor Factors'!$A$2:$A$1000,0),5))</f>
        <v/>
      </c>
      <c r="V29" s="143" t="str">
        <f>IF($F29="","",INDEX('Bobrick Material Pricing 2025'!$A$2:$C$1000,MATCH($F29,'Bobrick Material Pricing 2025'!$A$2:$A$1000,0),2))</f>
        <v/>
      </c>
      <c r="W29" s="145"/>
      <c r="X29" s="213" t="str">
        <v>B-297</v>
      </c>
      <c r="Y29" s="213" t="str">
        <v>Medicine Cabinet, Surface-Mounted – 2 Shelves</v>
      </c>
      <c r="Z29" s="135" t="str" cm="1">
        <f t="array" ref="Z29">IF(ISNA(T29), _xlfn.TEXTJOIN(", ", TRUE, IF(ISNUMBER(SEARCH(F29, 'Bobrick Material Pricing 2025'!A22:A10020)), 'Bobrick Material Pricing 2025'!A22:A10020, "")), "")</f>
        <v/>
      </c>
    </row>
    <row r="30" spans="1:26" s="150" customFormat="1" ht="12.75" customHeight="1">
      <c r="A30" s="144">
        <v>22</v>
      </c>
      <c r="B30" s="112"/>
      <c r="C30" s="52"/>
      <c r="D30" s="131"/>
      <c r="E30" s="52"/>
      <c r="F30" s="134"/>
      <c r="G30" s="112"/>
      <c r="H30" s="145">
        <v>0</v>
      </c>
      <c r="I30" s="145">
        <v>0</v>
      </c>
      <c r="J30" s="146">
        <v>0</v>
      </c>
      <c r="K30" s="147">
        <f t="shared" si="0"/>
        <v>0</v>
      </c>
      <c r="L30" s="147">
        <f t="shared" si="1"/>
        <v>0</v>
      </c>
      <c r="M30" s="148">
        <f t="shared" si="2"/>
        <v>0</v>
      </c>
      <c r="N30" s="269">
        <f t="shared" si="3"/>
        <v>0</v>
      </c>
      <c r="O30" s="149" t="e">
        <f t="shared" si="7"/>
        <v>#DIV/0!</v>
      </c>
      <c r="P30" s="149" t="e">
        <f t="shared" si="4"/>
        <v>#DIV/0!</v>
      </c>
      <c r="Q30" s="43"/>
      <c r="R30" s="145" t="str">
        <f t="shared" si="5"/>
        <v/>
      </c>
      <c r="S30" s="52" t="str">
        <f t="shared" si="6"/>
        <v/>
      </c>
      <c r="T30" s="183" t="str">
        <f>IF($F30="","",INDEX('Bobrick Material Pricing 2025'!$A$2:$C$1000,MATCH($F30,'Bobrick Material Pricing 2025'!$A$2:$A$1000,0),3))</f>
        <v/>
      </c>
      <c r="U30" s="184" t="str">
        <f>IF($F30="","",INDEX('Bobrick Labor Factors'!$A$2:$E$1000,MATCH($F30,'Bobrick Labor Factors'!$A$2:$A$1000,0),5))</f>
        <v/>
      </c>
      <c r="V30" s="143" t="str">
        <f>IF($F30="","",INDEX('Bobrick Material Pricing 2025'!$A$2:$C$1000,MATCH($F30,'Bobrick Material Pricing 2025'!$A$2:$A$1000,0),2))</f>
        <v/>
      </c>
      <c r="W30" s="145"/>
      <c r="X30" s="213" t="str">
        <v>B-299</v>
      </c>
      <c r="Y30" s="213" t="str">
        <v>Medicine Cabinet, Surface-Mounted – 4 Shelves</v>
      </c>
      <c r="Z30" s="210" t="str" cm="1">
        <f t="array" ref="Z30">IF(ISNA(T30), _xlfn.TEXTJOIN(", ", TRUE, IF(ISNUMBER(SEARCH(F30, 'Bobrick Material Pricing 2025'!A23:A10021)), 'Bobrick Material Pricing 2025'!A23:A10021, "")), "")</f>
        <v/>
      </c>
    </row>
    <row r="31" spans="1:26" s="150" customFormat="1" ht="12.75" customHeight="1">
      <c r="A31" s="144">
        <v>23</v>
      </c>
      <c r="B31" s="112"/>
      <c r="C31" s="52"/>
      <c r="D31" s="131"/>
      <c r="E31" s="52"/>
      <c r="F31" s="134"/>
      <c r="G31" s="112"/>
      <c r="H31" s="145">
        <v>0</v>
      </c>
      <c r="I31" s="145">
        <v>0</v>
      </c>
      <c r="J31" s="146">
        <v>0</v>
      </c>
      <c r="K31" s="147">
        <f t="shared" si="0"/>
        <v>0</v>
      </c>
      <c r="L31" s="147">
        <f t="shared" si="1"/>
        <v>0</v>
      </c>
      <c r="M31" s="148">
        <f t="shared" si="2"/>
        <v>0</v>
      </c>
      <c r="N31" s="269">
        <f t="shared" si="3"/>
        <v>0</v>
      </c>
      <c r="O31" s="149" t="e">
        <f t="shared" si="7"/>
        <v>#DIV/0!</v>
      </c>
      <c r="P31" s="149" t="e">
        <f t="shared" si="4"/>
        <v>#DIV/0!</v>
      </c>
      <c r="Q31" s="43"/>
      <c r="R31" s="145" t="str">
        <f t="shared" si="5"/>
        <v/>
      </c>
      <c r="S31" s="52" t="str">
        <f t="shared" si="6"/>
        <v/>
      </c>
      <c r="T31" s="183" t="str">
        <f>IF($F31="","",INDEX('Bobrick Material Pricing 2025'!$A$2:$C$1000,MATCH($F31,'Bobrick Material Pricing 2025'!$A$2:$A$1000,0),3))</f>
        <v/>
      </c>
      <c r="U31" s="184" t="str">
        <f>IF($F31="","",INDEX('Bobrick Labor Factors'!$A$2:$E$1000,MATCH($F31,'Bobrick Labor Factors'!$A$2:$A$1000,0),5))</f>
        <v/>
      </c>
      <c r="V31" s="143" t="str">
        <f>IF($F31="","",INDEX('Bobrick Material Pricing 2025'!$A$2:$C$1000,MATCH($F31,'Bobrick Material Pricing 2025'!$A$2:$A$1000,0),2))</f>
        <v/>
      </c>
      <c r="W31" s="145"/>
      <c r="X31" s="213" t="str">
        <v>B-301</v>
      </c>
      <c r="Y31" s="213" t="str">
        <v>Toilet Seat Cover Dispenser</v>
      </c>
      <c r="Z31" s="210" t="str" cm="1">
        <f t="array" ref="Z31">IF(ISNA(T31), _xlfn.TEXTJOIN(", ", TRUE, IF(ISNUMBER(SEARCH(F31, 'Bobrick Material Pricing 2025'!A24:A10022)), 'Bobrick Material Pricing 2025'!A24:A10022, "")), "")</f>
        <v/>
      </c>
    </row>
    <row r="32" spans="1:26" s="150" customFormat="1" ht="12.75" customHeight="1">
      <c r="A32" s="144">
        <v>24</v>
      </c>
      <c r="B32" s="112"/>
      <c r="C32" s="52"/>
      <c r="D32" s="131"/>
      <c r="E32" s="52"/>
      <c r="F32" s="134"/>
      <c r="G32" s="112"/>
      <c r="H32" s="145">
        <v>0</v>
      </c>
      <c r="I32" s="145">
        <v>0</v>
      </c>
      <c r="J32" s="146">
        <v>0</v>
      </c>
      <c r="K32" s="147">
        <f t="shared" si="0"/>
        <v>0</v>
      </c>
      <c r="L32" s="147">
        <f t="shared" si="1"/>
        <v>0</v>
      </c>
      <c r="M32" s="148">
        <f t="shared" si="2"/>
        <v>0</v>
      </c>
      <c r="N32" s="269">
        <f t="shared" si="3"/>
        <v>0</v>
      </c>
      <c r="O32" s="149" t="e">
        <f t="shared" si="7"/>
        <v>#DIV/0!</v>
      </c>
      <c r="P32" s="149" t="e">
        <f t="shared" si="4"/>
        <v>#DIV/0!</v>
      </c>
      <c r="Q32" s="43"/>
      <c r="R32" s="145" t="str">
        <f t="shared" si="5"/>
        <v/>
      </c>
      <c r="S32" s="52" t="str">
        <f t="shared" si="6"/>
        <v/>
      </c>
      <c r="T32" s="183" t="str">
        <f>IF($F32="","",INDEX('Bobrick Material Pricing 2025'!$A$2:$C$1000,MATCH($F32,'Bobrick Material Pricing 2025'!$A$2:$A$1000,0),3))</f>
        <v/>
      </c>
      <c r="U32" s="184" t="str">
        <f>IF($F32="","",INDEX('Bobrick Labor Factors'!$A$2:$E$1000,MATCH($F32,'Bobrick Labor Factors'!$A$2:$A$1000,0),5))</f>
        <v/>
      </c>
      <c r="V32" s="143" t="str">
        <f>IF($F32="","",INDEX('Bobrick Material Pricing 2025'!$A$2:$C$1000,MATCH($F32,'Bobrick Material Pricing 2025'!$A$2:$A$1000,0),2))</f>
        <v/>
      </c>
      <c r="W32" s="145"/>
      <c r="X32" s="213" t="str">
        <v>B-306</v>
      </c>
      <c r="Y32" s="213" t="str">
        <v>Recessed Soap Dispenser, 45-fl. oz.</v>
      </c>
      <c r="Z32" s="210" t="str" cm="1">
        <f t="array" ref="Z32">IF(ISNA(T32), _xlfn.TEXTJOIN(", ", TRUE, IF(ISNUMBER(SEARCH(F32, 'Bobrick Material Pricing 2025'!A25:A10023)), 'Bobrick Material Pricing 2025'!A25:A10023, "")), "")</f>
        <v/>
      </c>
    </row>
    <row r="33" spans="1:26" s="150" customFormat="1" ht="12.75" customHeight="1">
      <c r="A33" s="144">
        <v>25</v>
      </c>
      <c r="B33" s="112"/>
      <c r="C33" s="52"/>
      <c r="D33" s="131"/>
      <c r="E33" s="52"/>
      <c r="F33" s="134"/>
      <c r="G33" s="112"/>
      <c r="H33" s="145">
        <v>0</v>
      </c>
      <c r="I33" s="145">
        <v>0</v>
      </c>
      <c r="J33" s="146">
        <v>0</v>
      </c>
      <c r="K33" s="147">
        <f t="shared" si="0"/>
        <v>0</v>
      </c>
      <c r="L33" s="147">
        <f t="shared" si="1"/>
        <v>0</v>
      </c>
      <c r="M33" s="148">
        <f t="shared" si="2"/>
        <v>0</v>
      </c>
      <c r="N33" s="269">
        <f t="shared" si="3"/>
        <v>0</v>
      </c>
      <c r="O33" s="149" t="e">
        <f t="shared" si="7"/>
        <v>#DIV/0!</v>
      </c>
      <c r="P33" s="149" t="e">
        <f t="shared" si="4"/>
        <v>#DIV/0!</v>
      </c>
      <c r="Q33" s="43"/>
      <c r="R33" s="145" t="str">
        <f t="shared" si="5"/>
        <v/>
      </c>
      <c r="S33" s="52" t="str">
        <f t="shared" si="6"/>
        <v/>
      </c>
      <c r="T33" s="183" t="str">
        <f>IF($F33="","",INDEX('Bobrick Material Pricing 2025'!$A$2:$C$1000,MATCH($F33,'Bobrick Material Pricing 2025'!$A$2:$A$1000,0),3))</f>
        <v/>
      </c>
      <c r="U33" s="184" t="str">
        <f>IF($F33="","",INDEX('Bobrick Labor Factors'!$A$2:$E$1000,MATCH($F33,'Bobrick Labor Factors'!$A$2:$A$1000,0),5))</f>
        <v/>
      </c>
      <c r="V33" s="143" t="str">
        <f>IF($F33="","",INDEX('Bobrick Material Pricing 2025'!$A$2:$C$1000,MATCH($F33,'Bobrick Material Pricing 2025'!$A$2:$A$1000,0),2))</f>
        <v/>
      </c>
      <c r="W33" s="145"/>
      <c r="X33" s="213" t="str">
        <v>B-318</v>
      </c>
      <c r="Y33" s="213" t="str">
        <v>Paper Towel Dispenser – Recessed Cabinet</v>
      </c>
      <c r="Z33" s="210" t="str" cm="1">
        <f t="array" ref="Z33">IF(ISNA(T33), _xlfn.TEXTJOIN(", ", TRUE, IF(ISNUMBER(SEARCH(F33, 'Bobrick Material Pricing 2025'!A26:A10024)), 'Bobrick Material Pricing 2025'!A26:A10024, "")), "")</f>
        <v/>
      </c>
    </row>
    <row r="34" spans="1:26" s="150" customFormat="1" ht="12.75" customHeight="1">
      <c r="A34" s="144">
        <v>26</v>
      </c>
      <c r="B34" s="112"/>
      <c r="C34" s="52"/>
      <c r="D34" s="131"/>
      <c r="E34" s="52"/>
      <c r="F34" s="134"/>
      <c r="G34" s="112"/>
      <c r="H34" s="145">
        <v>0</v>
      </c>
      <c r="I34" s="145">
        <v>0</v>
      </c>
      <c r="J34" s="146">
        <v>0</v>
      </c>
      <c r="K34" s="147">
        <f t="shared" si="0"/>
        <v>0</v>
      </c>
      <c r="L34" s="147">
        <f t="shared" si="1"/>
        <v>0</v>
      </c>
      <c r="M34" s="148">
        <f t="shared" si="2"/>
        <v>0</v>
      </c>
      <c r="N34" s="269">
        <f t="shared" si="3"/>
        <v>0</v>
      </c>
      <c r="O34" s="149" t="e">
        <f t="shared" si="7"/>
        <v>#DIV/0!</v>
      </c>
      <c r="P34" s="149" t="e">
        <f t="shared" si="4"/>
        <v>#DIV/0!</v>
      </c>
      <c r="Q34" s="43"/>
      <c r="R34" s="145" t="str">
        <f t="shared" si="5"/>
        <v/>
      </c>
      <c r="S34" s="52" t="str">
        <f t="shared" si="6"/>
        <v/>
      </c>
      <c r="T34" s="183" t="str">
        <f>IF($F34="","",INDEX('Bobrick Material Pricing 2025'!$A$2:$C$1000,MATCH($F34,'Bobrick Material Pricing 2025'!$A$2:$A$1000,0),3))</f>
        <v/>
      </c>
      <c r="U34" s="184" t="str">
        <f>IF($F34="","",INDEX('Bobrick Labor Factors'!$A$2:$E$1000,MATCH($F34,'Bobrick Labor Factors'!$A$2:$A$1000,0),5))</f>
        <v/>
      </c>
      <c r="V34" s="143" t="str">
        <f>IF($F34="","",INDEX('Bobrick Material Pricing 2025'!$A$2:$C$1000,MATCH($F34,'Bobrick Material Pricing 2025'!$A$2:$A$1000,0),2))</f>
        <v/>
      </c>
      <c r="W34" s="145"/>
      <c r="X34" s="213" t="str">
        <v>B-347</v>
      </c>
      <c r="Y34" s="213" t="str">
        <v>Partition-Mounted Toilet Seat Cover Dispenser and Dual-Roll Dispenser</v>
      </c>
      <c r="Z34" s="210" t="str" cm="1">
        <f t="array" ref="Z34">IF(ISNA(T34), _xlfn.TEXTJOIN(", ", TRUE, IF(ISNUMBER(SEARCH(F34, 'Bobrick Material Pricing 2025'!A27:A10025)), 'Bobrick Material Pricing 2025'!A27:A10025, "")), "")</f>
        <v/>
      </c>
    </row>
    <row r="35" spans="1:26" s="150" customFormat="1" ht="12.75" customHeight="1">
      <c r="A35" s="144">
        <v>27</v>
      </c>
      <c r="B35" s="112"/>
      <c r="C35" s="52"/>
      <c r="D35" s="131"/>
      <c r="E35" s="52"/>
      <c r="F35" s="134"/>
      <c r="G35" s="112"/>
      <c r="H35" s="145">
        <v>0</v>
      </c>
      <c r="I35" s="145">
        <v>0</v>
      </c>
      <c r="J35" s="146">
        <v>0</v>
      </c>
      <c r="K35" s="147">
        <f t="shared" si="0"/>
        <v>0</v>
      </c>
      <c r="L35" s="147">
        <f t="shared" si="1"/>
        <v>0</v>
      </c>
      <c r="M35" s="148">
        <f t="shared" si="2"/>
        <v>0</v>
      </c>
      <c r="N35" s="269">
        <f t="shared" si="3"/>
        <v>0</v>
      </c>
      <c r="O35" s="149" t="e">
        <f t="shared" si="7"/>
        <v>#DIV/0!</v>
      </c>
      <c r="P35" s="149" t="e">
        <f t="shared" si="4"/>
        <v>#DIV/0!</v>
      </c>
      <c r="Q35" s="43"/>
      <c r="R35" s="145" t="str">
        <f t="shared" si="5"/>
        <v/>
      </c>
      <c r="S35" s="52" t="str">
        <f t="shared" si="6"/>
        <v/>
      </c>
      <c r="T35" s="183" t="str">
        <f>IF($F35="","",INDEX('Bobrick Material Pricing 2025'!$A$2:$C$1000,MATCH($F35,'Bobrick Material Pricing 2025'!$A$2:$A$1000,0),3))</f>
        <v/>
      </c>
      <c r="U35" s="184" t="str">
        <f>IF($F35="","",INDEX('Bobrick Labor Factors'!$A$2:$E$1000,MATCH($F35,'Bobrick Labor Factors'!$A$2:$A$1000,0),5))</f>
        <v/>
      </c>
      <c r="V35" s="143" t="str">
        <f>IF($F35="","",INDEX('Bobrick Material Pricing 2025'!$A$2:$C$1000,MATCH($F35,'Bobrick Material Pricing 2025'!$A$2:$A$1000,0),2))</f>
        <v/>
      </c>
      <c r="W35" s="145"/>
      <c r="X35" s="213" t="str">
        <v>B-353</v>
      </c>
      <c r="Y35" s="213" t="str">
        <v>Recessed Sanitary Napkin Disposal, 1.2-Gal.</v>
      </c>
      <c r="Z35" s="210" t="str" cm="1">
        <f t="array" ref="Z35">IF(ISNA(T35), _xlfn.TEXTJOIN(", ", TRUE, IF(ISNUMBER(SEARCH(F35, 'Bobrick Material Pricing 2025'!A28:A10026)), 'Bobrick Material Pricing 2025'!A28:A10026, "")), "")</f>
        <v/>
      </c>
    </row>
    <row r="36" spans="1:26" s="150" customFormat="1" ht="12.75" customHeight="1">
      <c r="A36" s="144">
        <v>28</v>
      </c>
      <c r="B36" s="112"/>
      <c r="C36" s="52"/>
      <c r="D36" s="131"/>
      <c r="E36" s="52"/>
      <c r="F36" s="134"/>
      <c r="G36" s="112"/>
      <c r="H36" s="145">
        <v>0</v>
      </c>
      <c r="I36" s="145">
        <v>0</v>
      </c>
      <c r="J36" s="146">
        <v>0</v>
      </c>
      <c r="K36" s="147">
        <f t="shared" si="0"/>
        <v>0</v>
      </c>
      <c r="L36" s="147">
        <f t="shared" si="1"/>
        <v>0</v>
      </c>
      <c r="M36" s="148">
        <f t="shared" si="2"/>
        <v>0</v>
      </c>
      <c r="N36" s="269">
        <f t="shared" si="3"/>
        <v>0</v>
      </c>
      <c r="O36" s="149" t="e">
        <f t="shared" si="7"/>
        <v>#DIV/0!</v>
      </c>
      <c r="P36" s="149" t="e">
        <f t="shared" si="4"/>
        <v>#DIV/0!</v>
      </c>
      <c r="Q36" s="43"/>
      <c r="R36" s="145" t="str">
        <f t="shared" si="5"/>
        <v/>
      </c>
      <c r="S36" s="52" t="str">
        <f t="shared" si="6"/>
        <v/>
      </c>
      <c r="T36" s="183" t="str">
        <f>IF($F36="","",INDEX('Bobrick Material Pricing 2025'!$A$2:$C$1000,MATCH($F36,'Bobrick Material Pricing 2025'!$A$2:$A$1000,0),3))</f>
        <v/>
      </c>
      <c r="U36" s="184" t="str">
        <f>IF($F36="","",INDEX('Bobrick Labor Factors'!$A$2:$E$1000,MATCH($F36,'Bobrick Labor Factors'!$A$2:$A$1000,0),5))</f>
        <v/>
      </c>
      <c r="V36" s="143" t="str">
        <f>IF($F36="","",INDEX('Bobrick Material Pricing 2025'!$A$2:$C$1000,MATCH($F36,'Bobrick Material Pricing 2025'!$A$2:$A$1000,0),2))</f>
        <v/>
      </c>
      <c r="W36" s="145"/>
      <c r="X36" s="213" t="str">
        <v>B-354</v>
      </c>
      <c r="Y36" s="213" t="str">
        <v>Partition-Mounted Sanitary Napkin Disposal, 1.2-Gal. for 2 Compartments</v>
      </c>
      <c r="Z36" s="210" t="str" cm="1">
        <f t="array" ref="Z36">IF(ISNA(T36), _xlfn.TEXTJOIN(", ", TRUE, IF(ISNUMBER(SEARCH(F36, 'Bobrick Material Pricing 2025'!A29:A10027)), 'Bobrick Material Pricing 2025'!A29:A10027, "")), "")</f>
        <v/>
      </c>
    </row>
    <row r="37" spans="1:26" s="150" customFormat="1" ht="12.75" customHeight="1">
      <c r="A37" s="144">
        <v>29</v>
      </c>
      <c r="B37" s="112"/>
      <c r="C37" s="52"/>
      <c r="D37" s="131"/>
      <c r="E37" s="52"/>
      <c r="F37" s="134"/>
      <c r="G37" s="112"/>
      <c r="H37" s="145">
        <v>0</v>
      </c>
      <c r="I37" s="145">
        <v>0</v>
      </c>
      <c r="J37" s="146">
        <v>0</v>
      </c>
      <c r="K37" s="147">
        <f t="shared" si="0"/>
        <v>0</v>
      </c>
      <c r="L37" s="147">
        <f t="shared" si="1"/>
        <v>0</v>
      </c>
      <c r="M37" s="148">
        <f t="shared" si="2"/>
        <v>0</v>
      </c>
      <c r="N37" s="269">
        <f t="shared" si="3"/>
        <v>0</v>
      </c>
      <c r="O37" s="149" t="e">
        <f t="shared" si="7"/>
        <v>#DIV/0!</v>
      </c>
      <c r="P37" s="149" t="e">
        <f t="shared" si="4"/>
        <v>#DIV/0!</v>
      </c>
      <c r="Q37" s="43"/>
      <c r="R37" s="145" t="str">
        <f t="shared" si="5"/>
        <v/>
      </c>
      <c r="S37" s="52" t="str">
        <f t="shared" si="6"/>
        <v/>
      </c>
      <c r="T37" s="183" t="str">
        <f>IF($F37="","",INDEX('Bobrick Material Pricing 2025'!$A$2:$C$1000,MATCH($F37,'Bobrick Material Pricing 2025'!$A$2:$A$1000,0),3))</f>
        <v/>
      </c>
      <c r="U37" s="184" t="str">
        <f>IF($F37="","",INDEX('Bobrick Labor Factors'!$A$2:$E$1000,MATCH($F37,'Bobrick Labor Factors'!$A$2:$A$1000,0),5))</f>
        <v/>
      </c>
      <c r="V37" s="143" t="str">
        <f>IF($F37="","",INDEX('Bobrick Material Pricing 2025'!$A$2:$C$1000,MATCH($F37,'Bobrick Material Pricing 2025'!$A$2:$A$1000,0),2))</f>
        <v/>
      </c>
      <c r="W37" s="145"/>
      <c r="X37" s="213" t="str">
        <v>B-357</v>
      </c>
      <c r="Y37" s="213" t="str">
        <v>Partition-Mounted Seat Cover Dispenser Napkin Disposal, 0.8-Gal. Dual-Roll Toilet Tissue Dispenser</v>
      </c>
      <c r="Z37" s="210" t="str" cm="1">
        <f t="array" ref="Z37">IF(ISNA(T37), _xlfn.TEXTJOIN(", ", TRUE, IF(ISNUMBER(SEARCH(F37, 'Bobrick Material Pricing 2025'!A30:A10028)), 'Bobrick Material Pricing 2025'!A30:A10028, "")), "")</f>
        <v/>
      </c>
    </row>
    <row r="38" spans="1:26" s="150" customFormat="1" ht="12.75" customHeight="1">
      <c r="A38" s="144">
        <v>30</v>
      </c>
      <c r="B38" s="112"/>
      <c r="C38" s="52"/>
      <c r="D38" s="131"/>
      <c r="E38" s="52"/>
      <c r="F38" s="134"/>
      <c r="G38" s="112"/>
      <c r="H38" s="145">
        <v>0</v>
      </c>
      <c r="I38" s="145">
        <v>0</v>
      </c>
      <c r="J38" s="146">
        <v>0</v>
      </c>
      <c r="K38" s="147">
        <f t="shared" si="0"/>
        <v>0</v>
      </c>
      <c r="L38" s="147">
        <f t="shared" si="1"/>
        <v>0</v>
      </c>
      <c r="M38" s="148">
        <f t="shared" si="2"/>
        <v>0</v>
      </c>
      <c r="N38" s="269">
        <f t="shared" si="3"/>
        <v>0</v>
      </c>
      <c r="O38" s="149" t="e">
        <f t="shared" si="7"/>
        <v>#DIV/0!</v>
      </c>
      <c r="P38" s="149" t="e">
        <f t="shared" si="4"/>
        <v>#DIV/0!</v>
      </c>
      <c r="Q38" s="43"/>
      <c r="R38" s="145" t="str">
        <f t="shared" si="5"/>
        <v/>
      </c>
      <c r="S38" s="52" t="str">
        <f t="shared" si="6"/>
        <v/>
      </c>
      <c r="T38" s="183" t="str">
        <f>IF($F38="","",INDEX('Bobrick Material Pricing 2025'!$A$2:$C$1000,MATCH($F38,'Bobrick Material Pricing 2025'!$A$2:$A$1000,0),3))</f>
        <v/>
      </c>
      <c r="U38" s="184" t="str">
        <f>IF($F38="","",INDEX('Bobrick Labor Factors'!$A$2:$E$1000,MATCH($F38,'Bobrick Labor Factors'!$A$2:$A$1000,0),5))</f>
        <v/>
      </c>
      <c r="V38" s="143" t="str">
        <f>IF($F38="","",INDEX('Bobrick Material Pricing 2025'!$A$2:$C$1000,MATCH($F38,'Bobrick Material Pricing 2025'!$A$2:$A$1000,0),2))</f>
        <v/>
      </c>
      <c r="W38" s="145"/>
      <c r="X38" s="213" t="str">
        <v>B-359</v>
      </c>
      <c r="Y38" s="213" t="str">
        <v>Paper Towel Dispenser – C-Fold and Multifold</v>
      </c>
      <c r="Z38" s="210" t="str" cm="1">
        <f t="array" ref="Z38">IF(ISNA(T38), _xlfn.TEXTJOIN(", ", TRUE, IF(ISNUMBER(SEARCH(F38, 'Bobrick Material Pricing 2025'!A31:A10029)), 'Bobrick Material Pricing 2025'!A31:A10029, "")), "")</f>
        <v/>
      </c>
    </row>
    <row r="39" spans="1:26" s="150" customFormat="1" ht="12.75" customHeight="1">
      <c r="A39" s="144">
        <v>31</v>
      </c>
      <c r="B39" s="112"/>
      <c r="C39" s="52"/>
      <c r="D39" s="131"/>
      <c r="E39" s="52"/>
      <c r="F39" s="134"/>
      <c r="G39" s="112"/>
      <c r="H39" s="145">
        <v>0</v>
      </c>
      <c r="I39" s="145">
        <v>0</v>
      </c>
      <c r="J39" s="146">
        <v>0</v>
      </c>
      <c r="K39" s="147">
        <f t="shared" si="0"/>
        <v>0</v>
      </c>
      <c r="L39" s="147">
        <f t="shared" si="1"/>
        <v>0</v>
      </c>
      <c r="M39" s="148">
        <f t="shared" si="2"/>
        <v>0</v>
      </c>
      <c r="N39" s="269">
        <f t="shared" si="3"/>
        <v>0</v>
      </c>
      <c r="O39" s="149" t="e">
        <f t="shared" si="7"/>
        <v>#DIV/0!</v>
      </c>
      <c r="P39" s="149" t="e">
        <f t="shared" si="4"/>
        <v>#DIV/0!</v>
      </c>
      <c r="Q39" s="43"/>
      <c r="R39" s="145" t="str">
        <f t="shared" si="5"/>
        <v/>
      </c>
      <c r="S39" s="52" t="str">
        <f t="shared" si="6"/>
        <v/>
      </c>
      <c r="T39" s="183" t="str">
        <f>IF($F39="","",INDEX('Bobrick Material Pricing 2025'!$A$2:$C$1000,MATCH($F39,'Bobrick Material Pricing 2025'!$A$2:$A$1000,0),3))</f>
        <v/>
      </c>
      <c r="U39" s="184" t="str">
        <f>IF($F39="","",INDEX('Bobrick Labor Factors'!$A$2:$E$1000,MATCH($F39,'Bobrick Labor Factors'!$A$2:$A$1000,0),5))</f>
        <v/>
      </c>
      <c r="V39" s="143" t="str">
        <f>IF($F39="","",INDEX('Bobrick Material Pricing 2025'!$A$2:$C$1000,MATCH($F39,'Bobrick Material Pricing 2025'!$A$2:$A$1000,0),2))</f>
        <v/>
      </c>
      <c r="W39" s="145"/>
      <c r="X39" s="213" t="str">
        <v>B-369</v>
      </c>
      <c r="Y39" s="213" t="str">
        <v>Recessed Paper Towel Dispenser/Waste Receptacle</v>
      </c>
      <c r="Z39" s="210" t="str" cm="1">
        <f t="array" ref="Z39">IF(ISNA(T39), _xlfn.TEXTJOIN(", ", TRUE, IF(ISNUMBER(SEARCH(F39, 'Bobrick Material Pricing 2025'!A32:A10030)), 'Bobrick Material Pricing 2025'!A32:A10030, "")), "")</f>
        <v/>
      </c>
    </row>
    <row r="40" spans="1:26" s="150" customFormat="1" ht="12.75" customHeight="1">
      <c r="A40" s="144">
        <v>32</v>
      </c>
      <c r="B40" s="112"/>
      <c r="C40" s="52"/>
      <c r="D40" s="131"/>
      <c r="E40" s="52"/>
      <c r="F40" s="134"/>
      <c r="G40" s="112"/>
      <c r="H40" s="145">
        <v>0</v>
      </c>
      <c r="I40" s="145">
        <v>0</v>
      </c>
      <c r="J40" s="146">
        <v>0</v>
      </c>
      <c r="K40" s="147">
        <f t="shared" si="0"/>
        <v>0</v>
      </c>
      <c r="L40" s="147">
        <f t="shared" si="1"/>
        <v>0</v>
      </c>
      <c r="M40" s="148">
        <f t="shared" si="2"/>
        <v>0</v>
      </c>
      <c r="N40" s="269">
        <f t="shared" si="3"/>
        <v>0</v>
      </c>
      <c r="O40" s="149" t="e">
        <f t="shared" si="7"/>
        <v>#DIV/0!</v>
      </c>
      <c r="P40" s="149" t="e">
        <f t="shared" si="4"/>
        <v>#DIV/0!</v>
      </c>
      <c r="Q40" s="43"/>
      <c r="R40" s="145" t="str">
        <f t="shared" si="5"/>
        <v/>
      </c>
      <c r="S40" s="52" t="str">
        <f t="shared" si="6"/>
        <v/>
      </c>
      <c r="T40" s="183" t="str">
        <f>IF($F40="","",INDEX('Bobrick Material Pricing 2025'!$A$2:$C$1000,MATCH($F40,'Bobrick Material Pricing 2025'!$A$2:$A$1000,0),3))</f>
        <v/>
      </c>
      <c r="U40" s="184" t="str">
        <f>IF($F40="","",INDEX('Bobrick Labor Factors'!$A$2:$E$1000,MATCH($F40,'Bobrick Labor Factors'!$A$2:$A$1000,0),5))</f>
        <v/>
      </c>
      <c r="V40" s="143" t="str">
        <f>IF($F40="","",INDEX('Bobrick Material Pricing 2025'!$A$2:$C$1000,MATCH($F40,'Bobrick Material Pricing 2025'!$A$2:$A$1000,0),2))</f>
        <v/>
      </c>
      <c r="W40" s="145"/>
      <c r="X40" s="213" t="str">
        <v>B-386</v>
      </c>
      <c r="Y40" s="213" t="str">
        <v>Partition-Mounted Multi-Roll Toilet Tissue Dispenser</v>
      </c>
      <c r="Z40" s="210" t="str" cm="1">
        <f t="array" ref="Z40">IF(ISNA(T40), _xlfn.TEXTJOIN(", ", TRUE, IF(ISNUMBER(SEARCH(F40, 'Bobrick Material Pricing 2025'!A33:A10031)), 'Bobrick Material Pricing 2025'!A33:A10031, "")), "")</f>
        <v/>
      </c>
    </row>
    <row r="41" spans="1:26" s="150" customFormat="1" ht="12.75" customHeight="1">
      <c r="A41" s="144">
        <v>33</v>
      </c>
      <c r="B41" s="112"/>
      <c r="C41" s="52"/>
      <c r="D41" s="131"/>
      <c r="E41" s="52"/>
      <c r="F41" s="134"/>
      <c r="G41" s="112"/>
      <c r="H41" s="145">
        <v>0</v>
      </c>
      <c r="I41" s="145">
        <v>0</v>
      </c>
      <c r="J41" s="146">
        <v>0</v>
      </c>
      <c r="K41" s="147">
        <f t="shared" ref="K41:K58" si="8">SUM(G41)*H41</f>
        <v>0</v>
      </c>
      <c r="L41" s="147">
        <f t="shared" ref="L41:L58" si="9">SUM(I41)</f>
        <v>0</v>
      </c>
      <c r="M41" s="148">
        <f t="shared" ref="M41:M58" si="10">J41</f>
        <v>0</v>
      </c>
      <c r="N41" s="269">
        <f t="shared" ref="N41:N58" si="11">SUM(K41:M41)</f>
        <v>0</v>
      </c>
      <c r="O41" s="149" t="e">
        <f t="shared" si="7"/>
        <v>#DIV/0!</v>
      </c>
      <c r="P41" s="149" t="e">
        <f t="shared" ref="P41:P58" si="12">O41/G41</f>
        <v>#DIV/0!</v>
      </c>
      <c r="Q41" s="43"/>
      <c r="R41" s="145" t="str">
        <f t="shared" ref="R41:R58" si="13">IF($H41=0,$T41,$H41)</f>
        <v/>
      </c>
      <c r="S41" s="52" t="str">
        <f t="shared" ref="S41:S58" si="14">IF($E41="",$V41,$E41)</f>
        <v/>
      </c>
      <c r="T41" s="183" t="str">
        <f>IF($F41="","",INDEX('Bobrick Material Pricing 2025'!$A$2:$C$1000,MATCH($F41,'Bobrick Material Pricing 2025'!$A$2:$A$1000,0),3))</f>
        <v/>
      </c>
      <c r="U41" s="184" t="str">
        <f>IF($F41="","",INDEX('Bobrick Labor Factors'!$A$2:$E$1000,MATCH($F41,'Bobrick Labor Factors'!$A$2:$A$1000,0),5))</f>
        <v/>
      </c>
      <c r="V41" s="143" t="str">
        <f>IF($F41="","",INDEX('Bobrick Material Pricing 2025'!$A$2:$C$1000,MATCH($F41,'Bobrick Material Pricing 2025'!$A$2:$A$1000,0),2))</f>
        <v/>
      </c>
      <c r="W41" s="145"/>
      <c r="X41" s="213" t="str">
        <v>B-397</v>
      </c>
      <c r="Y41" s="213" t="str">
        <v>Medicine Cabinet, Recessed – 3 Shelves</v>
      </c>
      <c r="Z41" s="210" t="str" cm="1">
        <f t="array" ref="Z41">IF(ISNA(T41), _xlfn.TEXTJOIN(", ", TRUE, IF(ISNUMBER(SEARCH(F41, 'Bobrick Material Pricing 2025'!A34:A10032)), 'Bobrick Material Pricing 2025'!A34:A10032, "")), "")</f>
        <v/>
      </c>
    </row>
    <row r="42" spans="1:26" s="150" customFormat="1" ht="12.75" customHeight="1">
      <c r="A42" s="144">
        <v>34</v>
      </c>
      <c r="B42" s="112"/>
      <c r="C42" s="52"/>
      <c r="D42" s="131"/>
      <c r="E42" s="52"/>
      <c r="F42" s="134"/>
      <c r="G42" s="112"/>
      <c r="H42" s="145">
        <v>0</v>
      </c>
      <c r="I42" s="145">
        <v>0</v>
      </c>
      <c r="J42" s="146">
        <v>0</v>
      </c>
      <c r="K42" s="147">
        <f t="shared" si="8"/>
        <v>0</v>
      </c>
      <c r="L42" s="147">
        <f t="shared" si="9"/>
        <v>0</v>
      </c>
      <c r="M42" s="148">
        <f t="shared" si="10"/>
        <v>0</v>
      </c>
      <c r="N42" s="269">
        <f t="shared" si="11"/>
        <v>0</v>
      </c>
      <c r="O42" s="149" t="e">
        <f t="shared" si="7"/>
        <v>#DIV/0!</v>
      </c>
      <c r="P42" s="149" t="e">
        <f t="shared" si="12"/>
        <v>#DIV/0!</v>
      </c>
      <c r="Q42" s="43"/>
      <c r="R42" s="145" t="str">
        <f t="shared" si="13"/>
        <v/>
      </c>
      <c r="S42" s="52" t="str">
        <f t="shared" si="14"/>
        <v/>
      </c>
      <c r="T42" s="183" t="str">
        <f>IF($F42="","",INDEX('Bobrick Material Pricing 2025'!$A$2:$C$1000,MATCH($F42,'Bobrick Material Pricing 2025'!$A$2:$A$1000,0),3))</f>
        <v/>
      </c>
      <c r="U42" s="184" t="str">
        <f>IF($F42="","",INDEX('Bobrick Labor Factors'!$A$2:$E$1000,MATCH($F42,'Bobrick Labor Factors'!$A$2:$A$1000,0),5))</f>
        <v/>
      </c>
      <c r="V42" s="143" t="str">
        <f>IF($F42="","",INDEX('Bobrick Material Pricing 2025'!$A$2:$C$1000,MATCH($F42,'Bobrick Material Pricing 2025'!$A$2:$A$1000,0),2))</f>
        <v/>
      </c>
      <c r="W42" s="145"/>
      <c r="X42" s="213" t="str">
        <v>B-398</v>
      </c>
      <c r="Y42" s="213" t="str">
        <v>Medicine Cabinet, Stainless Steel, Recessed – 4 Shelves</v>
      </c>
      <c r="Z42" s="210" t="str" cm="1">
        <f t="array" ref="Z42">IF(ISNA(T42), _xlfn.TEXTJOIN(", ", TRUE, IF(ISNUMBER(SEARCH(F42, 'Bobrick Material Pricing 2025'!A35:A10033)), 'Bobrick Material Pricing 2025'!A35:A10033, "")), "")</f>
        <v/>
      </c>
    </row>
    <row r="43" spans="1:26" s="150" customFormat="1" ht="12.75" customHeight="1">
      <c r="A43" s="144">
        <v>35</v>
      </c>
      <c r="B43" s="112"/>
      <c r="C43" s="52"/>
      <c r="D43" s="131"/>
      <c r="E43" s="52"/>
      <c r="F43" s="134"/>
      <c r="G43" s="112"/>
      <c r="H43" s="145">
        <v>0</v>
      </c>
      <c r="I43" s="145">
        <v>0</v>
      </c>
      <c r="J43" s="146">
        <v>0</v>
      </c>
      <c r="K43" s="147">
        <f t="shared" si="8"/>
        <v>0</v>
      </c>
      <c r="L43" s="147">
        <f t="shared" si="9"/>
        <v>0</v>
      </c>
      <c r="M43" s="148">
        <f t="shared" si="10"/>
        <v>0</v>
      </c>
      <c r="N43" s="269">
        <f t="shared" si="11"/>
        <v>0</v>
      </c>
      <c r="O43" s="149" t="e">
        <f t="shared" si="7"/>
        <v>#DIV/0!</v>
      </c>
      <c r="P43" s="149" t="e">
        <f t="shared" si="12"/>
        <v>#DIV/0!</v>
      </c>
      <c r="Q43" s="43"/>
      <c r="R43" s="145" t="str">
        <f t="shared" si="13"/>
        <v/>
      </c>
      <c r="S43" s="52" t="str">
        <f t="shared" si="14"/>
        <v/>
      </c>
      <c r="T43" s="183" t="str">
        <f>IF($F43="","",INDEX('Bobrick Material Pricing 2025'!$A$2:$C$1000,MATCH($F43,'Bobrick Material Pricing 2025'!$A$2:$A$1000,0),3))</f>
        <v/>
      </c>
      <c r="U43" s="184" t="str">
        <f>IF($F43="","",INDEX('Bobrick Labor Factors'!$A$2:$E$1000,MATCH($F43,'Bobrick Labor Factors'!$A$2:$A$1000,0),5))</f>
        <v/>
      </c>
      <c r="V43" s="143" t="str">
        <f>IF($F43="","",INDEX('Bobrick Material Pricing 2025'!$A$2:$C$1000,MATCH($F43,'Bobrick Material Pricing 2025'!$A$2:$A$1000,0),2))</f>
        <v/>
      </c>
      <c r="W43" s="145"/>
      <c r="X43" s="213" t="str">
        <v>B-505</v>
      </c>
      <c r="Y43" s="213" t="str">
        <v>Specimen Pass-Through Cabinet, Recessed</v>
      </c>
      <c r="Z43" s="210" t="str" cm="1">
        <f t="array" ref="Z43">IF(ISNA(T43), _xlfn.TEXTJOIN(", ", TRUE, IF(ISNUMBER(SEARCH(F43, 'Bobrick Material Pricing 2025'!A36:A10034)), 'Bobrick Material Pricing 2025'!A36:A10034, "")), "")</f>
        <v/>
      </c>
    </row>
    <row r="44" spans="1:26" s="150" customFormat="1" ht="12.75" customHeight="1">
      <c r="A44" s="144">
        <v>36</v>
      </c>
      <c r="B44" s="112"/>
      <c r="C44" s="52"/>
      <c r="D44" s="131"/>
      <c r="E44" s="52"/>
      <c r="F44" s="134"/>
      <c r="G44" s="112"/>
      <c r="H44" s="145">
        <v>0</v>
      </c>
      <c r="I44" s="145">
        <v>0</v>
      </c>
      <c r="J44" s="146">
        <v>0</v>
      </c>
      <c r="K44" s="147">
        <f t="shared" si="8"/>
        <v>0</v>
      </c>
      <c r="L44" s="147">
        <f t="shared" si="9"/>
        <v>0</v>
      </c>
      <c r="M44" s="148">
        <f t="shared" si="10"/>
        <v>0</v>
      </c>
      <c r="N44" s="269">
        <f t="shared" si="11"/>
        <v>0</v>
      </c>
      <c r="O44" s="149" t="e">
        <f t="shared" si="7"/>
        <v>#DIV/0!</v>
      </c>
      <c r="P44" s="149" t="e">
        <f t="shared" si="12"/>
        <v>#DIV/0!</v>
      </c>
      <c r="Q44" s="43"/>
      <c r="R44" s="145" t="str">
        <f t="shared" si="13"/>
        <v/>
      </c>
      <c r="S44" s="52" t="str">
        <f t="shared" si="14"/>
        <v/>
      </c>
      <c r="T44" s="183" t="str">
        <f>IF($F44="","",INDEX('Bobrick Material Pricing 2025'!$A$2:$C$1000,MATCH($F44,'Bobrick Material Pricing 2025'!$A$2:$A$1000,0),3))</f>
        <v/>
      </c>
      <c r="U44" s="184" t="str">
        <f>IF($F44="","",INDEX('Bobrick Labor Factors'!$A$2:$E$1000,MATCH($F44,'Bobrick Labor Factors'!$A$2:$A$1000,0),5))</f>
        <v/>
      </c>
      <c r="V44" s="143" t="str">
        <f>IF($F44="","",INDEX('Bobrick Material Pricing 2025'!$A$2:$C$1000,MATCH($F44,'Bobrick Material Pricing 2025'!$A$2:$A$1000,0),2))</f>
        <v/>
      </c>
      <c r="W44" s="145"/>
      <c r="X44" s="213" t="str">
        <v>B-517</v>
      </c>
      <c r="Y44" s="213" t="str">
        <v>Folding Shower Seat, Padded – Right Hand</v>
      </c>
      <c r="Z44" s="210" t="str" cm="1">
        <f t="array" ref="Z44">IF(ISNA(T44), _xlfn.TEXTJOIN(", ", TRUE, IF(ISNUMBER(SEARCH(F44, 'Bobrick Material Pricing 2025'!A37:A10035)), 'Bobrick Material Pricing 2025'!A37:A10035, "")), "")</f>
        <v/>
      </c>
    </row>
    <row r="45" spans="1:26" s="150" customFormat="1" ht="12.75" customHeight="1">
      <c r="A45" s="144">
        <v>37</v>
      </c>
      <c r="B45" s="112"/>
      <c r="C45" s="52"/>
      <c r="D45" s="131"/>
      <c r="E45" s="52"/>
      <c r="F45" s="134"/>
      <c r="G45" s="112"/>
      <c r="H45" s="145">
        <v>0</v>
      </c>
      <c r="I45" s="145">
        <v>0</v>
      </c>
      <c r="J45" s="146">
        <v>0</v>
      </c>
      <c r="K45" s="147">
        <f t="shared" si="8"/>
        <v>0</v>
      </c>
      <c r="L45" s="147">
        <f t="shared" si="9"/>
        <v>0</v>
      </c>
      <c r="M45" s="148">
        <f t="shared" si="10"/>
        <v>0</v>
      </c>
      <c r="N45" s="269">
        <f t="shared" si="11"/>
        <v>0</v>
      </c>
      <c r="O45" s="149" t="e">
        <f t="shared" si="7"/>
        <v>#DIV/0!</v>
      </c>
      <c r="P45" s="149" t="e">
        <f t="shared" si="12"/>
        <v>#DIV/0!</v>
      </c>
      <c r="Q45" s="43"/>
      <c r="R45" s="145" t="str">
        <f t="shared" si="13"/>
        <v/>
      </c>
      <c r="S45" s="52" t="str">
        <f t="shared" si="14"/>
        <v/>
      </c>
      <c r="T45" s="183" t="str">
        <f>IF($F45="","",INDEX('Bobrick Material Pricing 2025'!$A$2:$C$1000,MATCH($F45,'Bobrick Material Pricing 2025'!$A$2:$A$1000,0),3))</f>
        <v/>
      </c>
      <c r="U45" s="184" t="str">
        <f>IF($F45="","",INDEX('Bobrick Labor Factors'!$A$2:$E$1000,MATCH($F45,'Bobrick Labor Factors'!$A$2:$A$1000,0),5))</f>
        <v/>
      </c>
      <c r="V45" s="143" t="str">
        <f>IF($F45="","",INDEX('Bobrick Material Pricing 2025'!$A$2:$C$1000,MATCH($F45,'Bobrick Material Pricing 2025'!$A$2:$A$1000,0),2))</f>
        <v/>
      </c>
      <c r="W45" s="145"/>
      <c r="X45" s="213" t="str">
        <v>B-518</v>
      </c>
      <c r="Y45" s="213" t="str">
        <v>Folding Shower Seat, Padded – Left Hand</v>
      </c>
      <c r="Z45" s="210" t="str" cm="1">
        <f t="array" ref="Z45">IF(ISNA(T45), _xlfn.TEXTJOIN(", ", TRUE, IF(ISNUMBER(SEARCH(F45, 'Bobrick Material Pricing 2025'!A38:A10036)), 'Bobrick Material Pricing 2025'!A38:A10036, "")), "")</f>
        <v/>
      </c>
    </row>
    <row r="46" spans="1:26" s="150" customFormat="1" ht="12.75" customHeight="1">
      <c r="A46" s="144">
        <v>38</v>
      </c>
      <c r="B46" s="112"/>
      <c r="C46" s="52"/>
      <c r="D46" s="131"/>
      <c r="E46" s="52"/>
      <c r="F46" s="134"/>
      <c r="G46" s="112"/>
      <c r="H46" s="145">
        <v>0</v>
      </c>
      <c r="I46" s="145">
        <v>0</v>
      </c>
      <c r="J46" s="146">
        <v>0</v>
      </c>
      <c r="K46" s="147">
        <f t="shared" si="8"/>
        <v>0</v>
      </c>
      <c r="L46" s="147">
        <f t="shared" si="9"/>
        <v>0</v>
      </c>
      <c r="M46" s="148">
        <f t="shared" si="10"/>
        <v>0</v>
      </c>
      <c r="N46" s="269">
        <f t="shared" si="11"/>
        <v>0</v>
      </c>
      <c r="O46" s="149" t="e">
        <f t="shared" si="7"/>
        <v>#DIV/0!</v>
      </c>
      <c r="P46" s="149" t="e">
        <f t="shared" si="12"/>
        <v>#DIV/0!</v>
      </c>
      <c r="Q46" s="43"/>
      <c r="R46" s="145" t="str">
        <f t="shared" si="13"/>
        <v/>
      </c>
      <c r="S46" s="52" t="str">
        <f t="shared" si="14"/>
        <v/>
      </c>
      <c r="T46" s="183" t="str">
        <f>IF($F46="","",INDEX('Bobrick Material Pricing 2025'!$A$2:$C$1000,MATCH($F46,'Bobrick Material Pricing 2025'!$A$2:$A$1000,0),3))</f>
        <v/>
      </c>
      <c r="U46" s="184" t="str">
        <f>IF($F46="","",INDEX('Bobrick Labor Factors'!$A$2:$E$1000,MATCH($F46,'Bobrick Labor Factors'!$A$2:$A$1000,0),5))</f>
        <v/>
      </c>
      <c r="V46" s="143" t="str">
        <f>IF($F46="","",INDEX('Bobrick Material Pricing 2025'!$A$2:$C$1000,MATCH($F46,'Bobrick Material Pricing 2025'!$A$2:$A$1000,0),2))</f>
        <v/>
      </c>
      <c r="W46" s="145"/>
      <c r="X46" s="213" t="str">
        <v>B-530x18</v>
      </c>
      <c r="Y46" s="213" t="str">
        <v>Extra-Heavy-Duty Surface-Mounted Towel Bar- 18"</v>
      </c>
      <c r="Z46" s="210" t="str" cm="1">
        <f t="array" ref="Z46">IF(ISNA(T46), _xlfn.TEXTJOIN(", ", TRUE, IF(ISNUMBER(SEARCH(F46, 'Bobrick Material Pricing 2025'!A39:A10037)), 'Bobrick Material Pricing 2025'!A39:A10037, "")), "")</f>
        <v/>
      </c>
    </row>
    <row r="47" spans="1:26" s="150" customFormat="1" ht="12.75" customHeight="1">
      <c r="A47" s="144">
        <v>39</v>
      </c>
      <c r="B47" s="112"/>
      <c r="C47" s="52"/>
      <c r="D47" s="131"/>
      <c r="E47" s="52"/>
      <c r="F47" s="134"/>
      <c r="G47" s="112"/>
      <c r="H47" s="145">
        <v>0</v>
      </c>
      <c r="I47" s="145">
        <v>0</v>
      </c>
      <c r="J47" s="146">
        <v>0</v>
      </c>
      <c r="K47" s="147">
        <f t="shared" si="8"/>
        <v>0</v>
      </c>
      <c r="L47" s="147">
        <f t="shared" si="9"/>
        <v>0</v>
      </c>
      <c r="M47" s="148">
        <f t="shared" si="10"/>
        <v>0</v>
      </c>
      <c r="N47" s="269">
        <f t="shared" si="11"/>
        <v>0</v>
      </c>
      <c r="O47" s="149" t="e">
        <f t="shared" si="7"/>
        <v>#DIV/0!</v>
      </c>
      <c r="P47" s="149" t="e">
        <f t="shared" si="12"/>
        <v>#DIV/0!</v>
      </c>
      <c r="Q47" s="43"/>
      <c r="R47" s="145" t="str">
        <f t="shared" si="13"/>
        <v/>
      </c>
      <c r="S47" s="52" t="str">
        <f t="shared" si="14"/>
        <v/>
      </c>
      <c r="T47" s="183" t="str">
        <f>IF($F47="","",INDEX('Bobrick Material Pricing 2025'!$A$2:$C$1000,MATCH($F47,'Bobrick Material Pricing 2025'!$A$2:$A$1000,0),3))</f>
        <v/>
      </c>
      <c r="U47" s="184" t="str">
        <f>IF($F47="","",INDEX('Bobrick Labor Factors'!$A$2:$E$1000,MATCH($F47,'Bobrick Labor Factors'!$A$2:$A$1000,0),5))</f>
        <v/>
      </c>
      <c r="V47" s="143" t="str">
        <f>IF($F47="","",INDEX('Bobrick Material Pricing 2025'!$A$2:$C$1000,MATCH($F47,'Bobrick Material Pricing 2025'!$A$2:$A$1000,0),2))</f>
        <v/>
      </c>
      <c r="W47" s="145"/>
      <c r="X47" s="213" t="str">
        <v>B-530x24</v>
      </c>
      <c r="Y47" s="213" t="str">
        <v>Extra-Heavy-Duty Surface-Mounted Towel Bar- 24"</v>
      </c>
      <c r="Z47" s="210" t="str" cm="1">
        <f t="array" ref="Z47">IF(ISNA(T47), _xlfn.TEXTJOIN(", ", TRUE, IF(ISNUMBER(SEARCH(F47, 'Bobrick Material Pricing 2025'!A40:A10038)), 'Bobrick Material Pricing 2025'!A40:A10038, "")), "")</f>
        <v/>
      </c>
    </row>
    <row r="48" spans="1:26" s="150" customFormat="1" ht="12.75" customHeight="1">
      <c r="A48" s="144">
        <v>40</v>
      </c>
      <c r="B48" s="112"/>
      <c r="C48" s="52"/>
      <c r="D48" s="131"/>
      <c r="E48" s="52"/>
      <c r="F48" s="134"/>
      <c r="G48" s="112"/>
      <c r="H48" s="145">
        <v>0</v>
      </c>
      <c r="I48" s="145">
        <v>0</v>
      </c>
      <c r="J48" s="146">
        <v>0</v>
      </c>
      <c r="K48" s="147">
        <f t="shared" si="8"/>
        <v>0</v>
      </c>
      <c r="L48" s="147">
        <f t="shared" si="9"/>
        <v>0</v>
      </c>
      <c r="M48" s="148">
        <f t="shared" si="10"/>
        <v>0</v>
      </c>
      <c r="N48" s="269">
        <f t="shared" si="11"/>
        <v>0</v>
      </c>
      <c r="O48" s="149" t="e">
        <f t="shared" si="7"/>
        <v>#DIV/0!</v>
      </c>
      <c r="P48" s="149" t="e">
        <f t="shared" si="12"/>
        <v>#DIV/0!</v>
      </c>
      <c r="Q48" s="43"/>
      <c r="R48" s="145" t="str">
        <f t="shared" si="13"/>
        <v/>
      </c>
      <c r="S48" s="52" t="str">
        <f t="shared" si="14"/>
        <v/>
      </c>
      <c r="T48" s="183" t="str">
        <f>IF($F48="","",INDEX('Bobrick Material Pricing 2025'!$A$2:$C$1000,MATCH($F48,'Bobrick Material Pricing 2025'!$A$2:$A$1000,0),3))</f>
        <v/>
      </c>
      <c r="U48" s="184" t="str">
        <f>IF($F48="","",INDEX('Bobrick Labor Factors'!$A$2:$E$1000,MATCH($F48,'Bobrick Labor Factors'!$A$2:$A$1000,0),5))</f>
        <v/>
      </c>
      <c r="V48" s="143" t="str">
        <f>IF($F48="","",INDEX('Bobrick Material Pricing 2025'!$A$2:$C$1000,MATCH($F48,'Bobrick Material Pricing 2025'!$A$2:$A$1000,0),2))</f>
        <v/>
      </c>
      <c r="W48" s="145"/>
      <c r="X48" s="213" t="str">
        <v>B-526</v>
      </c>
      <c r="Y48" s="213" t="str">
        <v>Paper Towel Dispenser for Countertops</v>
      </c>
      <c r="Z48" s="210" t="str" cm="1">
        <f t="array" ref="Z48">IF(ISNA(T48), _xlfn.TEXTJOIN(", ", TRUE, IF(ISNUMBER(SEARCH(F48, 'Bobrick Material Pricing 2025'!A41:A10039)), 'Bobrick Material Pricing 2025'!A41:A10039, "")), "")</f>
        <v/>
      </c>
    </row>
    <row r="49" spans="1:26" s="150" customFormat="1" ht="12.75" customHeight="1">
      <c r="A49" s="144">
        <v>41</v>
      </c>
      <c r="B49" s="112"/>
      <c r="C49" s="52"/>
      <c r="D49" s="131"/>
      <c r="E49" s="52"/>
      <c r="F49" s="134"/>
      <c r="G49" s="112"/>
      <c r="H49" s="145">
        <v>0</v>
      </c>
      <c r="I49" s="145">
        <v>0</v>
      </c>
      <c r="J49" s="146">
        <v>0</v>
      </c>
      <c r="K49" s="147">
        <f t="shared" si="8"/>
        <v>0</v>
      </c>
      <c r="L49" s="147">
        <f t="shared" si="9"/>
        <v>0</v>
      </c>
      <c r="M49" s="148">
        <f t="shared" si="10"/>
        <v>0</v>
      </c>
      <c r="N49" s="269">
        <f t="shared" si="11"/>
        <v>0</v>
      </c>
      <c r="O49" s="149" t="e">
        <f t="shared" si="7"/>
        <v>#DIV/0!</v>
      </c>
      <c r="P49" s="149" t="e">
        <f t="shared" si="12"/>
        <v>#DIV/0!</v>
      </c>
      <c r="Q49" s="43"/>
      <c r="R49" s="145" t="str">
        <f t="shared" si="13"/>
        <v/>
      </c>
      <c r="S49" s="52" t="str">
        <f t="shared" si="14"/>
        <v/>
      </c>
      <c r="T49" s="183" t="str">
        <f>IF($F49="","",INDEX('Bobrick Material Pricing 2025'!$A$2:$C$1000,MATCH($F49,'Bobrick Material Pricing 2025'!$A$2:$A$1000,0),3))</f>
        <v/>
      </c>
      <c r="U49" s="184" t="str">
        <f>IF($F49="","",INDEX('Bobrick Labor Factors'!$A$2:$E$1000,MATCH($F49,'Bobrick Labor Factors'!$A$2:$A$1000,0),5))</f>
        <v/>
      </c>
      <c r="V49" s="143" t="str">
        <f>IF($F49="","",INDEX('Bobrick Material Pricing 2025'!$A$2:$C$1000,MATCH($F49,'Bobrick Material Pricing 2025'!$A$2:$A$1000,0),2))</f>
        <v/>
      </c>
      <c r="W49" s="145"/>
      <c r="X49" s="213" t="str">
        <v>B-527</v>
      </c>
      <c r="Y49" s="213" t="str">
        <v>Waste Door for Countertops</v>
      </c>
      <c r="Z49" s="210" t="str" cm="1">
        <f t="array" ref="Z49">IF(ISNA(T49), _xlfn.TEXTJOIN(", ", TRUE, IF(ISNUMBER(SEARCH(F49, 'Bobrick Material Pricing 2025'!A42:A10040)), 'Bobrick Material Pricing 2025'!A42:A10040, "")), "")</f>
        <v/>
      </c>
    </row>
    <row r="50" spans="1:26" s="150" customFormat="1" ht="12.75" customHeight="1">
      <c r="A50" s="144">
        <v>42</v>
      </c>
      <c r="B50" s="112"/>
      <c r="C50" s="52"/>
      <c r="D50" s="131"/>
      <c r="E50" s="52"/>
      <c r="F50" s="134"/>
      <c r="G50" s="112"/>
      <c r="H50" s="145">
        <v>0</v>
      </c>
      <c r="I50" s="145">
        <v>0</v>
      </c>
      <c r="J50" s="146">
        <v>0</v>
      </c>
      <c r="K50" s="147">
        <f t="shared" si="8"/>
        <v>0</v>
      </c>
      <c r="L50" s="147">
        <f t="shared" si="9"/>
        <v>0</v>
      </c>
      <c r="M50" s="148">
        <f t="shared" si="10"/>
        <v>0</v>
      </c>
      <c r="N50" s="269">
        <f t="shared" si="11"/>
        <v>0</v>
      </c>
      <c r="O50" s="149" t="e">
        <f t="shared" si="7"/>
        <v>#DIV/0!</v>
      </c>
      <c r="P50" s="149" t="e">
        <f t="shared" si="12"/>
        <v>#DIV/0!</v>
      </c>
      <c r="Q50" s="43"/>
      <c r="R50" s="145" t="str">
        <f t="shared" si="13"/>
        <v/>
      </c>
      <c r="S50" s="52" t="str">
        <f t="shared" si="14"/>
        <v/>
      </c>
      <c r="T50" s="183" t="str">
        <f>IF($F50="","",INDEX('Bobrick Material Pricing 2025'!$A$2:$C$1000,MATCH($F50,'Bobrick Material Pricing 2025'!$A$2:$A$1000,0),3))</f>
        <v/>
      </c>
      <c r="U50" s="184" t="str">
        <f>IF($F50="","",INDEX('Bobrick Labor Factors'!$A$2:$E$1000,MATCH($F50,'Bobrick Labor Factors'!$A$2:$A$1000,0),5))</f>
        <v/>
      </c>
      <c r="V50" s="143" t="str">
        <f>IF($F50="","",INDEX('Bobrick Material Pricing 2025'!$A$2:$C$1000,MATCH($F50,'Bobrick Material Pricing 2025'!$A$2:$A$1000,0),2))</f>
        <v/>
      </c>
      <c r="W50" s="145"/>
      <c r="X50" s="213" t="str">
        <v>B-529</v>
      </c>
      <c r="Y50" s="213" t="str">
        <v>Circular Countertop-Mounted Waste Chute, Stainless Steel</v>
      </c>
      <c r="Z50" s="210" t="str" cm="1">
        <f t="array" ref="Z50">IF(ISNA(T50), _xlfn.TEXTJOIN(", ", TRUE, IF(ISNUMBER(SEARCH(F50, 'Bobrick Material Pricing 2025'!A43:A10041)), 'Bobrick Material Pricing 2025'!A43:A10041, "")), "")</f>
        <v/>
      </c>
    </row>
    <row r="51" spans="1:26" s="150" customFormat="1" ht="12.75" customHeight="1">
      <c r="A51" s="144">
        <v>43</v>
      </c>
      <c r="B51" s="112"/>
      <c r="C51" s="52"/>
      <c r="D51" s="131"/>
      <c r="E51" s="52"/>
      <c r="F51" s="134"/>
      <c r="G51" s="112"/>
      <c r="H51" s="145">
        <v>0</v>
      </c>
      <c r="I51" s="145">
        <v>0</v>
      </c>
      <c r="J51" s="146">
        <v>0</v>
      </c>
      <c r="K51" s="147">
        <f t="shared" si="8"/>
        <v>0</v>
      </c>
      <c r="L51" s="147">
        <f t="shared" si="9"/>
        <v>0</v>
      </c>
      <c r="M51" s="148">
        <f t="shared" si="10"/>
        <v>0</v>
      </c>
      <c r="N51" s="269">
        <f t="shared" si="11"/>
        <v>0</v>
      </c>
      <c r="O51" s="149" t="e">
        <f t="shared" si="7"/>
        <v>#DIV/0!</v>
      </c>
      <c r="P51" s="149" t="e">
        <f t="shared" si="12"/>
        <v>#DIV/0!</v>
      </c>
      <c r="Q51" s="43"/>
      <c r="R51" s="145" t="str">
        <f t="shared" si="13"/>
        <v/>
      </c>
      <c r="S51" s="52" t="str">
        <f t="shared" si="14"/>
        <v/>
      </c>
      <c r="T51" s="183" t="str">
        <f>IF($F51="","",INDEX('Bobrick Material Pricing 2025'!$A$2:$C$1000,MATCH($F51,'Bobrick Material Pricing 2025'!$A$2:$A$1000,0),3))</f>
        <v/>
      </c>
      <c r="U51" s="184" t="str">
        <f>IF($F51="","",INDEX('Bobrick Labor Factors'!$A$2:$E$1000,MATCH($F51,'Bobrick Labor Factors'!$A$2:$A$1000,0),5))</f>
        <v/>
      </c>
      <c r="V51" s="143" t="str">
        <f>IF($F51="","",INDEX('Bobrick Material Pricing 2025'!$A$2:$C$1000,MATCH($F51,'Bobrick Material Pricing 2025'!$A$2:$A$1000,0),2))</f>
        <v/>
      </c>
      <c r="W51" s="145"/>
      <c r="X51" s="213" t="str">
        <v>B-532</v>
      </c>
      <c r="Y51" s="213" t="str">
        <v>Circular Countertop-Mounted Waste Chute, Stainless Steel</v>
      </c>
      <c r="Z51" s="210" t="str" cm="1">
        <f t="array" ref="Z51">IF(ISNA(T51), _xlfn.TEXTJOIN(", ", TRUE, IF(ISNUMBER(SEARCH(F51, 'Bobrick Material Pricing 2025'!A44:A10042)), 'Bobrick Material Pricing 2025'!A44:A10042, "")), "")</f>
        <v/>
      </c>
    </row>
    <row r="52" spans="1:26" s="150" customFormat="1" ht="12.75" customHeight="1">
      <c r="A52" s="144">
        <v>44</v>
      </c>
      <c r="B52" s="112"/>
      <c r="C52" s="52"/>
      <c r="D52" s="131"/>
      <c r="E52" s="52"/>
      <c r="F52" s="134"/>
      <c r="G52" s="112"/>
      <c r="H52" s="145">
        <v>0</v>
      </c>
      <c r="I52" s="145">
        <v>0</v>
      </c>
      <c r="J52" s="146">
        <v>0</v>
      </c>
      <c r="K52" s="147">
        <f t="shared" si="8"/>
        <v>0</v>
      </c>
      <c r="L52" s="147">
        <f t="shared" si="9"/>
        <v>0</v>
      </c>
      <c r="M52" s="148">
        <f t="shared" si="10"/>
        <v>0</v>
      </c>
      <c r="N52" s="269">
        <f t="shared" si="11"/>
        <v>0</v>
      </c>
      <c r="O52" s="149" t="e">
        <f t="shared" si="7"/>
        <v>#DIV/0!</v>
      </c>
      <c r="P52" s="149" t="e">
        <f t="shared" si="12"/>
        <v>#DIV/0!</v>
      </c>
      <c r="Q52" s="43"/>
      <c r="R52" s="145" t="str">
        <f t="shared" si="13"/>
        <v/>
      </c>
      <c r="S52" s="52" t="str">
        <f t="shared" si="14"/>
        <v/>
      </c>
      <c r="T52" s="183" t="str">
        <f>IF($F52="","",INDEX('Bobrick Material Pricing 2025'!$A$2:$C$1000,MATCH($F52,'Bobrick Material Pricing 2025'!$A$2:$A$1000,0),3))</f>
        <v/>
      </c>
      <c r="U52" s="184" t="str">
        <f>IF($F52="","",INDEX('Bobrick Labor Factors'!$A$2:$E$1000,MATCH($F52,'Bobrick Labor Factors'!$A$2:$A$1000,0),5))</f>
        <v/>
      </c>
      <c r="V52" s="143" t="str">
        <f>IF($F52="","",INDEX('Bobrick Material Pricing 2025'!$A$2:$C$1000,MATCH($F52,'Bobrick Material Pricing 2025'!$A$2:$A$1000,0),2))</f>
        <v/>
      </c>
      <c r="W52" s="145"/>
      <c r="X52" s="213" t="str">
        <v>B-540</v>
      </c>
      <c r="Y52" s="213" t="str">
        <v>Surface-Mounted Toilet Tissue Dispenser &amp; Utility Shelf, Satin Finish</v>
      </c>
      <c r="Z52" s="210" t="str" cm="1">
        <f t="array" ref="Z52">IF(ISNA(T52), _xlfn.TEXTJOIN(", ", TRUE, IF(ISNUMBER(SEARCH(F52, 'Bobrick Material Pricing 2025'!A45:A10043)), 'Bobrick Material Pricing 2025'!A45:A10043, "")), "")</f>
        <v/>
      </c>
    </row>
    <row r="53" spans="1:26" s="150" customFormat="1" ht="12.75" customHeight="1">
      <c r="A53" s="144">
        <v>45</v>
      </c>
      <c r="B53" s="112"/>
      <c r="C53" s="52"/>
      <c r="D53" s="131"/>
      <c r="E53" s="52"/>
      <c r="F53" s="134"/>
      <c r="G53" s="112"/>
      <c r="H53" s="145">
        <v>0</v>
      </c>
      <c r="I53" s="145">
        <v>0</v>
      </c>
      <c r="J53" s="146">
        <v>0</v>
      </c>
      <c r="K53" s="147">
        <f t="shared" si="8"/>
        <v>0</v>
      </c>
      <c r="L53" s="147">
        <f t="shared" si="9"/>
        <v>0</v>
      </c>
      <c r="M53" s="148">
        <f t="shared" si="10"/>
        <v>0</v>
      </c>
      <c r="N53" s="269">
        <f t="shared" si="11"/>
        <v>0</v>
      </c>
      <c r="O53" s="149" t="e">
        <f t="shared" si="7"/>
        <v>#DIV/0!</v>
      </c>
      <c r="P53" s="149" t="e">
        <f t="shared" si="12"/>
        <v>#DIV/0!</v>
      </c>
      <c r="Q53" s="43"/>
      <c r="R53" s="145" t="str">
        <f t="shared" si="13"/>
        <v/>
      </c>
      <c r="S53" s="52" t="str">
        <f t="shared" si="14"/>
        <v/>
      </c>
      <c r="T53" s="183" t="str">
        <f>IF($F53="","",INDEX('Bobrick Material Pricing 2025'!$A$2:$C$1000,MATCH($F53,'Bobrick Material Pricing 2025'!$A$2:$A$1000,0),3))</f>
        <v/>
      </c>
      <c r="U53" s="184" t="str">
        <f>IF($F53="","",INDEX('Bobrick Labor Factors'!$A$2:$E$1000,MATCH($F53,'Bobrick Labor Factors'!$A$2:$A$1000,0),5))</f>
        <v/>
      </c>
      <c r="V53" s="143" t="str">
        <f>IF($F53="","",INDEX('Bobrick Material Pricing 2025'!$A$2:$C$1000,MATCH($F53,'Bobrick Material Pricing 2025'!$A$2:$A$1000,0),2))</f>
        <v/>
      </c>
      <c r="W53" s="145"/>
      <c r="X53" s="213" t="str">
        <v>B-541</v>
      </c>
      <c r="Y53" s="213" t="str">
        <v>Spare Toilet Roll Holder, Satin Finish</v>
      </c>
      <c r="Z53" s="210" t="str" cm="1">
        <f t="array" ref="Z53">IF(ISNA(T53), _xlfn.TEXTJOIN(", ", TRUE, IF(ISNUMBER(SEARCH(F53, 'Bobrick Material Pricing 2025'!A46:A10044)), 'Bobrick Material Pricing 2025'!A46:A10044, "")), "")</f>
        <v/>
      </c>
    </row>
    <row r="54" spans="1:26" s="150" customFormat="1" ht="12.75" customHeight="1">
      <c r="A54" s="144">
        <v>46</v>
      </c>
      <c r="B54" s="112"/>
      <c r="C54" s="52"/>
      <c r="D54" s="131"/>
      <c r="E54" s="52"/>
      <c r="F54" s="134"/>
      <c r="G54" s="112"/>
      <c r="H54" s="145">
        <v>0</v>
      </c>
      <c r="I54" s="145">
        <v>0</v>
      </c>
      <c r="J54" s="146">
        <v>0</v>
      </c>
      <c r="K54" s="147">
        <f t="shared" si="8"/>
        <v>0</v>
      </c>
      <c r="L54" s="147">
        <f t="shared" si="9"/>
        <v>0</v>
      </c>
      <c r="M54" s="148">
        <f t="shared" si="10"/>
        <v>0</v>
      </c>
      <c r="N54" s="269">
        <f t="shared" si="11"/>
        <v>0</v>
      </c>
      <c r="O54" s="149" t="e">
        <f t="shared" si="7"/>
        <v>#DIV/0!</v>
      </c>
      <c r="P54" s="149" t="e">
        <f t="shared" si="12"/>
        <v>#DIV/0!</v>
      </c>
      <c r="Q54" s="43"/>
      <c r="R54" s="145" t="str">
        <f t="shared" si="13"/>
        <v/>
      </c>
      <c r="S54" s="52" t="str">
        <f t="shared" si="14"/>
        <v/>
      </c>
      <c r="T54" s="183" t="str">
        <f>IF($F54="","",INDEX('Bobrick Material Pricing 2025'!$A$2:$C$1000,MATCH($F54,'Bobrick Material Pricing 2025'!$A$2:$A$1000,0),3))</f>
        <v/>
      </c>
      <c r="U54" s="184" t="str">
        <f>IF($F54="","",INDEX('Bobrick Labor Factors'!$A$2:$E$1000,MATCH($F54,'Bobrick Labor Factors'!$A$2:$A$1000,0),5))</f>
        <v/>
      </c>
      <c r="V54" s="143" t="str">
        <f>IF($F54="","",INDEX('Bobrick Material Pricing 2025'!$A$2:$C$1000,MATCH($F54,'Bobrick Material Pricing 2025'!$A$2:$A$1000,0),2))</f>
        <v/>
      </c>
      <c r="W54" s="145"/>
      <c r="X54" s="213" t="str">
        <v>B-542</v>
      </c>
      <c r="Y54" s="213" t="str">
        <v>Coat Hook, Satin Finish</v>
      </c>
      <c r="Z54" s="210" t="str" cm="1">
        <f t="array" ref="Z54">IF(ISNA(T54), _xlfn.TEXTJOIN(", ", TRUE, IF(ISNUMBER(SEARCH(F54, 'Bobrick Material Pricing 2025'!A47:A10045)), 'Bobrick Material Pricing 2025'!A47:A10045, "")), "")</f>
        <v/>
      </c>
    </row>
    <row r="55" spans="1:26" s="150" customFormat="1" ht="12.75" customHeight="1">
      <c r="A55" s="144">
        <v>47</v>
      </c>
      <c r="B55" s="112"/>
      <c r="C55" s="52"/>
      <c r="D55" s="131"/>
      <c r="E55" s="52"/>
      <c r="F55" s="134"/>
      <c r="G55" s="112"/>
      <c r="H55" s="145">
        <v>0</v>
      </c>
      <c r="I55" s="145">
        <v>0</v>
      </c>
      <c r="J55" s="146">
        <v>0</v>
      </c>
      <c r="K55" s="147">
        <f t="shared" si="8"/>
        <v>0</v>
      </c>
      <c r="L55" s="147">
        <f t="shared" si="9"/>
        <v>0</v>
      </c>
      <c r="M55" s="148">
        <f t="shared" si="10"/>
        <v>0</v>
      </c>
      <c r="N55" s="269">
        <f t="shared" si="11"/>
        <v>0</v>
      </c>
      <c r="O55" s="149" t="e">
        <f t="shared" si="7"/>
        <v>#DIV/0!</v>
      </c>
      <c r="P55" s="149" t="e">
        <f t="shared" si="12"/>
        <v>#DIV/0!</v>
      </c>
      <c r="Q55" s="43"/>
      <c r="R55" s="145" t="str">
        <f t="shared" si="13"/>
        <v/>
      </c>
      <c r="S55" s="52" t="str">
        <f t="shared" si="14"/>
        <v/>
      </c>
      <c r="T55" s="183" t="str">
        <f>IF($F55="","",INDEX('Bobrick Material Pricing 2025'!$A$2:$C$1000,MATCH($F55,'Bobrick Material Pricing 2025'!$A$2:$A$1000,0),3))</f>
        <v/>
      </c>
      <c r="U55" s="184" t="str">
        <f>IF($F55="","",INDEX('Bobrick Labor Factors'!$A$2:$E$1000,MATCH($F55,'Bobrick Labor Factors'!$A$2:$A$1000,0),5))</f>
        <v/>
      </c>
      <c r="V55" s="143" t="str">
        <f>IF($F55="","",INDEX('Bobrick Material Pricing 2025'!$A$2:$C$1000,MATCH($F55,'Bobrick Material Pricing 2025'!$A$2:$A$1000,0),2))</f>
        <v/>
      </c>
      <c r="W55" s="145"/>
      <c r="X55" s="213" t="str">
        <v>B-543</v>
      </c>
      <c r="Y55" s="213" t="str">
        <v>Surface-Mounted Single Roll Toilet Tissue Dispenser, Satin Finish</v>
      </c>
      <c r="Z55" s="210" t="str" cm="1">
        <f t="array" ref="Z55">IF(ISNA(T55), _xlfn.TEXTJOIN(", ", TRUE, IF(ISNUMBER(SEARCH(F55, 'Bobrick Material Pricing 2025'!A48:A10046)), 'Bobrick Material Pricing 2025'!A48:A10046, "")), "")</f>
        <v/>
      </c>
    </row>
    <row r="56" spans="1:26" s="150" customFormat="1" ht="12.75" customHeight="1">
      <c r="A56" s="144">
        <v>48</v>
      </c>
      <c r="B56" s="112"/>
      <c r="C56" s="52"/>
      <c r="D56" s="131"/>
      <c r="E56" s="52"/>
      <c r="F56" s="134"/>
      <c r="G56" s="112"/>
      <c r="H56" s="145">
        <v>0</v>
      </c>
      <c r="I56" s="145">
        <v>0</v>
      </c>
      <c r="J56" s="146">
        <v>0</v>
      </c>
      <c r="K56" s="147">
        <f t="shared" si="8"/>
        <v>0</v>
      </c>
      <c r="L56" s="147">
        <f t="shared" si="9"/>
        <v>0</v>
      </c>
      <c r="M56" s="148">
        <f t="shared" si="10"/>
        <v>0</v>
      </c>
      <c r="N56" s="269">
        <f t="shared" si="11"/>
        <v>0</v>
      </c>
      <c r="O56" s="149" t="e">
        <f t="shared" si="7"/>
        <v>#DIV/0!</v>
      </c>
      <c r="P56" s="149" t="e">
        <f t="shared" si="12"/>
        <v>#DIV/0!</v>
      </c>
      <c r="Q56" s="43"/>
      <c r="R56" s="145" t="str">
        <f t="shared" si="13"/>
        <v/>
      </c>
      <c r="S56" s="52" t="str">
        <f t="shared" si="14"/>
        <v/>
      </c>
      <c r="T56" s="183" t="str">
        <f>IF($F56="","",INDEX('Bobrick Material Pricing 2025'!$A$2:$C$1000,MATCH($F56,'Bobrick Material Pricing 2025'!$A$2:$A$1000,0),3))</f>
        <v/>
      </c>
      <c r="U56" s="184" t="str">
        <f>IF($F56="","",INDEX('Bobrick Labor Factors'!$A$2:$E$1000,MATCH($F56,'Bobrick Labor Factors'!$A$2:$A$1000,0),5))</f>
        <v/>
      </c>
      <c r="V56" s="143" t="str">
        <f>IF($F56="","",INDEX('Bobrick Material Pricing 2025'!$A$2:$C$1000,MATCH($F56,'Bobrick Material Pricing 2025'!$A$2:$A$1000,0),2))</f>
        <v/>
      </c>
      <c r="W56" s="145"/>
      <c r="X56" s="213" t="str">
        <v>B-544</v>
      </c>
      <c r="Y56" s="213" t="str">
        <v>Toilet Brush Holder, Satin Finish</v>
      </c>
      <c r="Z56" s="210" t="str" cm="1">
        <f t="array" ref="Z56">IF(ISNA(T56), _xlfn.TEXTJOIN(", ", TRUE, IF(ISNUMBER(SEARCH(F56, 'Bobrick Material Pricing 2025'!A49:A10047)), 'Bobrick Material Pricing 2025'!A49:A10047, "")), "")</f>
        <v/>
      </c>
    </row>
    <row r="57" spans="1:26" s="150" customFormat="1" ht="12.75" customHeight="1">
      <c r="A57" s="144">
        <v>49</v>
      </c>
      <c r="B57" s="112"/>
      <c r="C57" s="52"/>
      <c r="D57" s="131"/>
      <c r="E57" s="52"/>
      <c r="F57" s="134"/>
      <c r="G57" s="112"/>
      <c r="H57" s="145">
        <v>0</v>
      </c>
      <c r="I57" s="145">
        <v>0</v>
      </c>
      <c r="J57" s="146">
        <v>0</v>
      </c>
      <c r="K57" s="147">
        <f t="shared" si="8"/>
        <v>0</v>
      </c>
      <c r="L57" s="147">
        <f t="shared" si="9"/>
        <v>0</v>
      </c>
      <c r="M57" s="148">
        <f t="shared" si="10"/>
        <v>0</v>
      </c>
      <c r="N57" s="269">
        <f t="shared" si="11"/>
        <v>0</v>
      </c>
      <c r="O57" s="149" t="e">
        <f t="shared" si="7"/>
        <v>#DIV/0!</v>
      </c>
      <c r="P57" s="149" t="e">
        <f t="shared" si="12"/>
        <v>#DIV/0!</v>
      </c>
      <c r="Q57" s="43"/>
      <c r="R57" s="145" t="str">
        <f t="shared" si="13"/>
        <v/>
      </c>
      <c r="S57" s="52" t="str">
        <f t="shared" si="14"/>
        <v/>
      </c>
      <c r="T57" s="183" t="str">
        <f>IF($F57="","",INDEX('Bobrick Material Pricing 2025'!$A$2:$C$1000,MATCH($F57,'Bobrick Material Pricing 2025'!$A$2:$A$1000,0),3))</f>
        <v/>
      </c>
      <c r="U57" s="184" t="str">
        <f>IF($F57="","",INDEX('Bobrick Labor Factors'!$A$2:$E$1000,MATCH($F57,'Bobrick Labor Factors'!$A$2:$A$1000,0),5))</f>
        <v/>
      </c>
      <c r="V57" s="143" t="str">
        <f>IF($F57="","",INDEX('Bobrick Material Pricing 2025'!$A$2:$C$1000,MATCH($F57,'Bobrick Material Pricing 2025'!$A$2:$A$1000,0),2))</f>
        <v/>
      </c>
      <c r="W57" s="145"/>
      <c r="X57" s="213" t="str">
        <v>B-546</v>
      </c>
      <c r="Y57" s="213" t="str">
        <v>Surface-Mounted Single Roll Toilet Tissue Dispenser with Hood</v>
      </c>
      <c r="Z57" s="210" t="str" cm="1">
        <f t="array" ref="Z57">IF(ISNA(T57), _xlfn.TEXTJOIN(", ", TRUE, IF(ISNUMBER(SEARCH(F57, 'Bobrick Material Pricing 2025'!A50:A10048)), 'Bobrick Material Pricing 2025'!A50:A10048, "")), "")</f>
        <v/>
      </c>
    </row>
    <row r="58" spans="1:26" s="150" customFormat="1" ht="12.75" customHeight="1" thickBot="1">
      <c r="A58" s="144">
        <v>50</v>
      </c>
      <c r="B58" s="112"/>
      <c r="C58" s="52"/>
      <c r="D58" s="131"/>
      <c r="E58" s="52"/>
      <c r="F58" s="134"/>
      <c r="G58" s="112"/>
      <c r="H58" s="145">
        <v>0</v>
      </c>
      <c r="I58" s="145">
        <v>0</v>
      </c>
      <c r="J58" s="146">
        <v>0</v>
      </c>
      <c r="K58" s="147">
        <f t="shared" si="8"/>
        <v>0</v>
      </c>
      <c r="L58" s="147">
        <f t="shared" si="9"/>
        <v>0</v>
      </c>
      <c r="M58" s="148">
        <f t="shared" si="10"/>
        <v>0</v>
      </c>
      <c r="N58" s="269">
        <f t="shared" si="11"/>
        <v>0</v>
      </c>
      <c r="O58" s="149" t="e">
        <f t="shared" si="7"/>
        <v>#DIV/0!</v>
      </c>
      <c r="P58" s="149" t="e">
        <f t="shared" si="12"/>
        <v>#DIV/0!</v>
      </c>
      <c r="Q58" s="43"/>
      <c r="R58" s="145" t="str">
        <f t="shared" si="13"/>
        <v/>
      </c>
      <c r="S58" s="52" t="str">
        <f t="shared" si="14"/>
        <v/>
      </c>
      <c r="T58" s="183" t="str">
        <f>IF($F58="","",INDEX('Bobrick Material Pricing 2025'!$A$2:$C$1000,MATCH($F58,'Bobrick Material Pricing 2025'!$A$2:$A$1000,0),3))</f>
        <v/>
      </c>
      <c r="U58" s="184" t="str">
        <f>IF($F58="","",INDEX('Bobrick Labor Factors'!$A$2:$E$1000,MATCH($F58,'Bobrick Labor Factors'!$A$2:$A$1000,0),5))</f>
        <v/>
      </c>
      <c r="V58" s="143" t="str">
        <f>IF($F58="","",INDEX('Bobrick Material Pricing 2025'!$A$2:$C$1000,MATCH($F58,'Bobrick Material Pricing 2025'!$A$2:$A$1000,0),2))</f>
        <v/>
      </c>
      <c r="W58" s="145"/>
      <c r="X58" s="213" t="str">
        <v>B-547</v>
      </c>
      <c r="Y58" s="213" t="str">
        <v>Surface-Mounted Double Roll Toilet Tissue Dispenser</v>
      </c>
      <c r="Z58" s="210" t="str" cm="1">
        <f t="array" ref="Z58">IF(ISNA(T58), _xlfn.TEXTJOIN(", ", TRUE, IF(ISNUMBER(SEARCH(F58, 'Bobrick Material Pricing 2025'!A51:A10049)), 'Bobrick Material Pricing 2025'!A51:A10049, "")), "")</f>
        <v/>
      </c>
    </row>
    <row r="59" spans="1:26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2"/>
      <c r="K59" s="261">
        <f>SUM(K9:K58)</f>
        <v>0</v>
      </c>
      <c r="L59" s="262">
        <f>SUM(L9:L58)</f>
        <v>0</v>
      </c>
      <c r="M59" s="263">
        <f>SUM(M9:M58)</f>
        <v>0</v>
      </c>
      <c r="N59" s="270">
        <f>SUM(K59:M59)</f>
        <v>0</v>
      </c>
      <c r="O59" s="185" t="e">
        <f>SUM(O9:O58)</f>
        <v>#DIV/0!</v>
      </c>
      <c r="P59" s="327" t="s">
        <v>158</v>
      </c>
      <c r="Q59"/>
      <c r="W59" s="196"/>
      <c r="X59" s="213" t="str">
        <v>B-548</v>
      </c>
      <c r="Y59" s="213" t="str">
        <v>Surface-Mounted Double Roll Toilet Tissue Dispenser with Hoods</v>
      </c>
    </row>
    <row r="60" spans="1:26" ht="14.4" customHeight="1">
      <c r="A60" s="403" t="s">
        <v>110</v>
      </c>
      <c r="B60" s="403"/>
      <c r="C60" s="403"/>
      <c r="D60" s="403"/>
      <c r="E60" s="403"/>
      <c r="F60" s="403"/>
      <c r="G60" s="403"/>
      <c r="H60" s="403"/>
      <c r="I60" s="403"/>
      <c r="J60" s="403"/>
      <c r="K60" s="403"/>
      <c r="L60" s="403"/>
      <c r="M60" s="404"/>
      <c r="N60" s="270">
        <f>SUM(K59+L59)*O60</f>
        <v>0</v>
      </c>
      <c r="O60" s="331">
        <f>'Summary Sheet'!B8</f>
        <v>9.2499999999999999E-2</v>
      </c>
      <c r="P60" s="326"/>
      <c r="Q60"/>
      <c r="W60" s="196"/>
      <c r="X60" s="213" t="str">
        <v>B-549</v>
      </c>
      <c r="Y60" s="213" t="str">
        <v>Double Coat Hook</v>
      </c>
    </row>
    <row r="61" spans="1:26" ht="15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6"/>
      <c r="N61" s="271">
        <f>SUM(N59:N60)</f>
        <v>0</v>
      </c>
      <c r="O61" s="332">
        <f>SUM(N9:N58)-N59</f>
        <v>0</v>
      </c>
      <c r="P61" s="327" t="s">
        <v>160</v>
      </c>
      <c r="Q61"/>
      <c r="W61" s="196"/>
      <c r="X61" s="213" t="str">
        <v>B-635</v>
      </c>
      <c r="Y61" s="213" t="str">
        <v>Klutch Mobile Device Holder</v>
      </c>
    </row>
    <row r="62" spans="1:26" ht="14.4">
      <c r="A62" s="33"/>
      <c r="B62" s="259"/>
      <c r="C62" s="33"/>
      <c r="D62" s="260"/>
      <c r="E62" s="33"/>
      <c r="F62" s="33"/>
      <c r="G62" s="259"/>
      <c r="H62" s="33"/>
      <c r="I62" s="33"/>
      <c r="J62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/>
      <c r="W62" s="28"/>
      <c r="X62" s="213" t="str">
        <v>B-667</v>
      </c>
      <c r="Y62" s="213" t="str">
        <v>Toilet Tissue Dispenser with Mounting Clamp, Bright Finish</v>
      </c>
    </row>
    <row r="63" spans="1:26" ht="14.4">
      <c r="A63" s="33"/>
      <c r="B63" s="259"/>
      <c r="C63" s="33"/>
      <c r="D63" s="260"/>
      <c r="E63" s="33"/>
      <c r="F63" s="33"/>
      <c r="G63" s="259"/>
      <c r="H63" s="33"/>
      <c r="I63" s="33"/>
      <c r="J63" s="202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W63" s="28"/>
      <c r="X63" s="213" t="str">
        <v>B-670</v>
      </c>
      <c r="Y63" s="213" t="str">
        <v>Utility Hook, Bright Polished</v>
      </c>
    </row>
    <row r="64" spans="1:26" ht="14.4">
      <c r="A64" s="33"/>
      <c r="B64" s="259"/>
      <c r="C64" s="33"/>
      <c r="D64" s="260"/>
      <c r="E64" s="33"/>
      <c r="F64" s="33"/>
      <c r="G64" s="259"/>
      <c r="H64" s="33"/>
      <c r="I64" s="3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  <c r="W64" s="28"/>
      <c r="X64" s="213" t="str">
        <v>B-671</v>
      </c>
      <c r="Y64" s="213" t="str">
        <v>Single Robe Hook, Bright Finish</v>
      </c>
    </row>
    <row r="65" spans="1:25" ht="14.4">
      <c r="A65" s="33"/>
      <c r="B65" s="259"/>
      <c r="C65" s="33"/>
      <c r="D65" s="260"/>
      <c r="E65" s="33"/>
      <c r="F65" s="33"/>
      <c r="G65" s="259"/>
      <c r="H65" s="33"/>
      <c r="I65" s="33"/>
      <c r="J65"/>
      <c r="K65"/>
      <c r="L65" s="315" t="s">
        <v>134</v>
      </c>
      <c r="M65" s="322"/>
      <c r="N65" s="323">
        <f>SUM(N61:N64)</f>
        <v>0</v>
      </c>
      <c r="O65" s="328"/>
      <c r="P65" s="328"/>
      <c r="Q65" s="273"/>
      <c r="W65" s="28"/>
      <c r="X65" s="213" t="str">
        <v>B-672</v>
      </c>
      <c r="Y65" s="213" t="str">
        <v>Double Robe Hook, Bright Finish</v>
      </c>
    </row>
    <row r="66" spans="1:25" ht="14.4">
      <c r="A66" s="33"/>
      <c r="B66" s="259"/>
      <c r="C66" s="33"/>
      <c r="D66" s="260"/>
      <c r="E66" s="33"/>
      <c r="F66" s="33"/>
      <c r="G66" s="259"/>
      <c r="H66" s="33"/>
      <c r="I66" s="33"/>
      <c r="J66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  <c r="W66" s="28"/>
      <c r="X66" s="213" t="str">
        <v>B-677</v>
      </c>
      <c r="Y66" s="213" t="str">
        <v>Towel Pin, Bright Finish</v>
      </c>
    </row>
    <row r="67" spans="1:25" ht="14.4">
      <c r="A67" s="33"/>
      <c r="B67" s="259"/>
      <c r="C67" s="33"/>
      <c r="D67" s="260"/>
      <c r="E67" s="33"/>
      <c r="F67" s="33"/>
      <c r="G67" s="259"/>
      <c r="H67" s="33"/>
      <c r="I67" s="33"/>
      <c r="J67"/>
      <c r="K67"/>
      <c r="L67" s="315" t="s">
        <v>134</v>
      </c>
      <c r="M67" s="322"/>
      <c r="N67" s="323">
        <f>SUM(N65:N66)</f>
        <v>0</v>
      </c>
      <c r="O67" s="45"/>
      <c r="P67" s="33"/>
      <c r="Q67" s="273"/>
      <c r="W67" s="28"/>
      <c r="X67" s="213" t="str">
        <v>B-680</v>
      </c>
      <c r="Y67" s="213" t="str">
        <v>Soap Dish, Bright Finish</v>
      </c>
    </row>
    <row r="68" spans="1:25" ht="15" thickBot="1">
      <c r="A68" s="33"/>
      <c r="B68" s="259"/>
      <c r="C68" s="33"/>
      <c r="D68" s="260"/>
      <c r="E68" s="33"/>
      <c r="F68" s="33"/>
      <c r="G68" s="259"/>
      <c r="H68" s="33"/>
      <c r="I68" s="33"/>
      <c r="J68"/>
      <c r="K68"/>
      <c r="L68" s="99" t="s">
        <v>162</v>
      </c>
      <c r="M68" s="324">
        <f>'Summary Sheet'!B11</f>
        <v>0</v>
      </c>
      <c r="N68" s="325">
        <f>SUM(N67)*M68</f>
        <v>0</v>
      </c>
      <c r="Q68" s="273"/>
      <c r="X68" s="213" t="str">
        <v>B-682</v>
      </c>
      <c r="Y68" s="213" t="str">
        <v>Hat and Coat Hook</v>
      </c>
    </row>
    <row r="69" spans="1:25" ht="15.6" thickTop="1" thickBot="1">
      <c r="A69" s="33"/>
      <c r="B69" s="259"/>
      <c r="C69" s="33"/>
      <c r="D69" s="260"/>
      <c r="E69" s="33"/>
      <c r="F69" s="33"/>
      <c r="G69" s="259"/>
      <c r="H69" s="33"/>
      <c r="I69" s="33"/>
      <c r="J69"/>
      <c r="K69"/>
      <c r="L69" s="266" t="s">
        <v>137</v>
      </c>
      <c r="M69" s="267"/>
      <c r="N69" s="268">
        <f>ROUND(N67+N68,0)</f>
        <v>0</v>
      </c>
      <c r="O69"/>
      <c r="P69"/>
      <c r="Q69" s="273"/>
      <c r="X69" s="213" t="str">
        <v>B-685</v>
      </c>
      <c r="Y69" s="213" t="str">
        <v>Toilet Tissue Dispenser – Single Roll, Bright Finish</v>
      </c>
    </row>
    <row r="70" spans="1:25" ht="15" thickBot="1">
      <c r="A70" s="33"/>
      <c r="B70" s="259"/>
      <c r="C70" s="33"/>
      <c r="D70" s="260"/>
      <c r="E70" s="33"/>
      <c r="F70" s="33"/>
      <c r="G70" s="259"/>
      <c r="H70" s="33"/>
      <c r="I70" s="33"/>
      <c r="J70"/>
      <c r="K70"/>
      <c r="L70" s="229" t="s">
        <v>163</v>
      </c>
      <c r="M70" s="264"/>
      <c r="N70" s="265">
        <v>0</v>
      </c>
      <c r="O70" s="33"/>
      <c r="P70" s="33"/>
      <c r="Q70" s="273"/>
      <c r="X70" s="213" t="str">
        <v>B-686</v>
      </c>
      <c r="Y70" s="213" t="str">
        <v>Toilet Tissue Dispenser – Two Rolls, Bright Finish</v>
      </c>
    </row>
    <row r="71" spans="1:25" ht="15.6" thickTop="1" thickBot="1">
      <c r="A71" s="33"/>
      <c r="B71" s="259"/>
      <c r="C71" s="33"/>
      <c r="D71" s="260"/>
      <c r="E71" s="33"/>
      <c r="F71" s="33"/>
      <c r="G71" s="259"/>
      <c r="H71" s="33"/>
      <c r="I71" s="33"/>
      <c r="J71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28" t="s">
        <v>165</v>
      </c>
      <c r="Q71" s="273"/>
      <c r="X71" s="213" t="str">
        <v>B-687</v>
      </c>
      <c r="Y71" s="213" t="str">
        <v xml:space="preserve">Door Bumper, Surface-Mounted </v>
      </c>
    </row>
    <row r="72" spans="1:25" ht="14.4">
      <c r="A72" s="33"/>
      <c r="B72" s="259"/>
      <c r="C72" s="33"/>
      <c r="D72" s="260"/>
      <c r="E72" s="33"/>
      <c r="F72" s="33"/>
      <c r="G72" s="259"/>
      <c r="H72" s="33"/>
      <c r="I72" s="33"/>
      <c r="J72"/>
      <c r="K72"/>
      <c r="L72"/>
      <c r="M72"/>
      <c r="N72"/>
      <c r="O72"/>
      <c r="P72"/>
      <c r="Q72"/>
      <c r="X72" s="213" t="str">
        <v>B-697</v>
      </c>
      <c r="Y72" s="213" t="str">
        <v>Toilet Tissue Dispenser, 2 Rolls, Mounting Clamp, Bright Finish</v>
      </c>
    </row>
    <row r="73" spans="1:25" ht="14.4">
      <c r="A73" s="33"/>
      <c r="B73" s="259"/>
      <c r="C73" s="33"/>
      <c r="D73" s="260"/>
      <c r="E73" s="33"/>
      <c r="F73" s="33"/>
      <c r="G73" s="259"/>
      <c r="H73" s="33"/>
      <c r="I73" s="33"/>
      <c r="J73"/>
      <c r="K73"/>
      <c r="L73"/>
      <c r="M73"/>
      <c r="N73"/>
      <c r="O73"/>
      <c r="P73"/>
      <c r="Q73"/>
      <c r="X73" s="213" t="str">
        <v>B-699</v>
      </c>
      <c r="Y73" s="213" t="str">
        <v>Toilet Tissue Dispenser, Hoods, 2 Rolls, Mounting Clamp, Bright Finish</v>
      </c>
    </row>
    <row r="74" spans="1:25" ht="15" thickBot="1">
      <c r="A74" s="33"/>
      <c r="B74" s="259"/>
      <c r="C74" s="33"/>
      <c r="D74" s="260"/>
      <c r="E74" s="33"/>
      <c r="F74" s="33"/>
      <c r="G74" s="259"/>
      <c r="H74" s="33"/>
      <c r="I74" s="33"/>
      <c r="J74"/>
      <c r="K74"/>
      <c r="L74"/>
      <c r="M74"/>
      <c r="N74"/>
      <c r="O74"/>
      <c r="P74"/>
      <c r="Q74"/>
      <c r="X74" s="213" t="str">
        <v>B-820</v>
      </c>
      <c r="Y74" s="213" t="str">
        <v>Multi-Feed Soap Reservoir</v>
      </c>
    </row>
    <row r="75" spans="1:25" ht="14.4">
      <c r="B75" s="312" t="s">
        <v>166</v>
      </c>
      <c r="C75" s="313"/>
      <c r="D75" s="313"/>
      <c r="E75" s="313"/>
      <c r="F75" s="313"/>
      <c r="G75" s="313"/>
      <c r="H75" s="314"/>
      <c r="I75" s="33"/>
      <c r="J75"/>
      <c r="K75"/>
      <c r="L75"/>
      <c r="M75"/>
      <c r="N75"/>
      <c r="O75"/>
      <c r="P75"/>
      <c r="Q75"/>
      <c r="X75" s="213" t="str">
        <v>B-822</v>
      </c>
      <c r="Y75" s="213" t="str">
        <v>Liquid Dispenser, 34-fl. oz., 4" Spout – for Lav. up to 4" Thick</v>
      </c>
    </row>
    <row r="76" spans="1:25" ht="14.4">
      <c r="A76" s="228">
        <v>1</v>
      </c>
      <c r="B76" s="315"/>
      <c r="C76" s="311"/>
      <c r="D76" s="311"/>
      <c r="E76" s="311"/>
      <c r="F76" s="311"/>
      <c r="G76" s="311"/>
      <c r="H76" s="316"/>
      <c r="I76" s="33"/>
      <c r="J76"/>
      <c r="K76"/>
      <c r="L76"/>
      <c r="M76"/>
      <c r="N76"/>
      <c r="O76"/>
      <c r="P76"/>
      <c r="Q76"/>
      <c r="X76" s="213" t="str">
        <v>B-823</v>
      </c>
      <c r="Y76" s="213" t="str">
        <v>Foam Dispenser, 34-fl. oz., 4" Spout – for Lav. up to 3" Thick</v>
      </c>
    </row>
    <row r="77" spans="1:25" ht="14.4">
      <c r="A77" s="228">
        <v>2</v>
      </c>
      <c r="B77" s="315"/>
      <c r="C77" s="311"/>
      <c r="D77" s="311"/>
      <c r="E77" s="311"/>
      <c r="F77" s="311"/>
      <c r="G77" s="311"/>
      <c r="H77" s="316"/>
      <c r="I77" s="33"/>
      <c r="J77"/>
      <c r="K77"/>
      <c r="L77"/>
      <c r="M77"/>
      <c r="N77"/>
      <c r="O77"/>
      <c r="P77"/>
      <c r="Q77"/>
      <c r="X77" s="213" t="str">
        <v>B-824</v>
      </c>
      <c r="Y77" s="213" t="str">
        <v>Liquid Dispenser, 34-fl. oz., 6-3/4" Spout – for Lav. up to 2" Thick</v>
      </c>
    </row>
    <row r="78" spans="1:25" ht="14.4">
      <c r="A78" s="228">
        <v>3</v>
      </c>
      <c r="B78" s="315"/>
      <c r="C78" s="311"/>
      <c r="D78" s="311"/>
      <c r="E78" s="311"/>
      <c r="F78" s="311"/>
      <c r="G78" s="311"/>
      <c r="H78" s="316"/>
      <c r="I78" s="33"/>
      <c r="J78"/>
      <c r="K78"/>
      <c r="L78"/>
      <c r="M78"/>
      <c r="N78"/>
      <c r="O78"/>
      <c r="P78"/>
      <c r="Q78"/>
      <c r="X78" s="213" t="str">
        <v>B-826</v>
      </c>
      <c r="Y78" s="213" t="str">
        <v>Automatic Touch-Free Lavatory-Mounted Soap Dispenser, Liquid</v>
      </c>
    </row>
    <row r="79" spans="1:25" ht="14.4">
      <c r="A79" s="228">
        <v>4</v>
      </c>
      <c r="B79" s="315"/>
      <c r="C79" s="311"/>
      <c r="D79" s="311"/>
      <c r="E79" s="311"/>
      <c r="F79" s="311"/>
      <c r="G79" s="311"/>
      <c r="H79" s="316"/>
      <c r="I79" s="33"/>
      <c r="J79"/>
      <c r="K79"/>
      <c r="L79"/>
      <c r="M79"/>
      <c r="N79"/>
      <c r="O79"/>
      <c r="P79"/>
      <c r="Q79"/>
      <c r="X79" s="213" t="str">
        <v>B-826.18</v>
      </c>
      <c r="Y79" s="213" t="str">
        <v>Starter Kit with B-826 Dispenser, 800ml lotion soap refill, 4 batteries</v>
      </c>
    </row>
    <row r="80" spans="1:25" ht="14.4">
      <c r="A80" s="228">
        <v>5</v>
      </c>
      <c r="B80" s="315"/>
      <c r="C80" s="311"/>
      <c r="D80" s="311"/>
      <c r="E80" s="311"/>
      <c r="F80" s="311"/>
      <c r="G80" s="311"/>
      <c r="H80" s="316"/>
      <c r="I80" s="33"/>
      <c r="J80"/>
      <c r="K80"/>
      <c r="L80"/>
      <c r="M80"/>
      <c r="N80"/>
      <c r="O80"/>
      <c r="P80"/>
      <c r="Q80"/>
      <c r="X80" s="213" t="str">
        <v>B-828</v>
      </c>
      <c r="Y80" s="213" t="str">
        <v>Foam Dispenser, 34-fl. oz., 6-3/4" Spout – for Lav. up to 2" Thick</v>
      </c>
    </row>
    <row r="81" spans="1:25" ht="21.6">
      <c r="B81" s="317" t="s">
        <v>16</v>
      </c>
      <c r="C81" s="231"/>
      <c r="D81" s="231"/>
      <c r="E81" s="231"/>
      <c r="F81" s="231"/>
      <c r="G81" s="231"/>
      <c r="H81" s="318"/>
      <c r="I81" s="33"/>
      <c r="J81"/>
      <c r="K81"/>
      <c r="L81"/>
      <c r="M81"/>
      <c r="N81"/>
      <c r="O81"/>
      <c r="P81"/>
      <c r="Q81"/>
      <c r="X81" s="213" t="str">
        <v>B-830</v>
      </c>
      <c r="Y81" s="213" t="str">
        <v xml:space="preserve">Cabinet, Stainless Steel Construction, with Low Soap Indicator (LSI) Light	</v>
      </c>
    </row>
    <row r="82" spans="1:25" ht="14.4">
      <c r="A82" s="228">
        <v>1</v>
      </c>
      <c r="B82" s="315"/>
      <c r="C82" s="311"/>
      <c r="D82" s="311"/>
      <c r="E82" s="311"/>
      <c r="F82" s="311"/>
      <c r="G82" s="311"/>
      <c r="H82" s="316"/>
      <c r="I82" s="33"/>
      <c r="J82"/>
      <c r="K82"/>
      <c r="L82"/>
      <c r="M82"/>
      <c r="N82"/>
      <c r="O82"/>
      <c r="P82"/>
      <c r="Q82"/>
      <c r="X82" s="213" t="str">
        <v>B-840</v>
      </c>
      <c r="Y82" s="213" t="str">
        <v>Counter-Mounted Automatic Soap Dispenser, Polished Brass, 34-fl. Oz.</v>
      </c>
    </row>
    <row r="83" spans="1:25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  <c r="K83"/>
      <c r="L83"/>
      <c r="M83"/>
      <c r="N83"/>
      <c r="O83"/>
      <c r="P83"/>
      <c r="Q83"/>
      <c r="X83" s="213" t="str">
        <v>B-842</v>
      </c>
      <c r="Y83" s="213" t="str">
        <v>Counter-Mounted Automatic Soap Dispenser, Matte Black, 34-fl. Oz.</v>
      </c>
    </row>
    <row r="84" spans="1:25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  <c r="K84"/>
      <c r="L84"/>
      <c r="M84"/>
      <c r="N84"/>
      <c r="O84"/>
      <c r="P84"/>
      <c r="Q84"/>
      <c r="X84" s="213" t="str">
        <v>B-845</v>
      </c>
      <c r="Y84" s="213" t="str">
        <v>Counter-Mounted Automatic Soap Dispenser, Brushed Nickel, 34-fl. Oz.</v>
      </c>
    </row>
    <row r="85" spans="1:25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  <c r="K85"/>
      <c r="L85"/>
      <c r="M85"/>
      <c r="N85"/>
      <c r="O85"/>
      <c r="P85"/>
      <c r="Q85"/>
      <c r="X85" s="213" t="str">
        <v>B-846</v>
      </c>
      <c r="Y85" s="213" t="str">
        <v>Counter-Mounted Automatic Soap Dispenser, Polished Nickel, 34-fl. Oz.</v>
      </c>
    </row>
    <row r="86" spans="1:25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  <c r="X86" s="213" t="str">
        <v>B-848</v>
      </c>
      <c r="Y86" s="213" t="str">
        <v>Counter-Mounted Automatic Soap Dispenser, Polished Chrome, 34-fl. Oz.</v>
      </c>
    </row>
    <row r="87" spans="1:25" ht="14.4">
      <c r="B87" s="317" t="s">
        <v>17</v>
      </c>
      <c r="C87" s="231"/>
      <c r="D87" s="231"/>
      <c r="E87" s="231"/>
      <c r="F87" s="231"/>
      <c r="G87" s="231"/>
      <c r="H87" s="318"/>
      <c r="I87"/>
      <c r="J87"/>
      <c r="X87" s="213" t="str">
        <v>B-850</v>
      </c>
      <c r="Y87" s="213" t="str">
        <v>Counter-Mounted Automatic Soap Dispenser, Polished Brass, 34-fl. Oz.</v>
      </c>
    </row>
    <row r="88" spans="1:25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  <c r="X88" s="213" t="str">
        <v>B-852</v>
      </c>
      <c r="Y88" s="213" t="str">
        <v>Counter-Mounted Automatic Soap Dispenser, Matte Black, 34-fl. Oz.</v>
      </c>
    </row>
    <row r="89" spans="1:25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  <c r="X89" s="213" t="str">
        <v>B-855</v>
      </c>
      <c r="Y89" s="213" t="str">
        <v>Counter-Mounted Automatic Soap Dispenser, Brushed Nickel, 34-fl. Oz.</v>
      </c>
    </row>
    <row r="90" spans="1:25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  <c r="X90" s="213" t="str">
        <v>B-856</v>
      </c>
      <c r="Y90" s="213" t="str">
        <v>Counter-Mounted Automatic Soap Dispenser, Polished Nickel, 34-fl. Oz.</v>
      </c>
    </row>
    <row r="91" spans="1:25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  <c r="X91" s="213" t="str">
        <v>B-858</v>
      </c>
      <c r="Y91" s="213" t="str">
        <v>Counter-Mounted Automatic Soap Dispenser, Polished Chrome, 34-fl. Oz.</v>
      </c>
    </row>
    <row r="92" spans="1:25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  <c r="X92" s="213" t="str">
        <v>B-922</v>
      </c>
      <c r="Y92" s="213" t="str">
        <v>Top-Fill Reservoir Soap Dispenser, 4 in. Spout, 0.9-gal. (3.3-L)</v>
      </c>
    </row>
    <row r="93" spans="1:25" ht="14.4">
      <c r="I93"/>
      <c r="J93"/>
      <c r="X93" s="213" t="str">
        <v>B-942</v>
      </c>
      <c r="Y93" s="213" t="str">
        <v>Frameless Stainless Steel Mirror, Front Mounting</v>
      </c>
    </row>
    <row r="94" spans="1:25" ht="14.4">
      <c r="G94"/>
      <c r="H94"/>
      <c r="I94"/>
      <c r="J94"/>
      <c r="X94" s="213" t="str">
        <v>B-983</v>
      </c>
      <c r="Y94" s="213" t="str">
        <v>Clothes Hook for Front Mounting</v>
      </c>
    </row>
    <row r="95" spans="1:25" ht="13.8" thickBot="1">
      <c r="H95" s="104"/>
      <c r="X95" s="213" t="str">
        <v>B-985</v>
      </c>
      <c r="Y95" s="213" t="str">
        <v>Clothes Hook Strip for Front Mounting</v>
      </c>
    </row>
    <row r="96" spans="1:25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6" t="s">
        <v>172</v>
      </c>
      <c r="H96" s="384" t="s">
        <v>173</v>
      </c>
      <c r="I96"/>
      <c r="X96" s="213" t="str">
        <v>B-2012</v>
      </c>
      <c r="Y96" s="213" t="str">
        <v>Automatic Wall-Mounted Soap Dispenser, 30-fl. oz.</v>
      </c>
    </row>
    <row r="97" spans="2:25" ht="14.4">
      <c r="B97" s="248"/>
      <c r="C97" s="238" t="s">
        <v>174</v>
      </c>
      <c r="D97" s="238" t="s">
        <v>175</v>
      </c>
      <c r="E97" s="238" t="s">
        <v>176</v>
      </c>
      <c r="F97" s="244" t="s">
        <v>177</v>
      </c>
      <c r="G97" s="245"/>
      <c r="H97" s="245"/>
      <c r="I97"/>
      <c r="X97" s="213" t="str">
        <v>B-2013</v>
      </c>
      <c r="Y97" s="213" t="str">
        <v>Automatic Wall-Mounted Foam Soap Dispenser, 27-fl. Oz</v>
      </c>
    </row>
    <row r="98" spans="2:25" ht="14.4">
      <c r="B98" s="248"/>
      <c r="C98" s="238" t="s">
        <v>178</v>
      </c>
      <c r="D98" s="238" t="s">
        <v>179</v>
      </c>
      <c r="E98" s="238" t="s">
        <v>180</v>
      </c>
      <c r="F98" s="244" t="s">
        <v>181</v>
      </c>
      <c r="G98" s="245"/>
      <c r="H98" s="245"/>
      <c r="I98"/>
      <c r="X98" s="213" t="str">
        <v>B-2111</v>
      </c>
      <c r="Y98" s="213" t="str">
        <v>Soap Dispenser, Vertical Tank Type, 40-fl. oz.</v>
      </c>
    </row>
    <row r="99" spans="2:25" ht="14.4">
      <c r="B99" s="248"/>
      <c r="C99" s="238" t="s">
        <v>182</v>
      </c>
      <c r="D99" s="238" t="s">
        <v>183</v>
      </c>
      <c r="E99" s="238" t="s">
        <v>184</v>
      </c>
      <c r="F99" s="244" t="s">
        <v>185</v>
      </c>
      <c r="G99" s="245"/>
      <c r="H99" s="245"/>
      <c r="I99"/>
      <c r="X99" s="213" t="str">
        <v>B-2112</v>
      </c>
      <c r="Y99" s="213" t="str">
        <v>Soap Dispenser, Horizontal Tank Type, 40-fl. oz.</v>
      </c>
    </row>
    <row r="100" spans="2:25" ht="14.4">
      <c r="B100" s="248"/>
      <c r="C100" s="238" t="s">
        <v>186</v>
      </c>
      <c r="D100" s="238" t="s">
        <v>175</v>
      </c>
      <c r="E100" s="238" t="s">
        <v>176</v>
      </c>
      <c r="F100" s="244" t="s">
        <v>177</v>
      </c>
      <c r="G100" s="245"/>
      <c r="H100" s="245"/>
      <c r="I100"/>
      <c r="X100" s="213" t="str">
        <v>B-2116</v>
      </c>
      <c r="Y100" s="213" t="str">
        <v>Heavy-Duty Clothes Hook with Exposed Mounting</v>
      </c>
    </row>
    <row r="101" spans="2:25" ht="14.4">
      <c r="B101" s="248"/>
      <c r="C101" s="238" t="s">
        <v>187</v>
      </c>
      <c r="D101" s="238" t="s">
        <v>188</v>
      </c>
      <c r="E101" s="238" t="s">
        <v>189</v>
      </c>
      <c r="F101" s="244" t="s">
        <v>190</v>
      </c>
      <c r="G101" s="245"/>
      <c r="H101" s="245"/>
      <c r="I101"/>
      <c r="X101" s="213" t="str">
        <v>B-2250</v>
      </c>
      <c r="Y101" s="213" t="str">
        <v>Waste Receptacle with Top – 13-Gal.</v>
      </c>
    </row>
    <row r="102" spans="2:25" ht="14.4">
      <c r="B102" s="248"/>
      <c r="C102" s="238" t="s">
        <v>191</v>
      </c>
      <c r="D102" s="238" t="s">
        <v>192</v>
      </c>
      <c r="E102" s="238" t="s">
        <v>193</v>
      </c>
      <c r="F102" s="244" t="s">
        <v>194</v>
      </c>
      <c r="G102" s="245"/>
      <c r="H102" s="245"/>
      <c r="I102"/>
      <c r="X102" s="213" t="str">
        <v>B-2260</v>
      </c>
      <c r="Y102" s="213" t="str">
        <v>Waste Receptacle without Top – 13-Gal.</v>
      </c>
    </row>
    <row r="103" spans="2:25" ht="14.4">
      <c r="B103" s="248"/>
      <c r="C103" s="238" t="s">
        <v>195</v>
      </c>
      <c r="D103" s="238" t="s">
        <v>196</v>
      </c>
      <c r="E103" s="238" t="s">
        <v>197</v>
      </c>
      <c r="F103" s="244" t="s">
        <v>198</v>
      </c>
      <c r="G103" s="245"/>
      <c r="H103" s="245"/>
      <c r="I103"/>
      <c r="X103" s="213" t="str">
        <v>B-2280</v>
      </c>
      <c r="Y103" s="213" t="str">
        <v>Waste Receptacle without Top – 21-Gal.</v>
      </c>
    </row>
    <row r="104" spans="2:25" ht="14.4">
      <c r="B104" s="248"/>
      <c r="C104" s="238" t="s">
        <v>199</v>
      </c>
      <c r="D104" s="238" t="s">
        <v>196</v>
      </c>
      <c r="E104" s="238" t="s">
        <v>200</v>
      </c>
      <c r="F104" s="244" t="s">
        <v>201</v>
      </c>
      <c r="G104" s="245"/>
      <c r="H104" s="245"/>
      <c r="I104"/>
      <c r="X104" s="213" t="str">
        <v>B-2300</v>
      </c>
      <c r="Y104" s="213" t="str">
        <v>Waste Receptacle with Black Dome-Top – 18-Gal.</v>
      </c>
    </row>
    <row r="105" spans="2:25" ht="14.4">
      <c r="B105" s="248"/>
      <c r="C105" s="238" t="s">
        <v>202</v>
      </c>
      <c r="D105" s="238" t="s">
        <v>202</v>
      </c>
      <c r="E105" s="238" t="s">
        <v>203</v>
      </c>
      <c r="F105" s="244" t="s">
        <v>204</v>
      </c>
      <c r="G105" s="245"/>
      <c r="H105" s="245"/>
      <c r="I105"/>
      <c r="X105" s="213" t="str">
        <v>B-2400</v>
      </c>
      <c r="Y105" s="213" t="str">
        <v>Large-Capacity Waste Receptacle – 33-Gal.</v>
      </c>
    </row>
    <row r="106" spans="2:25" ht="21.6">
      <c r="B106" s="248"/>
      <c r="C106" s="238" t="s">
        <v>205</v>
      </c>
      <c r="D106" s="238" t="s">
        <v>205</v>
      </c>
      <c r="E106" s="238" t="s">
        <v>206</v>
      </c>
      <c r="F106" s="244" t="s">
        <v>207</v>
      </c>
      <c r="G106" s="245"/>
      <c r="H106" s="245"/>
      <c r="I106"/>
      <c r="X106" s="213" t="str">
        <v>B-2583</v>
      </c>
      <c r="Y106" s="213" t="str">
        <v>Anchor for Installation of Individual Grab Bar Through 3/4" to 1" Thick Toilet Compt. Panel - One Required for Each Flange</v>
      </c>
    </row>
    <row r="107" spans="2:25" ht="21.6">
      <c r="B107" s="248"/>
      <c r="C107" s="238" t="s">
        <v>208</v>
      </c>
      <c r="D107" s="238" t="s">
        <v>209</v>
      </c>
      <c r="E107" s="238" t="s">
        <v>210</v>
      </c>
      <c r="F107" s="244" t="s">
        <v>211</v>
      </c>
      <c r="G107" s="245"/>
      <c r="H107" s="245"/>
      <c r="I107"/>
      <c r="X107" s="213" t="str">
        <v>B-2586</v>
      </c>
      <c r="Y107" s="213" t="str">
        <v>Anchor for Installation of Individual Grab Bar Through 1/2" Thick Toilet Compt. Panel - One Required for Each Flange</v>
      </c>
    </row>
    <row r="108" spans="2:25" ht="14.4">
      <c r="B108" s="248"/>
      <c r="C108" s="238" t="s">
        <v>212</v>
      </c>
      <c r="D108" s="238" t="s">
        <v>213</v>
      </c>
      <c r="E108" s="238" t="s">
        <v>214</v>
      </c>
      <c r="F108" s="244" t="s">
        <v>215</v>
      </c>
      <c r="G108" s="245"/>
      <c r="H108" s="245"/>
      <c r="I108"/>
      <c r="X108" s="213" t="str">
        <v>B-2620</v>
      </c>
      <c r="Y108" s="213" t="str">
        <v>Paper Towel Dispenser, 400 C-Fold or Multifold, Knob Latch</v>
      </c>
    </row>
    <row r="109" spans="2:25" ht="14.4">
      <c r="B109" s="248"/>
      <c r="C109" s="238" t="s">
        <v>216</v>
      </c>
      <c r="D109" s="238" t="s">
        <v>216</v>
      </c>
      <c r="E109" s="238" t="s">
        <v>217</v>
      </c>
      <c r="F109" s="244" t="s">
        <v>218</v>
      </c>
      <c r="G109" s="245"/>
      <c r="H109" s="245"/>
      <c r="I109"/>
      <c r="X109" s="213" t="str">
        <v>B-2621</v>
      </c>
      <c r="Y109" s="213" t="str">
        <v>Paper Towel Dispenser, 200 C-Fold or Multifold, Knob Latch</v>
      </c>
    </row>
    <row r="110" spans="2:25" ht="14.4">
      <c r="B110" s="248"/>
      <c r="C110" s="238" t="s">
        <v>219</v>
      </c>
      <c r="D110" s="238" t="s">
        <v>220</v>
      </c>
      <c r="E110" s="238" t="s">
        <v>221</v>
      </c>
      <c r="F110" s="244" t="s">
        <v>222</v>
      </c>
      <c r="G110" s="245"/>
      <c r="H110" s="245"/>
      <c r="I110"/>
      <c r="X110" s="213" t="str">
        <v>B-2730</v>
      </c>
      <c r="Y110" s="213" t="str">
        <v>Single-Roll Toilet Tissue Dispenser without Controlled Delivery</v>
      </c>
    </row>
    <row r="111" spans="2:25" ht="14.4">
      <c r="B111" s="248"/>
      <c r="C111" s="238" t="s">
        <v>223</v>
      </c>
      <c r="D111" s="238" t="s">
        <v>196</v>
      </c>
      <c r="E111" s="238" t="s">
        <v>224</v>
      </c>
      <c r="F111" s="244" t="s">
        <v>225</v>
      </c>
      <c r="G111" s="245"/>
      <c r="H111" s="245"/>
      <c r="I111"/>
      <c r="X111" s="213" t="str">
        <v>B-2740</v>
      </c>
      <c r="Y111" s="213" t="str">
        <v>Double-Roll Toilet Tissue Dispenser without Controlled Delivery</v>
      </c>
    </row>
    <row r="112" spans="2:25" ht="14.4">
      <c r="B112" s="248"/>
      <c r="C112" s="238" t="s">
        <v>226</v>
      </c>
      <c r="D112" s="238" t="s">
        <v>196</v>
      </c>
      <c r="E112" s="238" t="s">
        <v>227</v>
      </c>
      <c r="F112" s="244" t="s">
        <v>228</v>
      </c>
      <c r="G112" s="245" t="s">
        <v>141</v>
      </c>
      <c r="H112" s="245"/>
      <c r="I112"/>
      <c r="X112" s="213" t="str">
        <v>B-2840</v>
      </c>
      <c r="Y112" s="213" t="str">
        <v>Stainless Steel Shelf and Double-Roll Toilet Tissue Dispenser</v>
      </c>
    </row>
    <row r="113" spans="2:25" ht="14.4">
      <c r="B113" s="248"/>
      <c r="C113" s="238"/>
      <c r="D113" s="238"/>
      <c r="E113" s="238"/>
      <c r="F113" s="244"/>
      <c r="G113" s="245"/>
      <c r="H113" s="245"/>
      <c r="I113"/>
      <c r="X113" s="213" t="str">
        <v>B-2860</v>
      </c>
      <c r="Y113" s="213" t="str">
        <v>Roll Paper Towel Dispenser</v>
      </c>
    </row>
    <row r="114" spans="2:25" ht="14.4">
      <c r="B114" s="248"/>
      <c r="C114" s="238"/>
      <c r="D114" s="238"/>
      <c r="E114" s="238"/>
      <c r="F114" s="244"/>
      <c r="G114" s="245"/>
      <c r="H114" s="245"/>
      <c r="I114"/>
      <c r="X114" s="213" t="str">
        <v>B-2888</v>
      </c>
      <c r="Y114" s="213" t="str">
        <v>Multi-Roll Toilet Tissue Dispenser, Stainless Steel</v>
      </c>
    </row>
    <row r="115" spans="2:25" ht="14.4">
      <c r="B115" s="248"/>
      <c r="C115" s="238"/>
      <c r="D115" s="238"/>
      <c r="E115" s="238"/>
      <c r="F115" s="244"/>
      <c r="G115" s="245"/>
      <c r="H115" s="245"/>
      <c r="I115"/>
      <c r="X115" s="213" t="str">
        <v>B-2890</v>
      </c>
      <c r="Y115" s="213" t="str">
        <v>Single 10" Roll Toilet Tissue Disp., for 3" diameter core rolls</v>
      </c>
    </row>
    <row r="116" spans="2:25" ht="14.4">
      <c r="B116" s="248"/>
      <c r="C116" s="238"/>
      <c r="D116" s="238"/>
      <c r="E116" s="238"/>
      <c r="F116" s="244"/>
      <c r="G116" s="245"/>
      <c r="H116" s="245"/>
      <c r="I116"/>
      <c r="X116" s="213" t="str">
        <v>B-2892</v>
      </c>
      <c r="Y116" s="213" t="str">
        <v>Twin 10" Roll Toilet Tissue Disp., for 2-1/4" diameter core rolls</v>
      </c>
    </row>
    <row r="117" spans="2:25" ht="14.4">
      <c r="I117"/>
      <c r="X117" s="213" t="str">
        <v>B-2974</v>
      </c>
      <c r="Y117" s="213" t="str">
        <v>Automatic, Universal Surface-Mtd. Roll Paper Towel Dispenser</v>
      </c>
    </row>
    <row r="118" spans="2:25">
      <c r="X118" s="213" t="str">
        <v>B-3013</v>
      </c>
      <c r="Y118" s="213" t="str">
        <v>Toilet Seat Cover Dispenser</v>
      </c>
    </row>
    <row r="119" spans="2:25" ht="31.2">
      <c r="X119" s="213" t="str">
        <v>B-3091</v>
      </c>
      <c r="Y119" s="213" t="str">
        <v>Recessed-Mounted Toilet Tissue, Seat-Cover Dispenser and Waste Disposal,
Left Side</v>
      </c>
    </row>
    <row r="120" spans="2:25" ht="21">
      <c r="X120" s="213" t="str">
        <v>B-3092</v>
      </c>
      <c r="Y120" s="213" t="str">
        <v>Recessed-Mounted Toilet Tissue, Seat-Cover Dispenser and Waste Disposal, Right Side</v>
      </c>
    </row>
    <row r="121" spans="2:25">
      <c r="X121" s="213" t="str">
        <v>B-3094</v>
      </c>
      <c r="Y121" s="213" t="str">
        <v>Napkin Disposal, 3/4-Gal. and Toilet Tissue Dispenser – Recessed</v>
      </c>
    </row>
    <row r="122" spans="2:25" ht="21">
      <c r="X122" s="213" t="str">
        <v>B-3471</v>
      </c>
      <c r="Y122" s="213" t="str">
        <v>Partition-Mounted Seat Cover Dispenser Dual-Roll Disp. – Accessible Design</v>
      </c>
    </row>
    <row r="123" spans="2:25">
      <c r="X123" s="213" t="str">
        <v>B-3474</v>
      </c>
      <c r="Y123" s="213" t="str">
        <v>Recessed Seat Cover Dispenser and Dual-Roll Toilet Tissue Dispenser</v>
      </c>
    </row>
    <row r="124" spans="2:25">
      <c r="X124" s="213" t="str">
        <v>B-3479</v>
      </c>
      <c r="Y124" s="213" t="str">
        <v>Surface-Mounted Seat Cover Dispenser and Dual-Roll Toilet Tissue Disp.</v>
      </c>
    </row>
    <row r="125" spans="2:25">
      <c r="X125" s="213" t="str">
        <v>B-3513</v>
      </c>
      <c r="Y125" s="213" t="str">
        <v>Recessed Sanitary Napkin Disposal, 0.6-Gal. – TrimLineSeries</v>
      </c>
    </row>
    <row r="126" spans="2:25">
      <c r="X126" s="213" t="str">
        <v>B-3541</v>
      </c>
      <c r="Y126" s="213" t="str">
        <v>Surface-Mounted Sanitary Disposal Bag Dispenser</v>
      </c>
    </row>
    <row r="127" spans="2:25" ht="21">
      <c r="X127" s="213" t="str">
        <v>B-3571</v>
      </c>
      <c r="Y127" s="213" t="str">
        <v xml:space="preserve">Partiton-Mounted Seat Cover Dispenser Disposal, 0.8-Gal. Toilet Tissue Dispenser – Accessible Design </v>
      </c>
    </row>
    <row r="128" spans="2:25" ht="21">
      <c r="X128" s="213" t="str">
        <v>B-3574</v>
      </c>
      <c r="Y128" s="213" t="str">
        <v>Recessed Seat Cover Dispenser, Disposal, 0.8-Gal. Toilet Tissue Dispenser</v>
      </c>
    </row>
    <row r="129" spans="24:25" ht="21">
      <c r="X129" s="213" t="str">
        <v>B-3579</v>
      </c>
      <c r="Y129" s="213" t="str">
        <v>Surface-Mounted Seat Cover Dispenser Disposal, 0.8-Gal. Toilet Tissue 
Dispenser</v>
      </c>
    </row>
    <row r="130" spans="24:25">
      <c r="X130" s="213" t="str">
        <v>B-3588</v>
      </c>
      <c r="Y130" s="213" t="str">
        <v>Surface-Mtd. Multi-Roll Toilet Tissue Dispenser – TrimLineSeries</v>
      </c>
    </row>
    <row r="131" spans="24:25">
      <c r="X131" s="213" t="str">
        <v>B-3644</v>
      </c>
      <c r="Y131" s="213" t="str">
        <v>Waste Receptacle, Requires 4" Wall Recess – 12-Gal.</v>
      </c>
    </row>
    <row r="132" spans="24:25">
      <c r="X132" s="213" t="str">
        <v>B-3699</v>
      </c>
      <c r="Y132" s="213" t="str">
        <v>Surface-Mounted Paper Towel Dispenser and Waste Receptacle</v>
      </c>
    </row>
    <row r="133" spans="24:25">
      <c r="X133" s="213" t="str">
        <v>B-3803</v>
      </c>
      <c r="Y133" s="213" t="str">
        <v>Recessed Paper Towel Dispenser and Waste Receptacle</v>
      </c>
    </row>
    <row r="134" spans="24:25">
      <c r="X134" s="213" t="str">
        <v>B-3888</v>
      </c>
      <c r="Y134" s="213" t="str">
        <v>Multi-Roll Toilet Tissue Dispenser, Stainless Steel</v>
      </c>
    </row>
    <row r="135" spans="24:25">
      <c r="X135" s="213" t="str">
        <v>B-3940</v>
      </c>
      <c r="Y135" s="213" t="str">
        <v>Recessed Convertible Paper Towel Dispenser/Waste Receptacle</v>
      </c>
    </row>
    <row r="136" spans="24:25">
      <c r="X136" s="213" t="str">
        <v>B-3942</v>
      </c>
      <c r="Y136" s="213" t="str">
        <v>Convertible Semi-Recessed Paper Towel Disp./Waste Recep. – 12-Gal.</v>
      </c>
    </row>
    <row r="137" spans="24:25">
      <c r="X137" s="213" t="str">
        <v>B-3944</v>
      </c>
      <c r="Y137" s="213" t="str">
        <v>Convertible Paper Towel Disp./Waste Recep. for 4" Wall – 12-Gal.</v>
      </c>
    </row>
    <row r="138" spans="24:25">
      <c r="X138" s="213" t="str">
        <v>B-3947</v>
      </c>
      <c r="Y138" s="213" t="str">
        <v>Convertible Paper Towel Disp./Waste Receptacle for 4" Wall-18-Gal.</v>
      </c>
    </row>
    <row r="139" spans="24:25">
      <c r="X139" s="213" t="str">
        <v>B-3949</v>
      </c>
      <c r="Y139" s="213" t="str">
        <v>Convertible Surface-Mounted. Paper Towel Disp./Waste Recep.-12-Gal.</v>
      </c>
    </row>
    <row r="140" spans="24:25">
      <c r="X140" s="213" t="str">
        <v>B-3961</v>
      </c>
      <c r="Y140" s="213" t="str">
        <v>Convertible Paper Towel Disp./Waste Receptacle for 4" Wall-12-Gal.</v>
      </c>
    </row>
    <row r="141" spans="24:25" ht="21">
      <c r="X141" s="213" t="str">
        <v>B-3974</v>
      </c>
      <c r="Y141" s="213" t="str">
        <v>Recessed Automatic Universal Roll Paper Towel Dispenser / Waste  Receptacle-12-Gal.</v>
      </c>
    </row>
    <row r="142" spans="24:25">
      <c r="X142" s="213" t="str">
        <v>B-3979</v>
      </c>
      <c r="Y142" s="213" t="str">
        <v>Surface-Mounted Convertible Paper Towel Dispenser/Waste Receptacle</v>
      </c>
    </row>
    <row r="143" spans="24:25">
      <c r="X143" s="213" t="str">
        <v>B-4063</v>
      </c>
      <c r="Y143" s="213" t="str">
        <v>Recessed Soap Disp., 50-fl. oz.</v>
      </c>
    </row>
    <row r="144" spans="24:25">
      <c r="X144" s="213" t="str">
        <v>B-4112</v>
      </c>
      <c r="Y144" s="213" t="str">
        <v>Soap Dispenser, 40-fl. Oz.</v>
      </c>
    </row>
    <row r="145" spans="24:25">
      <c r="X145" s="213" t="str">
        <v>B-4221</v>
      </c>
      <c r="Y145" s="213" t="str">
        <v>Toilet Seat Cover Dispenser</v>
      </c>
    </row>
    <row r="146" spans="24:25">
      <c r="X146" s="213" t="str">
        <v>B-4262</v>
      </c>
      <c r="Y146" s="213" t="str">
        <v>Paper Towel Dispenser</v>
      </c>
    </row>
    <row r="147" spans="24:25">
      <c r="X147" s="213" t="str">
        <v>B-4288</v>
      </c>
      <c r="Y147" s="213" t="str">
        <v>Multi-Roll Toilet Tissue Dispenser, Stainless Steel – ConturaSeries</v>
      </c>
    </row>
    <row r="148" spans="24:25">
      <c r="X148" s="213" t="str">
        <v>B-4353</v>
      </c>
      <c r="Y148" s="213" t="str">
        <v>Sanitary Napkin Disposal, 1.2-Gal. – ConturaSeries</v>
      </c>
    </row>
    <row r="149" spans="24:25">
      <c r="X149" s="213" t="str">
        <v>B-4354</v>
      </c>
      <c r="Y149" s="213" t="str">
        <v>Partition-Mounted Sanitary Napkin Disposal, 0.7-Gal. – ConturaSeries</v>
      </c>
    </row>
    <row r="150" spans="24:25">
      <c r="X150" s="213" t="str">
        <v>B-4369</v>
      </c>
      <c r="Y150" s="213" t="str">
        <v>Paper Towel Disp. and Waste Recep., 2.6-Gal.</v>
      </c>
    </row>
    <row r="151" spans="24:25">
      <c r="X151" s="213" t="str">
        <v>B-4380</v>
      </c>
      <c r="Y151" s="213" t="str">
        <v>Soap Dish with Mounting Clamp for Stud Walls</v>
      </c>
    </row>
    <row r="152" spans="24:25">
      <c r="X152" s="213" t="str">
        <v>B-4388</v>
      </c>
      <c r="Y152" s="213" t="str">
        <v>Multi-Roll Toilet Tissue Dispenser – ConturaSeries</v>
      </c>
    </row>
    <row r="153" spans="24:25">
      <c r="X153" s="213" t="str">
        <v>B-4998</v>
      </c>
      <c r="Y153" s="213" t="str">
        <v>Swing-Up Grab Bar – Wall Mounted, Satin Finish</v>
      </c>
    </row>
    <row r="154" spans="24:25">
      <c r="X154" s="213" t="str">
        <v>B-4998.99</v>
      </c>
      <c r="Y154" s="213" t="str">
        <v>Swing-Up Grab Bar – Wall Mounted, Peened Grip</v>
      </c>
    </row>
    <row r="155" spans="24:25">
      <c r="X155" s="213" t="str">
        <v>B-5050</v>
      </c>
      <c r="Y155" s="213" t="str">
        <v>Liquid Soap Dispenser, 50-fl. oz.</v>
      </c>
    </row>
    <row r="156" spans="24:25">
      <c r="X156" s="213" t="str">
        <v>B-5116</v>
      </c>
      <c r="Y156" s="213" t="str">
        <v>Single Clothes Hook</v>
      </c>
    </row>
    <row r="157" spans="24:25">
      <c r="X157" s="213" t="str">
        <v>B-5181</v>
      </c>
      <c r="Y157" s="213" t="str">
        <v xml:space="preserve">Folding Shower Seat, Solid Phenolic – Reversible for LH or RH </v>
      </c>
    </row>
    <row r="158" spans="24:25">
      <c r="X158" s="213" t="str">
        <v>B-5191</v>
      </c>
      <c r="Y158" s="213" t="str">
        <v>Folding Shower/Dressing Area Seat, Solid Phenolic</v>
      </c>
    </row>
    <row r="159" spans="24:25">
      <c r="X159" s="213" t="str">
        <v>B-5192</v>
      </c>
      <c r="Y159" s="213" t="str">
        <v>Folding Shower Seat, Solid Phenolic</v>
      </c>
    </row>
    <row r="160" spans="24:25">
      <c r="X160" s="213" t="str">
        <v>B-5193</v>
      </c>
      <c r="Y160" s="213" t="str">
        <v>Folding Shower Seat</v>
      </c>
    </row>
    <row r="161" spans="24:25">
      <c r="X161" s="213" t="str">
        <v>B-5221</v>
      </c>
      <c r="Y161" s="213" t="str">
        <v>Toilet Seat Cover Dispenser</v>
      </c>
    </row>
    <row r="162" spans="24:25">
      <c r="X162" s="213" t="str">
        <v>B-5262</v>
      </c>
      <c r="Y162" s="213" t="str">
        <v>Paper Towel Dispenser</v>
      </c>
    </row>
    <row r="163" spans="24:25">
      <c r="X163" s="213" t="str">
        <v>B-5270</v>
      </c>
      <c r="Y163" s="213" t="str">
        <v>Surface-Mounted Sanitary Napkin Disposal</v>
      </c>
    </row>
    <row r="164" spans="24:25">
      <c r="X164" s="213" t="str">
        <v>B-5288</v>
      </c>
      <c r="Y164" s="213" t="str">
        <v>Multi-Roll Toilet Tissue Dispenser, MatrixSeries</v>
      </c>
    </row>
    <row r="165" spans="24:25">
      <c r="X165" s="213" t="str">
        <v>B-5416</v>
      </c>
      <c r="Y165" s="213" t="str">
        <v>Spare Toilet Roll Holder, Bright Polished</v>
      </c>
    </row>
    <row r="166" spans="24:25">
      <c r="X166" s="213" t="str">
        <v>B-5426</v>
      </c>
      <c r="Y166" s="213" t="str">
        <v>Coat Hook, Bright Polished</v>
      </c>
    </row>
    <row r="167" spans="24:25">
      <c r="X167" s="213" t="str">
        <v>B-5436</v>
      </c>
      <c r="Y167" s="213" t="str">
        <v>Surface-Mounted Single Roll Toilet Tissue Dispenser, Bright Polished</v>
      </c>
    </row>
    <row r="168" spans="24:25">
      <c r="X168" s="213" t="str">
        <v>B-5446</v>
      </c>
      <c r="Y168" s="213" t="str">
        <v>Toilet Brush Holder, Bright Polished</v>
      </c>
    </row>
    <row r="169" spans="24:25">
      <c r="X169" s="213" t="str">
        <v>B-5837</v>
      </c>
      <c r="Y169" s="213" t="str">
        <v>2-Wall Tub/Shower Compt. Grab Bar, 36" x 54"</v>
      </c>
    </row>
    <row r="170" spans="24:25">
      <c r="X170" s="213" t="str">
        <v>B-5854</v>
      </c>
      <c r="Y170" s="213" t="str">
        <v>L-shaped grab bar 40"x30", Left</v>
      </c>
    </row>
    <row r="171" spans="24:25">
      <c r="X171" s="213" t="str">
        <v>B-5854.99</v>
      </c>
      <c r="Y171" s="213" t="str">
        <v>L-shaped grab bar 40"x30", Left, Peened</v>
      </c>
    </row>
    <row r="172" spans="24:25">
      <c r="X172" s="213" t="str">
        <v>B-5892</v>
      </c>
      <c r="Y172" s="213" t="str">
        <v>32mm (1-1/4") Diameter Stainless Stll Grab Bar with Padded Back Rest</v>
      </c>
    </row>
    <row r="173" spans="24:25">
      <c r="X173" s="213" t="str">
        <v>B-5897</v>
      </c>
      <c r="Y173" s="213" t="str">
        <v>2-Wall, Toilet Compt. Grab Bar, 42" x 54"</v>
      </c>
    </row>
    <row r="174" spans="24:25">
      <c r="X174" s="213" t="str">
        <v>B-5897.99</v>
      </c>
      <c r="Y174" s="213" t="str">
        <v>2-Wall, Toilet Compt. Grab Bar, 42" x 54", Peened Grip</v>
      </c>
    </row>
    <row r="175" spans="24:25">
      <c r="X175" s="213" t="str">
        <v>B-5898</v>
      </c>
      <c r="Y175" s="213" t="str">
        <v>90 Degree, Grab Bar, 30" x 30"</v>
      </c>
    </row>
    <row r="176" spans="24:25">
      <c r="X176" s="213" t="str">
        <v>B-5898.99</v>
      </c>
      <c r="Y176" s="213" t="str">
        <v>90 Degree, Grab Bar, 30" x 30", Peened Grip</v>
      </c>
    </row>
    <row r="177" spans="24:25">
      <c r="X177" s="213" t="str">
        <v>B-6637</v>
      </c>
      <c r="Y177" s="213" t="str">
        <v>Toilet Tissue Dispenser with Storage for Extra Roll, Bright Finish</v>
      </c>
    </row>
    <row r="178" spans="24:25">
      <c r="X178" s="213" t="str">
        <v>B-6677</v>
      </c>
      <c r="Y178" s="213" t="str">
        <v>Toilet Tissue Dispenser with Mounting Clamp, Satin Finish</v>
      </c>
    </row>
    <row r="179" spans="24:25">
      <c r="X179" s="213" t="str">
        <v>B-6697</v>
      </c>
      <c r="Y179" s="213" t="str">
        <v>Toilet Tissue Dispenser with Hood, Mounting Clamp, Satin Finish</v>
      </c>
    </row>
    <row r="180" spans="24:25">
      <c r="X180" s="213" t="str">
        <v>B-6699</v>
      </c>
      <c r="Y180" s="213" t="str">
        <v>Surface-Mounted Toilet Tissue Dispenser with Hood, Bright Finish</v>
      </c>
    </row>
    <row r="181" spans="24:25">
      <c r="X181" s="213" t="str">
        <v>B-6707</v>
      </c>
      <c r="Y181" s="213" t="str">
        <v xml:space="preserve">Utility Hook, </v>
      </c>
    </row>
    <row r="182" spans="24:25">
      <c r="X182" s="213" t="str">
        <v>B-6717</v>
      </c>
      <c r="Y182" s="213" t="str">
        <v>Single Robe Hook, Satin Finish</v>
      </c>
    </row>
    <row r="183" spans="24:25">
      <c r="X183" s="213" t="str">
        <v>B-6727</v>
      </c>
      <c r="Y183" s="213" t="str">
        <v>Double Robe Hook, Satin Finish</v>
      </c>
    </row>
    <row r="184" spans="24:25">
      <c r="X184" s="213" t="str">
        <v>B-6777</v>
      </c>
      <c r="Y184" s="213" t="str">
        <v>Towel Pin, Satin Finish</v>
      </c>
    </row>
    <row r="185" spans="24:25">
      <c r="X185" s="213" t="str">
        <v>B-6807</v>
      </c>
      <c r="Y185" s="213" t="str">
        <v>Soap Dish, Satin Finish</v>
      </c>
    </row>
    <row r="186" spans="24:25">
      <c r="X186" s="213" t="str">
        <v>B-6827</v>
      </c>
      <c r="Y186" s="213" t="str">
        <v>Hat and Coat Hook</v>
      </c>
    </row>
    <row r="187" spans="24:25">
      <c r="X187" s="213" t="str">
        <v>B-6857</v>
      </c>
      <c r="Y187" s="213" t="str">
        <v>Toilet Tissue Dispenser – Single Roll, Satin Finish</v>
      </c>
    </row>
    <row r="188" spans="24:25">
      <c r="X188" s="213" t="str">
        <v>B-6861</v>
      </c>
      <c r="Y188" s="213" t="str">
        <v>Two-Wall Shower Grab Bar – 15-7/8" x 30-7/8"</v>
      </c>
    </row>
    <row r="189" spans="24:25">
      <c r="X189" s="213" t="str">
        <v>B-6861.99</v>
      </c>
      <c r="Y189" s="213" t="str">
        <v>Two-Wall Shower Grab Bar – 15-7/8" x 30-7/8", Peened Grip</v>
      </c>
    </row>
    <row r="190" spans="24:25">
      <c r="X190" s="213" t="str">
        <v>B-6867</v>
      </c>
      <c r="Y190" s="213" t="str">
        <v>Toilet Tissue Dispenser – Two Rolls, Satin Finish</v>
      </c>
    </row>
    <row r="191" spans="24:25">
      <c r="X191" s="213" t="str">
        <v>B-6897</v>
      </c>
      <c r="Y191" s="213" t="str">
        <v>2-Wall, Toilet Compt. Grab Bar – 42" x 54"</v>
      </c>
    </row>
    <row r="192" spans="24:25">
      <c r="X192" s="213" t="str">
        <v>B-6897.99</v>
      </c>
      <c r="Y192" s="213" t="str">
        <v>2-Wall, Toilet Compt. Grab Bar – 42" x 54", Peened Grip</v>
      </c>
    </row>
    <row r="193" spans="24:25">
      <c r="X193" s="213" t="str">
        <v>B-6898.99</v>
      </c>
      <c r="Y193" s="213" t="str">
        <v>L-Shape, 90 Degree Grab Bar – 30" x 30", Peened Grip</v>
      </c>
    </row>
    <row r="194" spans="24:25">
      <c r="X194" s="213" t="str">
        <v>B-6977</v>
      </c>
      <c r="Y194" s="213" t="str">
        <v>Toilet Tissue Dispenser, 2 Rolls, Mounting Clamp, Satin Finish</v>
      </c>
    </row>
    <row r="195" spans="24:25">
      <c r="X195" s="213" t="str">
        <v>B-6997</v>
      </c>
      <c r="Y195" s="213" t="str">
        <v>Toilet Tissue Dispenser, Hoods, 2 Rolls, Mounting Clamp, Satin Finish</v>
      </c>
    </row>
    <row r="196" spans="24:25">
      <c r="X196" s="213" t="str">
        <v>B-6999</v>
      </c>
      <c r="Y196" s="213" t="str">
        <v>Surface-Mounted Toilet Tissue Dispenser, Hoods, 2 Rolls, Bright Finish</v>
      </c>
    </row>
    <row r="197" spans="24:25">
      <c r="X197" s="213" t="str">
        <v>B-7125</v>
      </c>
      <c r="Y197" s="213" t="str">
        <v>Surface-Mounted Automatic Hand Dryer Universal voltage from 110-240V</v>
      </c>
    </row>
    <row r="198" spans="24:25">
      <c r="X198" s="213" t="str">
        <v>B-7179</v>
      </c>
      <c r="Y198" s="213" t="str">
        <v>Surface-Mounted Automatic Hand Dryer</v>
      </c>
    </row>
    <row r="199" spans="24:25">
      <c r="X199" s="213" t="str">
        <v>B-7671</v>
      </c>
      <c r="Y199" s="213" t="str">
        <v>Single Robe Hook, Bright Finish</v>
      </c>
    </row>
    <row r="200" spans="24:25">
      <c r="X200" s="213" t="str">
        <v>B-7672</v>
      </c>
      <c r="Y200" s="213" t="str">
        <v>Double Robe Hook, Bright Finish</v>
      </c>
    </row>
    <row r="201" spans="24:25">
      <c r="X201" s="213" t="str">
        <v>B-7685</v>
      </c>
      <c r="Y201" s="213" t="str">
        <v>Toilet Tissue Dispenser – Single Roll, Bright Finish</v>
      </c>
    </row>
    <row r="202" spans="24:25">
      <c r="X202" s="213" t="str">
        <v>B-7686</v>
      </c>
      <c r="Y202" s="213" t="str">
        <v>Toilet Tissue Dispenser – Two Rolls, Bright Finish</v>
      </c>
    </row>
    <row r="203" spans="24:25">
      <c r="X203" s="213" t="str">
        <v>B-7816</v>
      </c>
      <c r="Y203" s="213" t="str">
        <v>Charting Station / Shelf, Wall-Mounted</v>
      </c>
    </row>
    <row r="204" spans="24:25">
      <c r="X204" s="213" t="str">
        <v>B-8221</v>
      </c>
      <c r="Y204" s="213" t="str">
        <v>Liquid Dispenser, 20-fl. oz., 4" Spout – for Lav. up to 1" Thick</v>
      </c>
    </row>
    <row r="205" spans="24:25">
      <c r="X205" s="213" t="str">
        <v>B-8226</v>
      </c>
      <c r="Y205" s="213" t="str">
        <v>Liquid Dispenser, 34-fl. oz., 6" Spout – for Lav. up to 4" Thick</v>
      </c>
    </row>
    <row r="206" spans="24:25">
      <c r="X206" s="213" t="str">
        <v>B-8231</v>
      </c>
      <c r="Y206" s="213" t="str">
        <v>Foam Dispenser, 20-fl. oz., 4" Spout – for Lav. up to 3" Thick</v>
      </c>
    </row>
    <row r="207" spans="24:25">
      <c r="X207" s="213" t="str">
        <v>B-8236</v>
      </c>
      <c r="Y207" s="213" t="str">
        <v>Foam Dispenser, 34-fl. oz., 6" Spout – for Lav. up to 3" Thick</v>
      </c>
    </row>
    <row r="208" spans="24:25">
      <c r="X208" s="213" t="str">
        <v>B-8263</v>
      </c>
      <c r="Y208" s="213" t="str">
        <v>Automatic Touch-Free Lavatory-Mounted Foam Soap Dispenser, Foam</v>
      </c>
    </row>
    <row r="209" spans="24:25">
      <c r="X209" s="213" t="str">
        <v>B-8263.18</v>
      </c>
      <c r="Y209" s="213" t="str">
        <v>Starter Kit with B-8263 Dispenser, 800ml foam soap refill, 4 batteries</v>
      </c>
    </row>
    <row r="210" spans="24:25">
      <c r="X210" s="213" t="str">
        <v>B-8281</v>
      </c>
      <c r="Y210" s="213" t="str">
        <v>Foam, Automatic, Top-Fill Bulk Soap Dispenser, Retrofit Solution</v>
      </c>
    </row>
    <row r="211" spans="24:25">
      <c r="X211" s="213" t="str">
        <v>B-8397</v>
      </c>
      <c r="Y211" s="213" t="str">
        <v>Facial Tissue Dispenser – Satin Finish Stainless Steel</v>
      </c>
    </row>
    <row r="212" spans="24:25">
      <c r="X212" s="213" t="str">
        <v>B-8870</v>
      </c>
      <c r="Y212" s="213" t="str">
        <v>Faucet, Polished Brass</v>
      </c>
    </row>
    <row r="213" spans="24:25">
      <c r="X213" s="213" t="str">
        <v>B-8872</v>
      </c>
      <c r="Y213" s="213" t="str">
        <v>Faucet, Matte Black</v>
      </c>
    </row>
    <row r="214" spans="24:25">
      <c r="X214" s="213" t="str">
        <v>B-8875</v>
      </c>
      <c r="Y214" s="213" t="str">
        <v>Faucet, Brushed Nickel</v>
      </c>
    </row>
    <row r="215" spans="24:25">
      <c r="X215" s="213" t="str">
        <v>B-8876</v>
      </c>
      <c r="Y215" s="213" t="str">
        <v>Faucet, Polished Nickel</v>
      </c>
    </row>
    <row r="216" spans="24:25">
      <c r="X216" s="213" t="str">
        <v>B-8878</v>
      </c>
      <c r="Y216" s="213" t="str">
        <v>Faucet, Polished Chrome</v>
      </c>
    </row>
    <row r="217" spans="24:25" ht="21">
      <c r="X217" s="213" t="str">
        <v>B-868</v>
      </c>
      <c r="Y217" s="213" t="str">
        <v>NEW: Designer Series Automatic Top Fill Foam Soap Dispenser, Polished Chrome</v>
      </c>
    </row>
    <row r="218" spans="24:25" ht="21">
      <c r="X218" s="213" t="str">
        <v>B-878</v>
      </c>
      <c r="Y218" s="213" t="str">
        <v>NEW: Designer Series Automatic Top Fill Liquid Soap Dispenser, Polished Chrome</v>
      </c>
    </row>
    <row r="219" spans="24:25">
      <c r="X219" s="213" t="str">
        <v>B-8898</v>
      </c>
      <c r="Y219" s="213" t="str">
        <v>NEW: Designer Series Automatic Faucet, Polished Chrome</v>
      </c>
    </row>
    <row r="220" spans="24:25" ht="21">
      <c r="X220" s="213" t="str">
        <v>B-865</v>
      </c>
      <c r="Y220" s="213" t="str">
        <v>NEW: Designer Series Automatic Top Fill Foam Soap Dispenser, Brushed Nickel</v>
      </c>
    </row>
    <row r="221" spans="24:25" ht="21">
      <c r="X221" s="213" t="str">
        <v>B-875</v>
      </c>
      <c r="Y221" s="213" t="str">
        <v>NEW: Designer Series Automatic Top Fill Liquid Soap Dispenser, Brushed Nickel</v>
      </c>
    </row>
    <row r="222" spans="24:25">
      <c r="X222" s="213" t="str">
        <v>B-8895</v>
      </c>
      <c r="Y222" s="213" t="str">
        <v>NEW: Designer Series Automatic Faucet, Brushed Nickel</v>
      </c>
    </row>
    <row r="223" spans="24:25" ht="21">
      <c r="X223" s="213" t="str">
        <v>B-862</v>
      </c>
      <c r="Y223" s="213" t="str">
        <v>NEW: Designer Series Automatic Top Fill Foam Soap Dispenser, Matte Black</v>
      </c>
    </row>
    <row r="224" spans="24:25" ht="21">
      <c r="X224" s="213" t="str">
        <v>B-872</v>
      </c>
      <c r="Y224" s="213" t="str">
        <v>NEW: Designer Series Automatic Top Fill Liquid Soap Dispenser, Matte Black</v>
      </c>
    </row>
    <row r="225" spans="24:25">
      <c r="X225" s="213" t="str">
        <v>B-8892</v>
      </c>
      <c r="Y225" s="213" t="str">
        <v>NEW: Designer Series Automatic Faucet, Matte Black</v>
      </c>
    </row>
    <row r="226" spans="24:25">
      <c r="X226" s="213" t="str">
        <v>B-9226</v>
      </c>
      <c r="Y226" s="213" t="str">
        <v>Top-Fill Reservoir Soap Dispenser, 6 in. Spout, 0.9-gal. (3.3-L)</v>
      </c>
    </row>
    <row r="227" spans="24:25">
      <c r="X227" s="213" t="str">
        <v>B-9262</v>
      </c>
      <c r="Y227" s="213" t="str">
        <v>Surface-Mounted Paper Towel Dispenser</v>
      </c>
    </row>
    <row r="228" spans="24:25">
      <c r="X228" s="213" t="str">
        <v>B-9279</v>
      </c>
      <c r="Y228" s="213" t="str">
        <v>Surface-Mounted Waste Receptacle</v>
      </c>
    </row>
    <row r="229" spans="24:25">
      <c r="X229" s="213" t="str">
        <v>B-9542</v>
      </c>
      <c r="Y229" s="213" t="str">
        <v>Surface-Mounted Coat Hook</v>
      </c>
    </row>
    <row r="230" spans="24:25">
      <c r="X230" s="213" t="str">
        <v>B-9543</v>
      </c>
      <c r="Y230" s="213" t="str">
        <v>Surface-Mounted Single Toilet Roll Holder</v>
      </c>
    </row>
    <row r="231" spans="24:25">
      <c r="X231" s="213" t="str">
        <v>B-9547</v>
      </c>
      <c r="Y231" s="213" t="str">
        <v>Surface-Mounted Double Toilet Roll Holder</v>
      </c>
    </row>
    <row r="232" spans="24:25">
      <c r="X232" s="213" t="str">
        <v>B-9881</v>
      </c>
      <c r="Y232" s="213" t="str">
        <v>Vertical Bay C-Fold Paper Holder- Double</v>
      </c>
    </row>
    <row r="233" spans="24:25">
      <c r="X233" s="213" t="str">
        <v>B-9882</v>
      </c>
      <c r="Y233" s="213" t="str">
        <v>Spindle Button Semi-Recessed TP Holder</v>
      </c>
    </row>
    <row r="234" spans="24:25">
      <c r="X234" s="213" t="str">
        <v>B-9883</v>
      </c>
      <c r="Y234" s="213" t="str">
        <v>Recessed Shelf</v>
      </c>
    </row>
    <row r="235" spans="24:25">
      <c r="X235" s="213" t="str">
        <v>B-9884</v>
      </c>
      <c r="Y235" s="213" t="str">
        <v>Ligature-Resistant Adjustable Auto-Rele</v>
      </c>
    </row>
    <row r="236" spans="24:25">
      <c r="X236" s="213" t="str">
        <v>B-9890</v>
      </c>
      <c r="Y236" s="213" t="str">
        <v>Toilet Tissue Dispenser, Jumbo Roll</v>
      </c>
    </row>
    <row r="237" spans="24:25">
      <c r="X237" s="213" t="str">
        <v>B-26212</v>
      </c>
      <c r="Y237" s="213" t="str">
        <v>Paper Towel Dispenser, 200 C-Fold or Multifold, Tumbler Lock</v>
      </c>
    </row>
    <row r="238" spans="24:25">
      <c r="X238" s="213" t="str">
        <v>B-26607</v>
      </c>
      <c r="Y238" s="213" t="str">
        <v>Surface-Mounted Liquid Soap Dispenser, 17-fl. oz.</v>
      </c>
    </row>
    <row r="239" spans="24:25">
      <c r="X239" s="213" t="str">
        <v>B-26617</v>
      </c>
      <c r="Y239" s="213" t="str">
        <v>Surface-Mounted Liquid Soap Dispenser, 1-L.</v>
      </c>
    </row>
    <row r="240" spans="24:25">
      <c r="X240" s="213" t="str">
        <v>B-26627</v>
      </c>
      <c r="Y240" s="213" t="str">
        <v>Surface-Mounted Foam Soap Dispenser, 17-fl. oz.</v>
      </c>
    </row>
    <row r="241" spans="24:25">
      <c r="X241" s="213" t="str">
        <v>B-26637</v>
      </c>
      <c r="Y241" s="213" t="str">
        <v>Surface-Mounted Foam Soap Dispenser, 1-L.</v>
      </c>
    </row>
    <row r="242" spans="24:25">
      <c r="X242" s="213" t="str">
        <v>B-27313</v>
      </c>
      <c r="Y242" s="213" t="str">
        <v>Surface-Mounted Three Roll Toilet Tissue Dispenser</v>
      </c>
    </row>
    <row r="243" spans="24:25">
      <c r="X243" s="213" t="str">
        <v>B-27460</v>
      </c>
      <c r="Y243" s="213" t="str">
        <v>Dbl.-Roll T.T. Disp., Tumbler Lock, without Controlled Delivery</v>
      </c>
    </row>
    <row r="244" spans="24:25">
      <c r="X244" s="213" t="str">
        <v>B-29744</v>
      </c>
      <c r="Y244" s="213" t="str">
        <v xml:space="preserve">Automatic, Universal Semi-Recessed Roll Paper Towel Dispenser </v>
      </c>
    </row>
    <row r="245" spans="24:25" ht="21">
      <c r="X245" s="213" t="str">
        <v>B-30919</v>
      </c>
      <c r="Y245" s="213" t="str">
        <v>Surface-Mounted Toilet Tissue, Seat-Cover Dispenser and Waste Disposal, 
Left Side</v>
      </c>
    </row>
    <row r="246" spans="24:25" ht="21">
      <c r="X246" s="213" t="str">
        <v>B-30929</v>
      </c>
      <c r="Y246" s="213" t="str">
        <v>Surface-Mounted Toilet Tissue, Seat-Cover Dispenser and Waste Disposal, Right Side</v>
      </c>
    </row>
    <row r="247" spans="24:25" ht="21">
      <c r="X247" s="213" t="str">
        <v>B-34715</v>
      </c>
      <c r="Y247" s="213" t="str">
        <v>Partition-Mounted Seat Cover Dispenser Dual-Roll Disp. – Accessible Design</v>
      </c>
    </row>
    <row r="248" spans="24:25">
      <c r="X248" s="213" t="str">
        <v>B-34745</v>
      </c>
      <c r="Y248" s="213" t="str">
        <v>Recessed Seat Cover Dispenser and Dual-Roll Toilet Tissue Dispenser</v>
      </c>
    </row>
    <row r="249" spans="24:25">
      <c r="X249" s="213" t="str">
        <v>B-35016</v>
      </c>
      <c r="Y249" s="213" t="str">
        <v>Sharps Disposal, Recessed (Not available in Canada)</v>
      </c>
    </row>
    <row r="250" spans="24:25">
      <c r="X250" s="213" t="str">
        <v>B-35139</v>
      </c>
      <c r="Y250" s="213" t="str">
        <v>Surface-Mtd. Sanitary Napkin Disposal, 0.6-Gal. – TrimLineSeries</v>
      </c>
    </row>
    <row r="251" spans="24:25">
      <c r="X251" s="213" t="str">
        <v>B-35303</v>
      </c>
      <c r="Y251" s="213" t="str">
        <v>Recessed Sanitary Napkin Disposal, 1.2-Gal.</v>
      </c>
    </row>
    <row r="252" spans="24:25">
      <c r="X252" s="213" t="str">
        <v>B-35633</v>
      </c>
      <c r="Y252" s="213" t="str">
        <v>Recessed Waste Receptacle w/Disposal Door, 3-Gal.</v>
      </c>
    </row>
    <row r="253" spans="24:25">
      <c r="X253" s="213" t="str">
        <v>B-35639</v>
      </c>
      <c r="Y253" s="213" t="str">
        <v>Surface-Mtd. Waste Receptacle w/Disposal Door, 3-Gal.</v>
      </c>
    </row>
    <row r="254" spans="24:25">
      <c r="X254" s="213" t="str">
        <v>B-35643</v>
      </c>
      <c r="Y254" s="213" t="str">
        <v>Recessed Waste Receptacle, 12-Gal.</v>
      </c>
    </row>
    <row r="255" spans="24:25">
      <c r="X255" s="213" t="str">
        <v>B-35649</v>
      </c>
      <c r="Y255" s="213" t="str">
        <v>Surface-Mtd. Waste Receptacle, 12-Gal.</v>
      </c>
    </row>
    <row r="256" spans="24:25" ht="21">
      <c r="X256" s="213" t="str">
        <v>B-35715</v>
      </c>
      <c r="Y256" s="213" t="str">
        <v xml:space="preserve">Partiton-Mounted Seat Cover Dispenser Disposal, 0.8-Gal. Toilet Tissue Dispenser – Accessible Design </v>
      </c>
    </row>
    <row r="257" spans="24:25" ht="21">
      <c r="X257" s="213" t="str">
        <v>B-35745</v>
      </c>
      <c r="Y257" s="213" t="str">
        <v>Recessed Seat Cover Dispenser, Disposal, 0.8-Gal. Toilet Tissue Dispenser</v>
      </c>
    </row>
    <row r="258" spans="24:25">
      <c r="X258" s="213" t="str">
        <v>B-35883</v>
      </c>
      <c r="Y258" s="213" t="str">
        <v>Recessed Multi-Roll Toilet Tissue Dispenser – TrimLineSeries</v>
      </c>
    </row>
    <row r="259" spans="24:25">
      <c r="X259" s="213" t="str">
        <v>B-35903</v>
      </c>
      <c r="Y259" s="213" t="str">
        <v xml:space="preserve">Paper Towel Dispenser </v>
      </c>
    </row>
    <row r="260" spans="24:25">
      <c r="X260" s="213" t="str">
        <v>B-36903</v>
      </c>
      <c r="Y260" s="213" t="str">
        <v>Paper Towel Dispenser and Waste Receptacle</v>
      </c>
    </row>
    <row r="261" spans="24:25">
      <c r="X261" s="213" t="str">
        <v>B-38032</v>
      </c>
      <c r="Y261" s="213" t="str">
        <v>Semi-Recessed Paper Towel Disp., Waste Receptacle</v>
      </c>
    </row>
    <row r="262" spans="24:25">
      <c r="X262" s="213" t="str">
        <v>B-38034</v>
      </c>
      <c r="Y262" s="213" t="str">
        <v>Paper Towel Disp., Waste Recep., 3-3/4" Wall Depth</v>
      </c>
    </row>
    <row r="263" spans="24:25">
      <c r="X263" s="213" t="str">
        <v>B-39003</v>
      </c>
      <c r="Y263" s="213" t="str">
        <v xml:space="preserve">Paper Towel Dispenser and Waste Receptacle </v>
      </c>
    </row>
    <row r="264" spans="24:25">
      <c r="X264" s="213" t="str">
        <v>B-39617</v>
      </c>
      <c r="Y264" s="213" t="str">
        <v>Convertible Paper Towel Disp./Waste Receptacle – 18-Gal.</v>
      </c>
    </row>
    <row r="265" spans="24:25">
      <c r="X265" s="213" t="str">
        <v>B-39619</v>
      </c>
      <c r="Y265" s="213" t="str">
        <v>Convertible Surf.-Mtd. Roll Paper Towel Disp./Waste Recp. – 12-Gal.</v>
      </c>
    </row>
    <row r="266" spans="24:25" ht="21">
      <c r="X266" s="213" t="str">
        <v>B-39747</v>
      </c>
      <c r="Y266" s="213" t="str">
        <v xml:space="preserve">Recessed Automatic, Universal Roll Paper Towel Dispenser / Waste Receptacle-18-Gal. </v>
      </c>
    </row>
    <row r="267" spans="24:25">
      <c r="X267" s="213" t="str">
        <v>B-43644</v>
      </c>
      <c r="Y267" s="213" t="str">
        <v>Waste Receptacle, 11.2-Gal. – ConturaSeries</v>
      </c>
    </row>
    <row r="268" spans="24:25">
      <c r="X268" s="213" t="str">
        <v>B-43699</v>
      </c>
      <c r="Y268" s="213" t="str">
        <v xml:space="preserve">Surf.-Mtd. Paper Towel Disp., Waste Recep., 2.6-Gal. </v>
      </c>
    </row>
    <row r="269" spans="24:25">
      <c r="X269" s="213" t="str">
        <v>B-43944</v>
      </c>
      <c r="Y269" s="213" t="str">
        <v xml:space="preserve">Paper Towel Disp. and Waste Recep., 15.0-Gal. </v>
      </c>
    </row>
    <row r="270" spans="24:25">
      <c r="X270" s="213" t="str">
        <v>B-43949</v>
      </c>
      <c r="Y270" s="213" t="str">
        <v>Surf.-Mtd. Paper Towel Disp., Waste Recep., 15.0-Gal.</v>
      </c>
    </row>
    <row r="271" spans="24:25">
      <c r="X271" s="213" t="str">
        <v>B-49916</v>
      </c>
      <c r="Y271" s="213" t="str">
        <v>Swing Up Grab Bar - Wall-Mounted, Vinyl-Coated</v>
      </c>
    </row>
    <row r="272" spans="24:25">
      <c r="X272" s="213" t="str">
        <v>B-50516</v>
      </c>
      <c r="Y272" s="213" t="str">
        <v>Specimen Pass Through Cabinet, Recessed, 7" Depth</v>
      </c>
    </row>
    <row r="273" spans="24:25">
      <c r="X273" s="213" t="str">
        <v>B-50517</v>
      </c>
      <c r="Y273" s="213" t="str">
        <v>Specimen Pass Through Cabinet, Recessed, 11" Depth</v>
      </c>
    </row>
    <row r="274" spans="24:25">
      <c r="X274" s="213" t="str">
        <v>B-51815</v>
      </c>
      <c r="Y274" s="213" t="str">
        <v>Folding Shower Seat with Legs</v>
      </c>
    </row>
    <row r="275" spans="24:25">
      <c r="X275" s="213" t="str">
        <v>B-58546</v>
      </c>
      <c r="Y275" s="213" t="str">
        <v>L-shaped grab bar 40"x30" right</v>
      </c>
    </row>
    <row r="276" spans="24:25">
      <c r="X276" s="213" t="str">
        <v>B-58546.99</v>
      </c>
      <c r="Y276" s="213" t="str">
        <v>L-shaped grab bar 40"x30" right</v>
      </c>
    </row>
    <row r="277" spans="24:25">
      <c r="X277" s="213" t="str">
        <v>B-58616</v>
      </c>
      <c r="Y277" s="213" t="str">
        <v>2-Wall Tub/Shower Compt. Grab Bar, 24" x 36"</v>
      </c>
    </row>
    <row r="278" spans="24:25">
      <c r="X278" s="213" t="str">
        <v>B-58616.99</v>
      </c>
      <c r="Y278" s="213" t="str">
        <v>2-Wall Tub/Shower Compt. Grab Bar, 24" x 36", Peened Grip</v>
      </c>
    </row>
    <row r="279" spans="24:25">
      <c r="X279" s="213" t="str">
        <v>B-66997</v>
      </c>
      <c r="Y279" s="213" t="str">
        <v>Surface-Mounted Toilet Tissue Dispenser with Hood, Satin Finish</v>
      </c>
    </row>
    <row r="280" spans="24:25">
      <c r="X280" s="213" t="str">
        <v>B-68137</v>
      </c>
      <c r="Y280" s="213" t="str">
        <v>2-Wall Tub/Shower, Compt. Grab Bar – 36" x 54"</v>
      </c>
    </row>
    <row r="281" spans="24:25">
      <c r="X281" s="213" t="str">
        <v>B-68137.99</v>
      </c>
      <c r="Y281" s="213" t="str">
        <v>2-Wall Tub/Shower, Compt. Grab Bar – 36" x 54", Peened Grip</v>
      </c>
    </row>
    <row r="282" spans="24:25">
      <c r="X282" s="213" t="str">
        <v>B-68616</v>
      </c>
      <c r="Y282" s="213" t="str">
        <v>2-Wall Tub/Shower, Compt. Grab Bar – 24" x 36"</v>
      </c>
    </row>
    <row r="283" spans="24:25">
      <c r="X283" s="213" t="str">
        <v>B-68616.99</v>
      </c>
      <c r="Y283" s="213" t="str">
        <v>2-Wall Tub/Shower, Compt. Grab Bar – 24" x 36", Peened Grip</v>
      </c>
    </row>
    <row r="284" spans="24:25">
      <c r="X284" s="213" t="str">
        <v>B-69997</v>
      </c>
      <c r="Y284" s="213" t="str">
        <v>Surface-Mounted Toilet Tissue Dispenser, Hoods, 2 Rolls, Satin Finish</v>
      </c>
    </row>
    <row r="285" spans="24:25">
      <c r="X285" s="213" t="str">
        <v>B-72860</v>
      </c>
      <c r="Y285" s="213" t="str">
        <v>Surface-Mounted Roll-Paper-Towel Dispenser</v>
      </c>
    </row>
    <row r="286" spans="24:25">
      <c r="X286" s="213" t="str">
        <v>B-72974</v>
      </c>
      <c r="Y286" s="213" t="str">
        <v>Automatic, Universal Surface-Mtd. Roll Paper Towel Dispenser, Plastic</v>
      </c>
    </row>
    <row r="287" spans="24:25">
      <c r="X287" s="213" t="str">
        <v>B-76717</v>
      </c>
      <c r="Y287" s="213" t="str">
        <v>Single Robe Hook, Satin Finish</v>
      </c>
    </row>
    <row r="288" spans="24:25">
      <c r="X288" s="213" t="str">
        <v>B-76727</v>
      </c>
      <c r="Y288" s="213" t="str">
        <v>Double Robe Hook, Satin Finish</v>
      </c>
    </row>
    <row r="289" spans="24:25">
      <c r="X289" s="213" t="str">
        <v>B-76857</v>
      </c>
      <c r="Y289" s="213" t="str">
        <v>Toilet Tissue Dispenser – Single Roll, Satin Finish</v>
      </c>
    </row>
    <row r="290" spans="24:25">
      <c r="X290" s="213" t="str">
        <v>B-76867</v>
      </c>
      <c r="Y290" s="213" t="str">
        <v>Toilet Tissue Dispenser – Two Rolls, Satin Finish</v>
      </c>
    </row>
    <row r="291" spans="24:25">
      <c r="X291" s="213" t="str">
        <v>B-81212</v>
      </c>
      <c r="Y291" s="213" t="str">
        <v>Pink Lotion Soap Cartridge, Liquid, 12 Liters</v>
      </c>
    </row>
    <row r="292" spans="24:25">
      <c r="X292" s="213" t="str">
        <v>B-81312</v>
      </c>
      <c r="Y292" s="213" t="str">
        <v>Premium Gold Soap Cartridge, Liquid, 12 Liters</v>
      </c>
    </row>
    <row r="293" spans="24:25">
      <c r="X293" s="213" t="str">
        <v>B-82216</v>
      </c>
      <c r="Y293" s="213" t="str">
        <v>Liquid Dispenser, 20-fl. oz., 6" Spout – for Lav. up to 1" Thick</v>
      </c>
    </row>
    <row r="294" spans="24:25">
      <c r="X294" s="213" t="str">
        <v>B-82316</v>
      </c>
      <c r="Y294" s="213" t="str">
        <v>Foam Dispenser, 20-fl. oz., 6" Spout – for Lav. up to 3" Thick</v>
      </c>
    </row>
    <row r="295" spans="24:25">
      <c r="X295" s="213" t="str">
        <v>B-82512</v>
      </c>
      <c r="Y295" s="213" t="str">
        <v>EcoLogo Green Soap Cartridge, Foam, 12 Liters</v>
      </c>
    </row>
    <row r="296" spans="24:25">
      <c r="X296" s="213" t="str">
        <v>B-221216</v>
      </c>
      <c r="Y296" s="213" t="str">
        <v>Waste Receptacle, Heavy-duty, Floor-Standing, Foot Operated, 12-gal.</v>
      </c>
    </row>
    <row r="297" spans="24:25">
      <c r="X297" s="213" t="str">
        <v>B-350169</v>
      </c>
      <c r="Y297" s="213" t="str">
        <v>Sharps Disposal, Surface-Mounted (Not available in Canada)</v>
      </c>
    </row>
    <row r="298" spans="24:25">
      <c r="X298" s="213" t="str">
        <v>B-359033</v>
      </c>
      <c r="Y298" s="213" t="str">
        <v>Recessed Paper Towel Dispenser</v>
      </c>
    </row>
    <row r="299" spans="24:25">
      <c r="X299" s="213" t="str">
        <v>B-359039</v>
      </c>
      <c r="Y299" s="213" t="str">
        <v>Surface-Mtd. Paper Towel Dispenser – TrimLineSeries</v>
      </c>
    </row>
    <row r="300" spans="24:25">
      <c r="X300" s="213" t="str">
        <v>B-380349</v>
      </c>
      <c r="Y300" s="213" t="str">
        <v>Surface-Mtd. Paper Towel Disp., Waste Receptacle</v>
      </c>
    </row>
    <row r="301" spans="24:25">
      <c r="X301" s="213" t="str">
        <v>B-818615</v>
      </c>
      <c r="Y301" s="213" t="str">
        <v>Heavy-Duty Surface-Mounted Soap Dispenser, 40-fl. oz.,ConturaSeries</v>
      </c>
    </row>
    <row r="302" spans="24:25" ht="31.2">
      <c r="X302" s="213" t="str">
        <v>B-150CX18.MBLK</v>
      </c>
      <c r="Y302" s="213" t="str">
        <v>18" Straight Grab Bar with Concealed Flange, Matte Black</v>
      </c>
    </row>
    <row r="303" spans="24:25" ht="31.2">
      <c r="X303" s="213" t="str">
        <v>B-150CX24.MBLK</v>
      </c>
      <c r="Y303" s="213" t="str">
        <v>24" Straight Grab Bar with Concealed Flange, Matte Black</v>
      </c>
    </row>
    <row r="304" spans="24:25" ht="31.2">
      <c r="X304" s="213" t="str">
        <v>B-150CX36.MBLK</v>
      </c>
      <c r="Y304" s="213" t="str">
        <v>36" Straight Grab Bar with Concealed Flange, Matte Black</v>
      </c>
    </row>
    <row r="305" spans="24:25" ht="31.2">
      <c r="X305" s="213" t="str">
        <v>B-150CX42.MBLK</v>
      </c>
      <c r="Y305" s="213" t="str">
        <v>42" Straight Grab Bar with Concealed Flange, Matte Black</v>
      </c>
    </row>
    <row r="306" spans="24:25" ht="31.2">
      <c r="X306" s="213" t="str">
        <v>B-150CX48.MBLK</v>
      </c>
      <c r="Y306" s="213" t="str">
        <v>48" Straight Grab Bar with Concealed Flange, Matte Black</v>
      </c>
    </row>
    <row r="307" spans="24:25">
      <c r="X307" s="213" t="str">
        <v>B-1556 1824</v>
      </c>
      <c r="Y307" s="213" t="str">
        <v>17-1/2" Wide x 23-1/2" High</v>
      </c>
    </row>
    <row r="308" spans="24:25">
      <c r="X308" s="213" t="str">
        <v>B-1556 1830</v>
      </c>
      <c r="Y308" s="213" t="str">
        <v>17-1/2" Wide x 29-1/2" High</v>
      </c>
    </row>
    <row r="309" spans="24:25">
      <c r="X309" s="213" t="str">
        <v>B-1556 2436</v>
      </c>
      <c r="Y309" s="213" t="str">
        <v>23-1/2" Wide x 35-1/2" High</v>
      </c>
    </row>
    <row r="310" spans="24:25" ht="21">
      <c r="X310" s="213" t="str">
        <v>B-104 2448.MBLK</v>
      </c>
      <c r="Y310" s="213" t="str">
        <v xml:space="preserve">NEW: Pill Shaped Matte Black Mirror 24" x 48" </v>
      </c>
    </row>
    <row r="311" spans="24:25">
      <c r="X311" s="213" t="str">
        <v>B-164 1830</v>
      </c>
      <c r="Y311" s="213" t="str">
        <v>18" Wide x 30" High</v>
      </c>
    </row>
    <row r="312" spans="24:25">
      <c r="X312" s="213" t="str">
        <v>B-164 2436</v>
      </c>
      <c r="Y312" s="213" t="str">
        <v>24" Wide x 36" High</v>
      </c>
    </row>
    <row r="313" spans="24:25">
      <c r="X313" s="213" t="str">
        <v>B-164 2442</v>
      </c>
      <c r="Y313" s="213" t="str">
        <v>24" Wide x 42" High</v>
      </c>
    </row>
    <row r="314" spans="24:25">
      <c r="X314" s="213" t="str">
        <v>B-164 2739</v>
      </c>
      <c r="Y314" s="213" t="str">
        <v>27" Wide x 39" High</v>
      </c>
    </row>
    <row r="315" spans="24:25">
      <c r="X315" s="213" t="str">
        <v>B-165 1824</v>
      </c>
      <c r="Y315" s="213" t="str">
        <v>18" Wide x 24" High</v>
      </c>
    </row>
    <row r="316" spans="24:25">
      <c r="X316" s="213" t="str">
        <v>B-165 1830</v>
      </c>
      <c r="Y316" s="213" t="str">
        <v>18" Wide x 30" High</v>
      </c>
    </row>
    <row r="317" spans="24:25">
      <c r="X317" s="213" t="str">
        <v>B-165 1836</v>
      </c>
      <c r="Y317" s="213" t="str">
        <v>18" Wide x 36" High</v>
      </c>
    </row>
    <row r="318" spans="24:25">
      <c r="X318" s="213" t="str">
        <v>B-165 2430</v>
      </c>
      <c r="Y318" s="213" t="str">
        <v>24" Wide x 30" High</v>
      </c>
    </row>
    <row r="319" spans="24:25">
      <c r="X319" s="213" t="str">
        <v>B-165 2436</v>
      </c>
      <c r="Y319" s="213" t="str">
        <v>24" Wide x 36" High</v>
      </c>
    </row>
    <row r="320" spans="24:25">
      <c r="X320" s="213" t="str">
        <v>B-165 2448</v>
      </c>
      <c r="Y320" s="213" t="str">
        <v>24" Wide x 48" High</v>
      </c>
    </row>
    <row r="321" spans="24:25">
      <c r="X321" s="213" t="str">
        <v>B-165 2460</v>
      </c>
      <c r="Y321" s="213" t="str">
        <v>24" Wide x 60" High</v>
      </c>
    </row>
    <row r="322" spans="24:25">
      <c r="X322" s="213" t="str">
        <v>B-165 4836</v>
      </c>
      <c r="Y322" s="213" t="str">
        <v>48" Wide x 36" High</v>
      </c>
    </row>
    <row r="323" spans="24:25">
      <c r="X323" s="213" t="str">
        <v>B-1658 1830</v>
      </c>
      <c r="Y323" s="213" t="str">
        <v>18" Wide x 30" High</v>
      </c>
    </row>
    <row r="324" spans="24:25">
      <c r="X324" s="213" t="str">
        <v>B-1658 2436</v>
      </c>
      <c r="Y324" s="213" t="str">
        <v>24" Wide x 36" High</v>
      </c>
    </row>
    <row r="325" spans="24:25">
      <c r="X325" s="213" t="str">
        <v>B-166 1824</v>
      </c>
      <c r="Y325" s="213" t="str">
        <v>18" Wide x 24" High with 5" x 18" Shelf</v>
      </c>
    </row>
    <row r="326" spans="24:25">
      <c r="X326" s="213" t="str">
        <v>B-166 1830</v>
      </c>
      <c r="Y326" s="213" t="str">
        <v>18" Wide x 30" High with 5" x 18" Shelf</v>
      </c>
    </row>
    <row r="327" spans="24:25">
      <c r="X327" s="213" t="str">
        <v>B-166 1836</v>
      </c>
      <c r="Y327" s="213" t="str">
        <v>18" Wide x 36" High with 5" x 18" Shelf</v>
      </c>
    </row>
    <row r="328" spans="24:25">
      <c r="X328" s="213" t="str">
        <v>B-166 2436</v>
      </c>
      <c r="Y328" s="213" t="str">
        <v>24" Wide x 36" High with 5" x 24" Shelf</v>
      </c>
    </row>
    <row r="329" spans="24:25">
      <c r="X329" s="213" t="str">
        <v>B-167 1844</v>
      </c>
      <c r="Y329" s="213" t="str">
        <v>18" Wide x 44" High</v>
      </c>
    </row>
    <row r="330" spans="24:25">
      <c r="X330" s="213" t="str">
        <v>B-167 2436</v>
      </c>
      <c r="Y330" s="213" t="str">
        <v>24" Wide x 36" High</v>
      </c>
    </row>
    <row r="331" spans="24:25">
      <c r="X331" s="213" t="str">
        <v>B-167 2448</v>
      </c>
      <c r="Y331" s="213" t="str">
        <v>24" Wide x 48" High</v>
      </c>
    </row>
    <row r="332" spans="24:25">
      <c r="X332" s="213" t="str">
        <v>B-167 2632</v>
      </c>
      <c r="Y332" s="213" t="str">
        <v>26" Wide x 32" High</v>
      </c>
    </row>
    <row r="333" spans="24:25">
      <c r="X333" s="213" t="str">
        <v>B-167 2739</v>
      </c>
      <c r="Y333" s="213" t="str">
        <v>27" Wide x 39" High</v>
      </c>
    </row>
    <row r="334" spans="24:25">
      <c r="X334" s="213" t="str">
        <v>B-167 3226</v>
      </c>
      <c r="Y334" s="213" t="str">
        <v>32" Wide x 26" High</v>
      </c>
    </row>
    <row r="335" spans="24:25">
      <c r="X335" s="213" t="str">
        <v>B-167 5442</v>
      </c>
      <c r="Y335" s="213" t="str">
        <v>54" Wide x 42" High</v>
      </c>
    </row>
    <row r="336" spans="24:25">
      <c r="X336" s="213" t="str">
        <v>B-167 5626</v>
      </c>
      <c r="Y336" s="213" t="str">
        <v>56" Wide x 26" High</v>
      </c>
    </row>
    <row r="337" spans="24:25">
      <c r="X337" s="213" t="str">
        <v>B-167 6642</v>
      </c>
      <c r="Y337" s="213" t="str">
        <v>66" Wide x 42" High</v>
      </c>
    </row>
    <row r="338" spans="24:25">
      <c r="X338" s="213" t="str">
        <v>B-168 2739</v>
      </c>
      <c r="Y338" s="213" t="str">
        <v>27" Wide x 39" High</v>
      </c>
    </row>
    <row r="339" spans="24:25">
      <c r="X339" s="213" t="str">
        <v>B-169 2436</v>
      </c>
      <c r="Y339" s="213" t="str">
        <v>24" Wide x 36" High</v>
      </c>
    </row>
    <row r="340" spans="24:25">
      <c r="X340" s="213" t="str">
        <v>B-169 2448</v>
      </c>
      <c r="Y340" s="213" t="str">
        <v>24" Wide x 48" High</v>
      </c>
    </row>
    <row r="341" spans="24:25">
      <c r="X341" s="213" t="str">
        <v>B-169 3040</v>
      </c>
      <c r="Y341" s="213" t="str">
        <v>30" Wide x 40" High</v>
      </c>
    </row>
    <row r="342" spans="24:25">
      <c r="X342" s="213" t="str">
        <v>B-2012.MBLK</v>
      </c>
      <c r="Y342" s="213" t="str">
        <v>Automatic Wall-Mounted Soap Dispenser, 30-fl. oz., Matte Black</v>
      </c>
    </row>
    <row r="343" spans="24:25">
      <c r="X343" s="213" t="str">
        <v>B-2013.MBLK</v>
      </c>
      <c r="Y343" s="213" t="str">
        <v>Automatic Wall-Mounted Foam Soap Dispenser, 27-fl. Oz, Matte Black</v>
      </c>
    </row>
    <row r="344" spans="24:25">
      <c r="X344" s="213" t="str">
        <v>B-204-1</v>
      </c>
      <c r="Y344" s="213" t="str">
        <v>Shower Curtain Hook (1) for 1 to 1-1/4" dia. Curtain Rods</v>
      </c>
    </row>
    <row r="345" spans="24:25">
      <c r="X345" s="213" t="str">
        <v>B-204-2</v>
      </c>
      <c r="Y345" s="213" t="str">
        <v>Shower Curtain, 42" W x 72" H, White, Order 7 Hooks Separately</v>
      </c>
    </row>
    <row r="346" spans="24:25">
      <c r="X346" s="213" t="str">
        <v>B-204-3</v>
      </c>
      <c r="Y346" s="213" t="str">
        <v>Shower Curtain, 70" W x 72" H, White, Order 12 Hooks Separately</v>
      </c>
    </row>
    <row r="347" spans="24:25">
      <c r="X347" s="213" t="str">
        <v>B-207x36</v>
      </c>
      <c r="Y347" s="213" t="str">
        <v>1" Dia. Shower Curtain Rod, 36" L., End Flanges, Concealed Mtg.</v>
      </c>
    </row>
    <row r="348" spans="24:25">
      <c r="X348" s="213" t="str">
        <v>B-207x48</v>
      </c>
      <c r="Y348" s="213" t="str">
        <v>1" Dia. Shower Curtain Rod, 48" L., End Flanges, Concealed Mtg.</v>
      </c>
    </row>
    <row r="349" spans="24:25">
      <c r="X349" s="213" t="str">
        <v>B-207x60</v>
      </c>
      <c r="Y349" s="213" t="str">
        <v>1" Dia. Shower Curtain Rod, 60" L., End Flanges, Concealed Mtg.</v>
      </c>
    </row>
    <row r="350" spans="24:25">
      <c r="X350" s="213" t="str">
        <v>B-207x72</v>
      </c>
      <c r="Y350" s="213" t="str">
        <v>1" Dia. Shower Curtain Rod, 72" L., End Flanges, Concealed Mtg.</v>
      </c>
    </row>
    <row r="351" spans="24:25">
      <c r="X351" s="213" t="str">
        <v>B-2111-79</v>
      </c>
      <c r="Y351" s="213" t="str">
        <v>SureFlo Retrofit Soap Valve for Bobrick Soap Dispenser</v>
      </c>
    </row>
    <row r="352" spans="24:25">
      <c r="X352" s="213" t="str">
        <v>B-221.MBLK</v>
      </c>
      <c r="Y352" s="213" t="str">
        <v>Toilet Seat Cover Dispenser, Matte Black</v>
      </c>
    </row>
    <row r="353" spans="24:25">
      <c r="X353" s="213" t="str">
        <v>B-223x24</v>
      </c>
      <c r="Y353" s="213" t="str">
        <v>Mop and Broom Holder</v>
      </c>
    </row>
    <row r="354" spans="24:25">
      <c r="X354" s="213" t="str">
        <v>B-223x36</v>
      </c>
      <c r="Y354" s="213" t="str">
        <v>Mop and Broom Holder</v>
      </c>
    </row>
    <row r="355" spans="24:25">
      <c r="X355" s="213" t="str">
        <v>B-224x36</v>
      </c>
      <c r="Y355" s="213" t="str">
        <v>Shelf, 4 Mop Holders, 3 Rag Hooks – 36" Length</v>
      </c>
    </row>
    <row r="356" spans="24:25">
      <c r="X356" s="213" t="str">
        <v>B-232x24</v>
      </c>
      <c r="Y356" s="213" t="str">
        <v>Hat and Coat Hook Strip</v>
      </c>
    </row>
    <row r="357" spans="24:25">
      <c r="X357" s="213" t="str">
        <v>B-239x34</v>
      </c>
      <c r="Y357" s="213" t="str">
        <v>Shelf, 3 Mop Holders, 4 Rag Hooks – 34" Length</v>
      </c>
    </row>
    <row r="358" spans="24:25" ht="21">
      <c r="X358" s="213" t="str">
        <v>B-251-4</v>
      </c>
      <c r="Y358" s="213" t="str">
        <v>WingIt™ Grab Bar Fastener for 2-1/2" or deeper hollow walls One required for each flange</v>
      </c>
    </row>
    <row r="359" spans="24:25" ht="21">
      <c r="X359" s="213" t="str">
        <v>B-252-30</v>
      </c>
      <c r="Y359" s="213" t="str">
        <v>Mounting Kit – 3 Round-Head Sheet-Metal Screws – 1 Req. for Each Flange</v>
      </c>
    </row>
    <row r="360" spans="24:25">
      <c r="X360" s="213" t="str">
        <v>B-262-130</v>
      </c>
      <c r="Y360" s="213" t="str">
        <v>TowelMate® for B-262, B-2620, B-2621, B-26212</v>
      </c>
    </row>
    <row r="361" spans="24:25" ht="21">
      <c r="X361" s="213" t="str">
        <v>B-2706 25</v>
      </c>
      <c r="Y361" s="213" t="str">
        <v>Surface-Mounted Push-Button Napkin/Tampon Vendor, Single-Coin 25¢
Operation</v>
      </c>
    </row>
    <row r="362" spans="24:25" ht="21">
      <c r="X362" s="213" t="str">
        <v>B-2706C</v>
      </c>
      <c r="Y362" s="213" t="str">
        <v>Surface-Mounted Push-Button Napkin/Tampon Vendor, Free no-coin Operation</v>
      </c>
    </row>
    <row r="363" spans="24:25">
      <c r="X363" s="213" t="str">
        <v>B-2706T</v>
      </c>
      <c r="Y363" s="213" t="str">
        <v>Surface-Mounted Push-Button Napkin/Tampon Vendor, Token Operation</v>
      </c>
    </row>
    <row r="364" spans="24:25">
      <c r="X364" s="213" t="str">
        <v>B-283-604</v>
      </c>
      <c r="Y364" s="213" t="str">
        <v>Theft-Resistant Spindle</v>
      </c>
    </row>
    <row r="365" spans="24:25">
      <c r="X365" s="213" t="str">
        <v>B-290 1830</v>
      </c>
      <c r="Y365" s="213" t="str">
        <v>18" Wide x 30" High</v>
      </c>
    </row>
    <row r="366" spans="24:25" ht="21">
      <c r="X366" s="213" t="str">
        <v>B-290 1830.MBLK</v>
      </c>
      <c r="Y366" s="213" t="str">
        <v>18" Wide x 30" High, Matte Black</v>
      </c>
    </row>
    <row r="367" spans="24:25">
      <c r="X367" s="213" t="str">
        <v>B-290 1836</v>
      </c>
      <c r="Y367" s="213" t="str">
        <v>18" Wide x 36" High</v>
      </c>
    </row>
    <row r="368" spans="24:25" ht="21">
      <c r="X368" s="213" t="str">
        <v>B-290 1836.MBLK</v>
      </c>
      <c r="Y368" s="213" t="str">
        <v>18" Wide x 36" High, Matte Black</v>
      </c>
    </row>
    <row r="369" spans="24:25">
      <c r="X369" s="213" t="str">
        <v>B-290 2430</v>
      </c>
      <c r="Y369" s="213" t="str">
        <v>24" Wide x 30" High</v>
      </c>
    </row>
    <row r="370" spans="24:25" ht="21">
      <c r="X370" s="213" t="str">
        <v>B-290 2430.MBLK</v>
      </c>
      <c r="Y370" s="213" t="str">
        <v>24" Wide x 30" High, Matte Black</v>
      </c>
    </row>
    <row r="371" spans="24:25">
      <c r="X371" s="213" t="str">
        <v>B-290 2436</v>
      </c>
      <c r="Y371" s="213" t="str">
        <v>24" Wide x 36" High</v>
      </c>
    </row>
    <row r="372" spans="24:25" ht="21">
      <c r="X372" s="213" t="str">
        <v>B-290 2436.MBLK</v>
      </c>
      <c r="Y372" s="213" t="str">
        <v>24" Wide x 36" High, Matte Black</v>
      </c>
    </row>
    <row r="373" spans="24:25">
      <c r="X373" s="213" t="str">
        <v>B-290 2448</v>
      </c>
      <c r="Y373" s="213" t="str">
        <v>24" Wide x 48" High</v>
      </c>
    </row>
    <row r="374" spans="24:25" ht="21">
      <c r="X374" s="213" t="str">
        <v>B-290 2448.MBLK</v>
      </c>
      <c r="Y374" s="213" t="str">
        <v>24" Wide x 48" High, Matte Black</v>
      </c>
    </row>
    <row r="375" spans="24:25">
      <c r="X375" s="213" t="str">
        <v>B-290 2460</v>
      </c>
      <c r="Y375" s="213" t="str">
        <v>24" Wide x 60" High</v>
      </c>
    </row>
    <row r="376" spans="24:25" ht="21">
      <c r="X376" s="213" t="str">
        <v>B-290 2460.MBLK</v>
      </c>
      <c r="Y376" s="213" t="str">
        <v>24" Wide x 60" High, Matte Black</v>
      </c>
    </row>
    <row r="377" spans="24:25">
      <c r="X377" s="213" t="str">
        <v>B-290 2472</v>
      </c>
      <c r="Y377" s="213" t="str">
        <v>24" Wide x 72" High</v>
      </c>
    </row>
    <row r="378" spans="24:25" ht="21">
      <c r="X378" s="213" t="str">
        <v>B-290 2472.MBLK</v>
      </c>
      <c r="Y378" s="213" t="str">
        <v>24" Wide x 72" High, Matte Black</v>
      </c>
    </row>
    <row r="379" spans="24:25">
      <c r="X379" s="213" t="str">
        <v>B-2908 1830</v>
      </c>
      <c r="Y379" s="213" t="str">
        <v>18" Wide x 30" High</v>
      </c>
    </row>
    <row r="380" spans="24:25">
      <c r="X380" s="213" t="str">
        <v>B-2908 1836</v>
      </c>
      <c r="Y380" s="213" t="str">
        <v>18" Wide x 36" High</v>
      </c>
    </row>
    <row r="381" spans="24:25">
      <c r="X381" s="213" t="str">
        <v>B-2908 2436</v>
      </c>
      <c r="Y381" s="213" t="str">
        <v>24" Wide x 36" High</v>
      </c>
    </row>
    <row r="382" spans="24:25">
      <c r="X382" s="213" t="str">
        <v>B-292 1836</v>
      </c>
      <c r="Y382" s="213" t="str">
        <v>18" Wide x 36" High with 5" x 18" Shelf</v>
      </c>
    </row>
    <row r="383" spans="24:25">
      <c r="X383" s="213" t="str">
        <v>B-293 1830</v>
      </c>
      <c r="Y383" s="213" t="str">
        <v>Fixed-Tilt Mirror, Stainless Steel Frame – 18" Wide x 30" High</v>
      </c>
    </row>
    <row r="384" spans="24:25">
      <c r="X384" s="213" t="str">
        <v>B-293 1836</v>
      </c>
      <c r="Y384" s="213" t="str">
        <v>Fixed-Tilt Mirror, Stainless Steel Frame – 18" Wide x 36" High</v>
      </c>
    </row>
    <row r="385" spans="24:25">
      <c r="X385" s="213" t="str">
        <v>B-293 2436</v>
      </c>
      <c r="Y385" s="213" t="str">
        <v>Fixed-Tilt Mirror, Stainless Steel Frame – 24" Wide x 36" High</v>
      </c>
    </row>
    <row r="386" spans="24:25">
      <c r="X386" s="213" t="str">
        <v>B-294 1830</v>
      </c>
      <c r="Y386" s="213" t="str">
        <v>Tilting Mirror, Stainless Steel Frame – 18" Wide x 30" High</v>
      </c>
    </row>
    <row r="387" spans="24:25">
      <c r="X387" s="213" t="str">
        <v>B-295x16</v>
      </c>
      <c r="Y387" s="213" t="str">
        <v>Stainless Steel Shelf – 5" Wide x 16" Long</v>
      </c>
    </row>
    <row r="388" spans="24:25">
      <c r="X388" s="213" t="str">
        <v>B-295x18</v>
      </c>
      <c r="Y388" s="213" t="str">
        <v>Stainless Steel Shelf – 5" Wide x 18" Long</v>
      </c>
    </row>
    <row r="389" spans="24:25">
      <c r="X389" s="213" t="str">
        <v>B-295x24</v>
      </c>
      <c r="Y389" s="213" t="str">
        <v>Stainless Steel Shelf – 5" Wide x 24" Long</v>
      </c>
    </row>
    <row r="390" spans="24:25">
      <c r="X390" s="213" t="str">
        <v>B-296x18</v>
      </c>
      <c r="Y390" s="213" t="str">
        <v>Stainless Steel Shelf – 6" Wide x 18" Long</v>
      </c>
    </row>
    <row r="391" spans="24:25">
      <c r="X391" s="213" t="str">
        <v>B-298x18</v>
      </c>
      <c r="Y391" s="213" t="str">
        <v>Stainless Steel Shelf – 8" Wide x 18" Long</v>
      </c>
    </row>
    <row r="392" spans="24:25">
      <c r="X392" s="213" t="str">
        <v>B-298x24</v>
      </c>
      <c r="Y392" s="213" t="str">
        <v>Stainless Steel Shelf – 8" Wide x 24" Long</v>
      </c>
    </row>
    <row r="393" spans="24:25">
      <c r="X393" s="213" t="str">
        <v>B-3013.MBLK</v>
      </c>
      <c r="Y393" s="213" t="str">
        <v>Toilet Seat Cover Dispenser, Matte Black</v>
      </c>
    </row>
    <row r="394" spans="24:25">
      <c r="X394" s="213" t="str">
        <v>B-306.MBLK</v>
      </c>
      <c r="Y394" s="213" t="str">
        <v>Recessed Soap Dispenser, 45-fl. Oz, Matte Black</v>
      </c>
    </row>
    <row r="395" spans="24:25" ht="21">
      <c r="X395" s="213" t="str">
        <v>B-3091.MBLK</v>
      </c>
      <c r="Y395" s="213" t="str">
        <v>Recessed-Mounted Toilet Tissue, Seat-Cover Dispenser and Waste Disposal, Left Side, Matte Black</v>
      </c>
    </row>
    <row r="396" spans="24:25" ht="21">
      <c r="X396" s="213" t="str">
        <v>B-30919.MBLK</v>
      </c>
      <c r="Y396" s="213" t="str">
        <v>Surface-Mounted Toilet Tissue, Seat-Cover Dispenser and Waste Disposal,  Left Side, Matte Black</v>
      </c>
    </row>
    <row r="397" spans="24:25" ht="21">
      <c r="X397" s="213" t="str">
        <v>B-3092.MBLK</v>
      </c>
      <c r="Y397" s="213" t="str">
        <v>Recessed-Mounted Toilet Tissue, Seat-Cover Dispenser and Waste Disposal, Right Side, Matte Black</v>
      </c>
    </row>
    <row r="398" spans="24:25" ht="21">
      <c r="X398" s="213" t="str">
        <v>B-30929.MBLK</v>
      </c>
      <c r="Y398" s="213" t="str">
        <v xml:space="preserve">Surface-Mounted Toilet Tissue, Seat-Cover Dispenser and Waste Disposal, Right Side, Matte Black </v>
      </c>
    </row>
    <row r="399" spans="24:25" ht="21">
      <c r="X399" s="213" t="str">
        <v>B-3479.MBLK</v>
      </c>
      <c r="Y399" s="213" t="str">
        <v>Surface-Mounted Seat Cover Dispenser and Dual-Roll Toilet Tissue Disp., Matte Black</v>
      </c>
    </row>
    <row r="400" spans="24:25" ht="21">
      <c r="X400" s="213" t="str">
        <v>B-3513.MBLK</v>
      </c>
      <c r="Y400" s="213" t="str">
        <v>Recessed Sanitary Napkin Disposal, 0.6-Gal. – TrimLineSeries, Matte Black</v>
      </c>
    </row>
    <row r="401" spans="24:25" ht="21">
      <c r="X401" s="213" t="str">
        <v>B-35139.MBLK</v>
      </c>
      <c r="Y401" s="213" t="str">
        <v>Surface-Mtd. Sanitary Napkin Disposal, 0.6-Gal. – TrimLineSeries, Matte Black</v>
      </c>
    </row>
    <row r="402" spans="24:25" ht="21">
      <c r="X402" s="213" t="str">
        <v>B-35303.MBLK</v>
      </c>
      <c r="Y402" s="213" t="str">
        <v>Recessed Sanitary Napkin Disposal, 1.2-Gal., Matte Black</v>
      </c>
    </row>
    <row r="403" spans="24:25" ht="21">
      <c r="X403" s="213" t="str">
        <v>B-35633.MBLK</v>
      </c>
      <c r="Y403" s="213" t="str">
        <v>Recessed Waste Receptacle w/Disposal Door, 3-Gal., Matte Black</v>
      </c>
    </row>
    <row r="404" spans="24:25" ht="21">
      <c r="X404" s="213" t="str">
        <v>B-35639.MBLK</v>
      </c>
      <c r="Y404" s="213" t="str">
        <v>Surface-Mtd. Waste Receptacle w/Disposal Door, 3-Gal., Matte Black</v>
      </c>
    </row>
    <row r="405" spans="24:25" ht="21">
      <c r="X405" s="213" t="str">
        <v>B-35643.MBLK</v>
      </c>
      <c r="Y405" s="213" t="str">
        <v>Recessed Waste Receptacle, 12-Gal., Matte Black</v>
      </c>
    </row>
    <row r="406" spans="24:25" ht="21">
      <c r="X406" s="213" t="str">
        <v>B-35649.MBLK</v>
      </c>
      <c r="Y406" s="213" t="str">
        <v xml:space="preserve">Surface-Mtd. Waste Receptacle, 12-Gal., Matte Black </v>
      </c>
    </row>
    <row r="407" spans="24:25" ht="21">
      <c r="X407" s="213" t="str">
        <v>B-357.MBLK</v>
      </c>
      <c r="Y407" s="213" t="str">
        <v>Partition-Mounted Seat Cover Dispenser Napkin Disposal, 0.8-Gal. Dual-Roll Toilet Tissue Dispenser, Matte Black</v>
      </c>
    </row>
    <row r="408" spans="24:25" ht="21">
      <c r="X408" s="213" t="str">
        <v>B-3571.MBLK</v>
      </c>
      <c r="Y408" s="213" t="str">
        <v xml:space="preserve">Partiton-Mounted Seat Cover Dispenser Disposal, 0.8-Gal. Toilet Tissue Dispenser – Accessible Design, Matte Black </v>
      </c>
    </row>
    <row r="409" spans="24:25" ht="21">
      <c r="X409" s="213" t="str">
        <v>B-35715.MBLK</v>
      </c>
      <c r="Y409" s="213" t="str">
        <v xml:space="preserve">Partiton-Mounted Seat Cover Dispenser Disposal, 0.8-Gal. Toilet Tissue Dispenser – Accessible Design, Matte Black </v>
      </c>
    </row>
    <row r="410" spans="24:25" ht="21">
      <c r="X410" s="213" t="str">
        <v>B-3579.MBLK</v>
      </c>
      <c r="Y410" s="213" t="str">
        <v>Surface-Mounted Seat Cover Dispenser Disposal, 0.8-Gal. Toilet Tissue Dispenser, Matte Black</v>
      </c>
    </row>
    <row r="411" spans="24:25" ht="21">
      <c r="X411" s="213" t="str">
        <v>B-3588.MBLK</v>
      </c>
      <c r="Y411" s="213" t="str">
        <v>Surface-Mtd. Multi-Roll Toilet Tissue Dispenser – TrimLineSeries, Matte Black</v>
      </c>
    </row>
    <row r="412" spans="24:25" ht="21">
      <c r="X412" s="213" t="str">
        <v>B-35883.MBLK</v>
      </c>
      <c r="Y412" s="213" t="str">
        <v>Recessed Multi-Roll Toilet Tissue Dispenser – TrimLineSeries, Matte Black</v>
      </c>
    </row>
    <row r="413" spans="24:25" ht="21">
      <c r="X413" s="213" t="str">
        <v>B-35903.MBLK</v>
      </c>
      <c r="Y413" s="213" t="str">
        <v xml:space="preserve">Paper Towel Dispenser, Matte Black </v>
      </c>
    </row>
    <row r="414" spans="24:25" ht="21">
      <c r="X414" s="213" t="str">
        <v>B-359033.MBLK</v>
      </c>
      <c r="Y414" s="213" t="str">
        <v>Recessed Paper Towel Dispenser, Matte Black</v>
      </c>
    </row>
    <row r="415" spans="24:25" ht="21">
      <c r="X415" s="213" t="str">
        <v>B-359039.MBLK</v>
      </c>
      <c r="Y415" s="213" t="str">
        <v>Surface-Mtd. Paper Towel Dispenser – TrimLineSeries, Matte Black</v>
      </c>
    </row>
    <row r="416" spans="24:25">
      <c r="X416" s="213" t="str">
        <v>B-366-60</v>
      </c>
      <c r="Y416" s="213" t="str">
        <v>Kit for 4" Deep Waste Receptacle</v>
      </c>
    </row>
    <row r="417" spans="24:25">
      <c r="X417" s="213" t="str">
        <v>B-367-60</v>
      </c>
      <c r="Y417" s="213" t="str">
        <v>Interchangeable 12 Gallon Waste Receptacle Module</v>
      </c>
    </row>
    <row r="418" spans="24:25">
      <c r="X418" s="213" t="str">
        <v>B-368-60</v>
      </c>
      <c r="Y418" s="213" t="str">
        <v>Interchangeable 18 Gallon Waste Receptacle Module</v>
      </c>
    </row>
    <row r="419" spans="24:25" ht="21">
      <c r="X419" s="213" t="str">
        <v>B-36903.MBLK</v>
      </c>
      <c r="Y419" s="213" t="str">
        <v>Paper Towel Dispenser and Waste Receptacle, Matte Black</v>
      </c>
    </row>
    <row r="420" spans="24:25" ht="21">
      <c r="X420" s="213" t="str">
        <v>B-369-130</v>
      </c>
      <c r="Y420" s="213" t="str">
        <v>TowelMate for B-359, B-359033, B-359039, B-369, B-3699, B-36903, B-4262, B-4369, B-43699, B-43944, B-43949</v>
      </c>
    </row>
    <row r="421" spans="24:25" ht="21">
      <c r="X421" s="213" t="str">
        <v>B-3706 25</v>
      </c>
      <c r="Y421" s="213" t="str">
        <v>Recessed or Semi-Recessed Push-Button Napkin/Tampon Vendor, Single-Coin 25¢ Operation</v>
      </c>
    </row>
    <row r="422" spans="24:25" ht="21">
      <c r="X422" s="213" t="str">
        <v>B-3706-176</v>
      </c>
      <c r="Y422" s="213" t="str">
        <v>Flange for adapting larger B-3500, B-43500 Series Vendor wall opening for B-3706, B-37063, B-4706 Series Vendor wall opening</v>
      </c>
    </row>
    <row r="423" spans="24:25">
      <c r="X423" s="213" t="str">
        <v>B-37063 25</v>
      </c>
      <c r="Y423" s="213" t="str">
        <v>Recessed Napkin / Tampon Vendor, 25-Cent Operation</v>
      </c>
    </row>
    <row r="424" spans="24:25" ht="31.2">
      <c r="X424" s="213" t="str">
        <v>B-37063.MBLK 25</v>
      </c>
      <c r="Y424" s="213" t="str">
        <v>Recessed Napkin / Tampon Vendor, 25-Cent Operation, Matte Black</v>
      </c>
    </row>
    <row r="425" spans="24:25" ht="21">
      <c r="X425" s="213" t="str">
        <v>B-37063.MBLK C</v>
      </c>
      <c r="Y425" s="213" t="str">
        <v>Recessed Napkin / Tampon Vendor, Free Vend Operation, Matte Black</v>
      </c>
    </row>
    <row r="426" spans="24:25" ht="21">
      <c r="X426" s="213" t="str">
        <v>B-370634 25</v>
      </c>
      <c r="Y426" s="213" t="str">
        <v>Semi-Recessed Push-Button Napkin/Tampon Vendor, Single-Coin 25¢
Operation</v>
      </c>
    </row>
    <row r="427" spans="24:25" ht="31.2">
      <c r="X427" s="213" t="str">
        <v>B-370634.MBLK 25</v>
      </c>
      <c r="Y427" s="213" t="str">
        <v>Semi-Recessed Push-Button Napkin/Tampon Vendor, Single-Coin 25¢
Operation, Matte Black</v>
      </c>
    </row>
    <row r="428" spans="24:25" ht="31.2">
      <c r="X428" s="213" t="str">
        <v>B-370634.MBLK C</v>
      </c>
      <c r="Y428" s="213" t="str">
        <v>Semi-Recessed Push-Button Napkin/Tampon Vendor, Free no-coin Operation, Matte Black</v>
      </c>
    </row>
    <row r="429" spans="24:25" ht="21">
      <c r="X429" s="213" t="str">
        <v>B-370634C</v>
      </c>
      <c r="Y429" s="213" t="str">
        <v>Semi-Recessed Push-Button Napkin/Tampon Vendor, Free no-coin Operation</v>
      </c>
    </row>
    <row r="430" spans="24:25">
      <c r="X430" s="213" t="str">
        <v>B-37063C</v>
      </c>
      <c r="Y430" s="213" t="str">
        <v>Recessed Napkin / Tampon Vendor, Free Vend Operation</v>
      </c>
    </row>
    <row r="431" spans="24:25" ht="21">
      <c r="X431" s="213" t="str">
        <v>B-3706C</v>
      </c>
      <c r="Y431" s="213" t="str">
        <v>Recessed or Semi-Recessed Push-Button Napkin/Tampon Vendor, Free no-coin Operation</v>
      </c>
    </row>
    <row r="432" spans="24:25" ht="21">
      <c r="X432" s="213" t="str">
        <v>B-3706T</v>
      </c>
      <c r="Y432" s="213" t="str">
        <v>Recessed or Semi-Recessed Push-Button Napkin/Tampon Vendor, 
Token Operation</v>
      </c>
    </row>
    <row r="433" spans="24:25">
      <c r="X433" s="213" t="str">
        <v>B-3725 115V</v>
      </c>
      <c r="Y433" s="213" t="str">
        <v>ADA Hand Dryer, Recessed, Stainless Steel – 115V</v>
      </c>
    </row>
    <row r="434" spans="24:25">
      <c r="X434" s="213" t="str">
        <v>B-3725 230V</v>
      </c>
      <c r="Y434" s="213" t="str">
        <v>ADA Hand Dryer, Recessed, Stainless Steel – 230V</v>
      </c>
    </row>
    <row r="435" spans="24:25" ht="21">
      <c r="X435" s="213" t="str">
        <v>B-3725.MBLK 115V</v>
      </c>
      <c r="Y435" s="213" t="str">
        <v>ADA Hand Dryer, Recessed, Stainless Steel – 115V, Matte Black</v>
      </c>
    </row>
    <row r="436" spans="24:25" ht="21">
      <c r="X436" s="213" t="str">
        <v>B-3725.MBLK 230V</v>
      </c>
      <c r="Y436" s="213" t="str">
        <v>ADA Hand Dryer, Recessed, Stainless Steel – 230V, Matte Black</v>
      </c>
    </row>
    <row r="437" spans="24:25" ht="21">
      <c r="X437" s="213" t="str">
        <v>B-3725-23</v>
      </c>
      <c r="Y437" s="213" t="str">
        <v>Ceramic Water Absorbent Surface Replacement Part for B-3725 
Recessed Hand Dryer</v>
      </c>
    </row>
    <row r="438" spans="24:25">
      <c r="X438" s="213" t="str">
        <v>B-3803.MBLK</v>
      </c>
      <c r="Y438" s="213" t="str">
        <v>Recessed Paper Towel Dispenser and Waste Receptacle, Matte Black</v>
      </c>
    </row>
    <row r="439" spans="24:25" ht="21">
      <c r="X439" s="213" t="str">
        <v>B-38030 115V</v>
      </c>
      <c r="Y439" s="213" t="str">
        <v xml:space="preserve">Recessed Paper Towel Dispenser/Automatic Hand Dryer/Waste Bin (3-in-1 Unit) </v>
      </c>
    </row>
    <row r="440" spans="24:25" ht="21">
      <c r="X440" s="213" t="str">
        <v>B-38030 230V</v>
      </c>
      <c r="Y440" s="213" t="str">
        <v xml:space="preserve">Recessed Paper Towel Dispenser/Automatic Hand Dryer/Waste Bin (3-in-1 Unit) </v>
      </c>
    </row>
    <row r="441" spans="24:25" ht="21">
      <c r="X441" s="213" t="str">
        <v>B-380309 115V</v>
      </c>
      <c r="Y441" s="213" t="str">
        <v xml:space="preserve">Recessed Paper Towel Dispenser/Automatic Hand Dryer/Waste Bin (3-in-1 Unit) </v>
      </c>
    </row>
    <row r="442" spans="24:25" ht="21">
      <c r="X442" s="213" t="str">
        <v>B-380309 230V</v>
      </c>
      <c r="Y442" s="213" t="str">
        <v xml:space="preserve">Recessed Paper Towel Dispenser/Automatic Hand Dryer/Waste Bin (3-in-1 Unit) </v>
      </c>
    </row>
    <row r="443" spans="24:25">
      <c r="X443" s="213" t="str">
        <v>B-38031 115V</v>
      </c>
      <c r="Y443" s="213" t="str">
        <v xml:space="preserve">Recessed Paper Towel Dispenser/Automatic Hand Dryer/Waste Bin </v>
      </c>
    </row>
    <row r="444" spans="24:25">
      <c r="X444" s="213" t="str">
        <v>B-38031 230V</v>
      </c>
      <c r="Y444" s="213" t="str">
        <v xml:space="preserve">Recessed Paper Towel Dispenser/Automatic Hand Dryer/Waste Bin </v>
      </c>
    </row>
    <row r="445" spans="24:25" ht="21">
      <c r="X445" s="213" t="str">
        <v>B-3803-130</v>
      </c>
      <c r="Y445" s="213" t="str">
        <v>TowelMate for B-3900, B-3904, B-3907, B-3909, B-3803, B-38032, B-38034, B-380349</v>
      </c>
    </row>
    <row r="446" spans="24:25" ht="21">
      <c r="X446" s="213" t="str">
        <v>B-38032.MBLK</v>
      </c>
      <c r="Y446" s="213" t="str">
        <v>Semi-Recessed Paper Towel Dispenser and Waste Receptacle, Matte Black</v>
      </c>
    </row>
    <row r="447" spans="24:25" ht="21">
      <c r="X447" s="213" t="str">
        <v>B-38034.MBLK</v>
      </c>
      <c r="Y447" s="213" t="str">
        <v>Towel And Waste-4" (102Mm) Matte Black</v>
      </c>
    </row>
    <row r="448" spans="24:25" ht="21">
      <c r="X448" s="213" t="str">
        <v>B-380349.MBLK</v>
      </c>
      <c r="Y448" s="213" t="str">
        <v>Surface-Mtd. Paper Towel Disp., Waste Receptacle, Matte Black</v>
      </c>
    </row>
    <row r="449" spans="24:25" ht="21">
      <c r="X449" s="213" t="str">
        <v>B-39003.MBLK</v>
      </c>
      <c r="Y449" s="213" t="str">
        <v>Paper Towel Dispenser and Waste Receptacle, Matte Black</v>
      </c>
    </row>
    <row r="450" spans="24:25">
      <c r="X450" s="213" t="str">
        <v>B-39003-130</v>
      </c>
      <c r="Y450" s="213" t="str">
        <v>TowelMate for B-39003, B-390034, B-396034</v>
      </c>
    </row>
    <row r="451" spans="24:25">
      <c r="X451" s="213" t="str">
        <v>B-3944-130</v>
      </c>
      <c r="Y451" s="213" t="str">
        <v>Towelmate</v>
      </c>
    </row>
    <row r="452" spans="24:25" ht="21">
      <c r="X452" s="213" t="str">
        <v>B-3944-134</v>
      </c>
      <c r="Y452" s="213" t="str">
        <v>LinerMate® for ClassicSeries -12-Gal. only B-277, B-3644, B-3942, B-3944, B-3949, B-3961, B-39619, B-3974, B-3979</v>
      </c>
    </row>
    <row r="453" spans="24:25">
      <c r="X453" s="213" t="str">
        <v>B-3944-143</v>
      </c>
      <c r="Y453" s="213" t="str">
        <v>LinerMate</v>
      </c>
    </row>
    <row r="454" spans="24:25">
      <c r="X454" s="213" t="str">
        <v>B-3944-152</v>
      </c>
      <c r="Y454" s="213" t="str">
        <v>Folded Towel Dispenser Module Series D</v>
      </c>
    </row>
    <row r="455" spans="24:25">
      <c r="X455" s="213" t="str">
        <v>B-3944-52</v>
      </c>
      <c r="Y455" s="213" t="str">
        <v>Interchangeable Folded Paper Towel Dispenser Module</v>
      </c>
    </row>
    <row r="456" spans="24:25">
      <c r="X456" s="213" t="str">
        <v>B-3961-50</v>
      </c>
      <c r="Y456" s="213" t="str">
        <v>Interchangeable Touch-Free Universal Roll Towel Dispenser Module</v>
      </c>
    </row>
    <row r="457" spans="24:25">
      <c r="X457" s="213" t="str">
        <v>B-3974-250</v>
      </c>
      <c r="Y457" s="213" t="str">
        <v>Interchangeable Automatic Universal Roll Towel Dispenser Module</v>
      </c>
    </row>
    <row r="458" spans="24:25">
      <c r="X458" s="213" t="str">
        <v>B-3974-350</v>
      </c>
      <c r="Y458" s="213" t="str">
        <v>Auto Roll PT Disp Module Series D</v>
      </c>
    </row>
    <row r="459" spans="24:25">
      <c r="X459" s="213" t="str">
        <v>B-3974-57</v>
      </c>
      <c r="Y459" s="213" t="str">
        <v>Converts the unit from batteries to AC Power</v>
      </c>
    </row>
    <row r="460" spans="24:25">
      <c r="X460" s="213" t="str">
        <v>B-4112-79</v>
      </c>
      <c r="Y460" s="213" t="str">
        <v>All Purpose Soap Valve</v>
      </c>
    </row>
    <row r="461" spans="24:25">
      <c r="X461" s="213" t="str">
        <v>B-4207x60</v>
      </c>
      <c r="Y461" s="213" t="str">
        <v>Curved Shower Rod, 60" Length</v>
      </c>
    </row>
    <row r="462" spans="24:25">
      <c r="X462" s="213" t="str">
        <v>B-4207x72</v>
      </c>
      <c r="Y462" s="213" t="str">
        <v>Curved Shower Rod, 72" Length</v>
      </c>
    </row>
    <row r="463" spans="24:25">
      <c r="X463" s="213" t="str">
        <v>B-43644-134</v>
      </c>
      <c r="Y463" s="213" t="str">
        <v>LinerMate for ConturaSeries® B-43644</v>
      </c>
    </row>
    <row r="464" spans="24:25">
      <c r="X464" s="213" t="str">
        <v>B-4369-134</v>
      </c>
      <c r="Y464" s="213" t="str">
        <v>LinerMate for ConturaSeries B-4369, B-43699</v>
      </c>
    </row>
    <row r="465" spans="24:25">
      <c r="X465" s="213" t="str">
        <v>B-43944-134</v>
      </c>
      <c r="Y465" s="213" t="str">
        <v>LinerMate for ConturaSeries B-43944, B-43949</v>
      </c>
    </row>
    <row r="466" spans="24:25">
      <c r="X466" s="213" t="str">
        <v>B-4706 25</v>
      </c>
      <c r="Y466" s="213" t="str">
        <v>Recessed Push-Button Napkin/Tampon Vendor, Single-Coin 25¢ Operation</v>
      </c>
    </row>
    <row r="467" spans="24:25" ht="21">
      <c r="X467" s="213" t="str">
        <v>B-47064 25</v>
      </c>
      <c r="Y467" s="213" t="str">
        <v>Semi-Recessed Push-Button Napkin/Tampon Vendor, Single-Coin 25¢
Operation</v>
      </c>
    </row>
    <row r="468" spans="24:25" ht="21">
      <c r="X468" s="213" t="str">
        <v>B-47064C</v>
      </c>
      <c r="Y468" s="213" t="str">
        <v>Semi-Recessed Push-Button Napkin/Tampon Vendor, Free no-coin Operation</v>
      </c>
    </row>
    <row r="469" spans="24:25" ht="21">
      <c r="X469" s="213" t="str">
        <v>B-47069 25</v>
      </c>
      <c r="Y469" s="213" t="str">
        <v>Surface-Mounted Push-Button Napkin/Tampon Vendor, Single-Coin 25¢
Operation</v>
      </c>
    </row>
    <row r="470" spans="24:25" ht="21">
      <c r="X470" s="213" t="str">
        <v>B-47069C</v>
      </c>
      <c r="Y470" s="213" t="str">
        <v>Surface-Mounted Push-Button Napkin/Tampon Vendor, Free no-coin Operation</v>
      </c>
    </row>
    <row r="471" spans="24:25">
      <c r="X471" s="213" t="str">
        <v>B-4706C</v>
      </c>
      <c r="Y471" s="213" t="str">
        <v>Recessed Push-Button Napkin/Tampon Vendor, Free no-coin Operation</v>
      </c>
    </row>
    <row r="472" spans="24:25">
      <c r="X472" s="213" t="str">
        <v>B-518116x28</v>
      </c>
      <c r="Y472" s="213" t="str">
        <v>Folding Bathtub Seat</v>
      </c>
    </row>
    <row r="473" spans="24:25">
      <c r="X473" s="213" t="str">
        <v>B-518116x32</v>
      </c>
      <c r="Y473" s="213" t="str">
        <v>Folding Bathtub Seat</v>
      </c>
    </row>
    <row r="474" spans="24:25">
      <c r="X474" s="213" t="str">
        <v>B-540.MBLK</v>
      </c>
      <c r="Y474" s="213" t="str">
        <v>Surface-Mounted Toilet Tissue Dispenser &amp; Utility Shelf, Matte Black</v>
      </c>
    </row>
    <row r="475" spans="24:25">
      <c r="X475" s="213" t="str">
        <v>B-5456x18</v>
      </c>
      <c r="Y475" s="213" t="str">
        <v>Surface-Mounted Towel Bar, 18" Length, Bright Polished</v>
      </c>
    </row>
    <row r="476" spans="24:25">
      <c r="X476" s="213" t="str">
        <v>B-5456x24</v>
      </c>
      <c r="Y476" s="213" t="str">
        <v>Surface-Mounted Towel Bar, 24" Length, Bright Polished</v>
      </c>
    </row>
    <row r="477" spans="24:25">
      <c r="X477" s="213" t="str">
        <v>B-545x18</v>
      </c>
      <c r="Y477" s="213" t="str">
        <v>Surface-Mounted Towel Bar, 18" Length, Satin Finish</v>
      </c>
    </row>
    <row r="478" spans="24:25">
      <c r="X478" s="213" t="str">
        <v>B-545x24</v>
      </c>
      <c r="Y478" s="213" t="str">
        <v>Surface-Mounted Towel Bar, 24" Length, Satin Finish</v>
      </c>
    </row>
    <row r="479" spans="24:25">
      <c r="X479" s="213" t="str">
        <v>B-5806.99x12</v>
      </c>
      <c r="Y479" s="213" t="str">
        <v>Straight Grab Bar – 12" Length</v>
      </c>
    </row>
    <row r="480" spans="24:25">
      <c r="X480" s="213" t="str">
        <v>B-5806.99x18</v>
      </c>
      <c r="Y480" s="213" t="str">
        <v>Straight Grab Bar – 18" Length, Peened Grip</v>
      </c>
    </row>
    <row r="481" spans="24:25">
      <c r="X481" s="213" t="str">
        <v>B-5806.99x24</v>
      </c>
      <c r="Y481" s="213" t="str">
        <v>Straight Grab Bar – 24" Length, Peened Grip</v>
      </c>
    </row>
    <row r="482" spans="24:25">
      <c r="X482" s="213" t="str">
        <v>B-5806.99x30</v>
      </c>
      <c r="Y482" s="213" t="str">
        <v>Straight Grab Bar – 30" Length, Peened Grip</v>
      </c>
    </row>
    <row r="483" spans="24:25">
      <c r="X483" s="213" t="str">
        <v>B-5806.99x36</v>
      </c>
      <c r="Y483" s="213" t="str">
        <v>Straight Grab Bar – 36" Length, Peened Grip</v>
      </c>
    </row>
    <row r="484" spans="24:25">
      <c r="X484" s="213" t="str">
        <v>B-5806.99x42</v>
      </c>
      <c r="Y484" s="213" t="str">
        <v>Straight Grab Bar – 42" Length, Peened Grip</v>
      </c>
    </row>
    <row r="485" spans="24:25">
      <c r="X485" s="213" t="str">
        <v>B-5806.99x48</v>
      </c>
      <c r="Y485" s="213" t="str">
        <v>Straight Grab Bar – 48" Length, Peened Grip</v>
      </c>
    </row>
    <row r="486" spans="24:25">
      <c r="X486" s="213" t="str">
        <v>B-580616x18</v>
      </c>
      <c r="Y486" s="213" t="str">
        <v>Vinyl-Coated Straight Grab Bar - 18" Length</v>
      </c>
    </row>
    <row r="487" spans="24:25">
      <c r="X487" s="213" t="str">
        <v>B-580616x24</v>
      </c>
      <c r="Y487" s="213" t="str">
        <v>Vinyl-Coated Straight Grab Bar - 24" Length</v>
      </c>
    </row>
    <row r="488" spans="24:25">
      <c r="X488" s="213" t="str">
        <v>B-580616x36</v>
      </c>
      <c r="Y488" s="213" t="str">
        <v>Vinyl-Coated Straight Grab Bar - 36" Length</v>
      </c>
    </row>
    <row r="489" spans="24:25">
      <c r="X489" s="213" t="str">
        <v>B-580616x42</v>
      </c>
      <c r="Y489" s="213" t="str">
        <v>Vinyl-Coated Straight Grab Bar - 42" Length</v>
      </c>
    </row>
    <row r="490" spans="24:25">
      <c r="X490" s="213" t="str">
        <v>B-5806x12</v>
      </c>
      <c r="Y490" s="213" t="str">
        <v>Straight Grab Bar – 12" Length</v>
      </c>
    </row>
    <row r="491" spans="24:25">
      <c r="X491" s="213" t="str">
        <v>B-5806x18</v>
      </c>
      <c r="Y491" s="213" t="str">
        <v>Straight Grab Bar – 18" Length</v>
      </c>
    </row>
    <row r="492" spans="24:25">
      <c r="X492" s="213" t="str">
        <v>B-5806x24</v>
      </c>
      <c r="Y492" s="213" t="str">
        <v>Straight Grab Bar – 24" Length</v>
      </c>
    </row>
    <row r="493" spans="24:25">
      <c r="X493" s="213" t="str">
        <v>B-5806x30</v>
      </c>
      <c r="Y493" s="213" t="str">
        <v>Straight Grab Bar – 30" Length</v>
      </c>
    </row>
    <row r="494" spans="24:25">
      <c r="X494" s="213" t="str">
        <v>B-5806x36</v>
      </c>
      <c r="Y494" s="213" t="str">
        <v>Straight Grab Bar – 36" Length</v>
      </c>
    </row>
    <row r="495" spans="24:25">
      <c r="X495" s="213" t="str">
        <v>B-5806x42</v>
      </c>
      <c r="Y495" s="213" t="str">
        <v>Straight Grab Bar – 42" Length</v>
      </c>
    </row>
    <row r="496" spans="24:25">
      <c r="X496" s="213" t="str">
        <v>B-5806x48</v>
      </c>
      <c r="Y496" s="213" t="str">
        <v>Straight Grab Bar – 48" Length</v>
      </c>
    </row>
    <row r="497" spans="24:25">
      <c r="X497" s="213" t="str">
        <v>B-6047x36</v>
      </c>
      <c r="Y497" s="213" t="str">
        <v>1-1/4" Dia., Shower Curtain Rod, 36" Length, Square End Flanges</v>
      </c>
    </row>
    <row r="498" spans="24:25">
      <c r="X498" s="213" t="str">
        <v>B-6047x48</v>
      </c>
      <c r="Y498" s="213" t="str">
        <v>1-1/4" Dia., Shower Curtain Rod, 48" Length, Square End Flanges</v>
      </c>
    </row>
    <row r="499" spans="24:25">
      <c r="X499" s="213" t="str">
        <v>B-6047x60</v>
      </c>
      <c r="Y499" s="213" t="str">
        <v>1-1/4" Dia., Shower Curtain Rod, 60" Length, Square End Flanges</v>
      </c>
    </row>
    <row r="500" spans="24:25">
      <c r="X500" s="213" t="str">
        <v>B-6047x72</v>
      </c>
      <c r="Y500" s="213" t="str">
        <v>1-1/4" Dia., Shower Curtain Rod, 72" Length, Square End Flanges</v>
      </c>
    </row>
    <row r="501" spans="24:25">
      <c r="X501" s="213" t="str">
        <v>B-6107x36</v>
      </c>
      <c r="Y501" s="213" t="str">
        <v>1" Dia., Shower Curtain Rod, 36" Length, Square End Flanges</v>
      </c>
    </row>
    <row r="502" spans="24:25">
      <c r="X502" s="213" t="str">
        <v>B-6107x48</v>
      </c>
      <c r="Y502" s="213" t="str">
        <v>1" Dia., Shower Curtain Rod, 48" Length, Square End Flanges</v>
      </c>
    </row>
    <row r="503" spans="24:25">
      <c r="X503" s="213" t="str">
        <v>B-6107x60</v>
      </c>
      <c r="Y503" s="213" t="str">
        <v>1" Dia., Shower Curtain Rod, 60" Length, Square End Flanges</v>
      </c>
    </row>
    <row r="504" spans="24:25">
      <c r="X504" s="213" t="str">
        <v>B-6107x72</v>
      </c>
      <c r="Y504" s="213" t="str">
        <v>1" Dia., Shower Curtain Rod, 72" Length, Square End Flanges</v>
      </c>
    </row>
    <row r="505" spans="24:25">
      <c r="X505" s="213" t="str">
        <v>B-635.MBLK</v>
      </c>
      <c r="Y505" s="213" t="str">
        <v>Klutch Mobile Device Holder, Matte Black</v>
      </c>
    </row>
    <row r="506" spans="24:25">
      <c r="X506" s="213" t="str">
        <v>B-6737x24</v>
      </c>
      <c r="Y506" s="213" t="str">
        <v>Towel Bar, Square – 24" Length</v>
      </c>
    </row>
    <row r="507" spans="24:25">
      <c r="X507" s="213" t="str">
        <v>B-673x18</v>
      </c>
      <c r="Y507" s="213" t="str">
        <v>Towel Bar, Square – 18" Length</v>
      </c>
    </row>
    <row r="508" spans="24:25">
      <c r="X508" s="213" t="str">
        <v>B-673x24</v>
      </c>
      <c r="Y508" s="213" t="str">
        <v>Towel Bar, Square – 24" Length</v>
      </c>
    </row>
    <row r="509" spans="24:25">
      <c r="X509" s="213" t="str">
        <v>B-6747x24</v>
      </c>
      <c r="Y509" s="213" t="str">
        <v>Towel Bar, Round – 24" Length</v>
      </c>
    </row>
    <row r="510" spans="24:25">
      <c r="X510" s="213" t="str">
        <v>B-674x18</v>
      </c>
      <c r="Y510" s="213" t="str">
        <v>Towel Bar, Round – 18" Length</v>
      </c>
    </row>
    <row r="511" spans="24:25">
      <c r="X511" s="213" t="str">
        <v>B-674x24</v>
      </c>
      <c r="Y511" s="213" t="str">
        <v>Towel Bar, Round – 24" Length</v>
      </c>
    </row>
    <row r="512" spans="24:25">
      <c r="X512" s="213" t="str">
        <v>B-676x24</v>
      </c>
      <c r="Y512" s="213" t="str">
        <v>Towel Shelf with Bar – 24" Length, Surface-Mounted</v>
      </c>
    </row>
    <row r="513" spans="24:25">
      <c r="X513" s="213" t="str">
        <v>B-6806.99x12</v>
      </c>
      <c r="Y513" s="213" t="str">
        <v>Straight Grab Bar – 12" Length, Peened Grip</v>
      </c>
    </row>
    <row r="514" spans="24:25">
      <c r="X514" s="213" t="str">
        <v>B-6806.99x18</v>
      </c>
      <c r="Y514" s="213" t="str">
        <v>Straight Grab Bar – 18" Length, Peened Grip</v>
      </c>
    </row>
    <row r="515" spans="24:25">
      <c r="X515" s="213" t="str">
        <v>B-6806.99x24</v>
      </c>
      <c r="Y515" s="213" t="str">
        <v>Straight Grab Bar – 24" Length, Peened Grip</v>
      </c>
    </row>
    <row r="516" spans="24:25">
      <c r="X516" s="213" t="str">
        <v>B-6806.99x30</v>
      </c>
      <c r="Y516" s="213" t="str">
        <v>Straight Grab Bar – 30" Length, Peened Grip</v>
      </c>
    </row>
    <row r="517" spans="24:25">
      <c r="X517" s="213" t="str">
        <v>B-6806.99x36</v>
      </c>
      <c r="Y517" s="213" t="str">
        <v>Straight Grab Bar – 36" Length, Peened Grip</v>
      </c>
    </row>
    <row r="518" spans="24:25">
      <c r="X518" s="213" t="str">
        <v>B-6806.99x42</v>
      </c>
      <c r="Y518" s="213" t="str">
        <v>Straight Grab Bar – 42" Length, Peened Grip</v>
      </c>
    </row>
    <row r="519" spans="24:25">
      <c r="X519" s="213" t="str">
        <v>B-6806.99x48</v>
      </c>
      <c r="Y519" s="213" t="str">
        <v>Straight Grab Bar – 48" Length, Peened Grip</v>
      </c>
    </row>
    <row r="520" spans="24:25">
      <c r="X520" s="213" t="str">
        <v>B-6806x12</v>
      </c>
      <c r="Y520" s="213" t="str">
        <v>Straight Grab Bar – 12" Length</v>
      </c>
    </row>
    <row r="521" spans="24:25">
      <c r="X521" s="213" t="str">
        <v>B-6806x18</v>
      </c>
      <c r="Y521" s="213" t="str">
        <v>Straight Grab Bar – 18" Length</v>
      </c>
    </row>
    <row r="522" spans="24:25">
      <c r="X522" s="213" t="str">
        <v>B-6806x24</v>
      </c>
      <c r="Y522" s="213" t="str">
        <v>Straight Grab Bar – 24" Length</v>
      </c>
    </row>
    <row r="523" spans="24:25">
      <c r="X523" s="213" t="str">
        <v>B-6806x30</v>
      </c>
      <c r="Y523" s="213" t="str">
        <v>Straight Grab Bar – 30" Length</v>
      </c>
    </row>
    <row r="524" spans="24:25">
      <c r="X524" s="213" t="str">
        <v>B-6806x36</v>
      </c>
      <c r="Y524" s="213" t="str">
        <v>Straight Grab Bar – 36" Length</v>
      </c>
    </row>
    <row r="525" spans="24:25">
      <c r="X525" s="213" t="str">
        <v>B-6806x42</v>
      </c>
      <c r="Y525" s="213" t="str">
        <v>Straight Grab Bar – 42" Length</v>
      </c>
    </row>
    <row r="526" spans="24:25">
      <c r="X526" s="213" t="str">
        <v>B-6806x48</v>
      </c>
      <c r="Y526" s="213" t="str">
        <v>Straight Grab Bar – 48" Length</v>
      </c>
    </row>
    <row r="527" spans="24:25">
      <c r="X527" s="213" t="str">
        <v>B-683x24</v>
      </c>
      <c r="Y527" s="213" t="str">
        <v>Toiletry Shelf  – 24" Length, Surface-Mounted</v>
      </c>
    </row>
    <row r="528" spans="24:25">
      <c r="X528" s="213" t="str">
        <v>B-710 115V</v>
      </c>
      <c r="Y528" s="213" t="str">
        <v>Automatic Hand Dryer, Surface-Mounted – 115V</v>
      </c>
    </row>
    <row r="529" spans="24:25">
      <c r="X529" s="213" t="str">
        <v>B-7120 115V</v>
      </c>
      <c r="Y529" s="213" t="str">
        <v>QuietDry Series, ADA Dryer, Surface-Mounted, White Cover – 115V</v>
      </c>
    </row>
    <row r="530" spans="24:25">
      <c r="X530" s="213" t="str">
        <v>B-7120 230V</v>
      </c>
      <c r="Y530" s="213" t="str">
        <v>QuietDry Series, ADA Dryer, Surface-Mounted, White Cover – 230V</v>
      </c>
    </row>
    <row r="531" spans="24:25">
      <c r="X531" s="213" t="str">
        <v>B-7128 115V</v>
      </c>
      <c r="Y531" s="213" t="str">
        <v>QuietDry Series, ADA Dryer, Surf.-Mtd., Stainless Steel Cover– 115V</v>
      </c>
    </row>
    <row r="532" spans="24:25">
      <c r="X532" s="213" t="str">
        <v>B-7128 230V</v>
      </c>
      <c r="Y532" s="213" t="str">
        <v>QuietDry Series, ADA Dryer, Surf.-Mtd., Stainless Steel Cover– 230V</v>
      </c>
    </row>
    <row r="533" spans="24:25">
      <c r="X533" s="213" t="str">
        <v>B-715 115V</v>
      </c>
      <c r="Y533" s="213" t="str">
        <v>Elan Surf Mtd Auto Hand Dryer</v>
      </c>
    </row>
    <row r="534" spans="24:25">
      <c r="X534" s="213" t="str">
        <v>B-7179.MBLK</v>
      </c>
      <c r="Y534" s="213" t="str">
        <v xml:space="preserve">Surface-Mounted Automatic Hand Dryer, Matte Black </v>
      </c>
    </row>
    <row r="535" spans="24:25">
      <c r="X535" s="213" t="str">
        <v>B-7180 115V</v>
      </c>
      <c r="Y535" s="213" t="str">
        <v>QuietDry Series, ADA Dryer, Surf.-Mtd., White Cover – 115V</v>
      </c>
    </row>
    <row r="536" spans="24:25">
      <c r="X536" s="213" t="str">
        <v>B-7180 230V</v>
      </c>
      <c r="Y536" s="213" t="str">
        <v>QuietDry Series, ADA Dryer, Surf.-Mtd., White Cover – 230V</v>
      </c>
    </row>
    <row r="537" spans="24:25">
      <c r="X537" s="213" t="str">
        <v>B-7188 115V</v>
      </c>
      <c r="Y537" s="213" t="str">
        <v>QuietDry Series, ADA Dryer, Surf.-Mtd., White Chrome – 115V</v>
      </c>
    </row>
    <row r="538" spans="24:25">
      <c r="X538" s="213" t="str">
        <v>B-7188 230V</v>
      </c>
      <c r="Y538" s="213" t="str">
        <v>QuietDry Series, ADA Dryer, Surf.-Mtd., White Chrome – 230V</v>
      </c>
    </row>
    <row r="539" spans="24:25">
      <c r="X539" s="213" t="str">
        <v>B-750 115V</v>
      </c>
      <c r="Y539" s="213" t="str">
        <v>AirCraft Automatic Hand Dryer, Recessed – 115V</v>
      </c>
    </row>
    <row r="540" spans="24:25">
      <c r="X540" s="213" t="str">
        <v>B-750 230V</v>
      </c>
      <c r="Y540" s="213" t="str">
        <v>AirCraft Automatic Hand Dryer, Recessed – 208-240V</v>
      </c>
    </row>
    <row r="541" spans="24:25">
      <c r="X541" s="213" t="str">
        <v>B-750-506</v>
      </c>
      <c r="Y541" s="213" t="str">
        <v>AirCraft Recessed Dryer Mounting Box</v>
      </c>
    </row>
    <row r="542" spans="24:25">
      <c r="X542" s="213" t="str">
        <v>B-820-248</v>
      </c>
      <c r="Y542" s="213" t="str">
        <v>Foam Soap Dispenser</v>
      </c>
    </row>
    <row r="543" spans="24:25">
      <c r="X543" s="213" t="str">
        <v>B-820-258</v>
      </c>
      <c r="Y543" s="213" t="str">
        <v>Liquid Soap Dispenser</v>
      </c>
    </row>
    <row r="544" spans="24:25">
      <c r="X544" s="213" t="str">
        <v>B-822-402</v>
      </c>
      <c r="Y544" s="213" t="str">
        <v>Universal Basin Mtg Grip-All Purpose</v>
      </c>
    </row>
    <row r="545" spans="24:25">
      <c r="X545" s="213" t="str">
        <v>B-824-201</v>
      </c>
      <c r="Y545" s="213" t="str">
        <v>External AC Multi Adapter Kit</v>
      </c>
    </row>
    <row r="546" spans="24:25">
      <c r="X546" s="213" t="str">
        <v>B-824-241</v>
      </c>
      <c r="Y546" s="213" t="str">
        <v xml:space="preserve">Battery Pack </v>
      </c>
    </row>
    <row r="547" spans="24:25">
      <c r="X547" s="213" t="str">
        <v>B-826-20</v>
      </c>
      <c r="Y547" s="213" t="str">
        <v>AC Adapter 6V for one B-826 or B-8263 Dispenser</v>
      </c>
    </row>
    <row r="548" spans="24:25">
      <c r="X548" s="213" t="str">
        <v>B-830-162</v>
      </c>
      <c r="Y548" s="213" t="str">
        <v>25 Foot Tubing Packet</v>
      </c>
    </row>
    <row r="549" spans="24:25">
      <c r="X549" s="213" t="str">
        <v>B-830-164</v>
      </c>
      <c r="Y549" s="213" t="str">
        <v>Tubing Connector Packet</v>
      </c>
    </row>
    <row r="550" spans="24:25" ht="31.2">
      <c r="X550" s="213" t="str">
        <v>B-830-341</v>
      </c>
      <c r="Y550" s="213" t="str">
        <v>Soap Dispenser Connector Kit (One kit required for each sink Includes swivel connector assembly, connector tubing, and clamps.) When countertop exceeds 1-1/4" thickness, also order 822-402 Adapter.</v>
      </c>
    </row>
    <row r="551" spans="24:25" ht="21">
      <c r="X551" s="213" t="str">
        <v>B-830-359</v>
      </c>
      <c r="Y551" s="213" t="str">
        <v>Liquid, Soap Pump (B-822), 4" Spout Length, Bright Polished Stainless Steel with 3" Shank</v>
      </c>
    </row>
    <row r="552" spans="24:25" ht="21">
      <c r="X552" s="213" t="str">
        <v>B-830-372</v>
      </c>
      <c r="Y552" s="213" t="str">
        <v>Liquid, Soap Pump (B-8226), 6" Spout Length, Bright Polished Stainless Steel with 3" Shank</v>
      </c>
    </row>
    <row r="553" spans="24:25" ht="21">
      <c r="X553" s="213" t="str">
        <v>B-833-359</v>
      </c>
      <c r="Y553" s="213" t="str">
        <v>Foam, Soap Pump (B-823), 4" Spout Length, Bright Polished Stainless Steel with 3" Shank</v>
      </c>
    </row>
    <row r="554" spans="24:25" ht="21">
      <c r="X554" s="213" t="str">
        <v>B-833-372</v>
      </c>
      <c r="Y554" s="213" t="str">
        <v>Foam, Soap Pump (B-8226), 6" Spout Length, Bright Polished Stainless Steel with 3" Shank</v>
      </c>
    </row>
    <row r="555" spans="24:25">
      <c r="X555" s="213" t="str">
        <v>B-918116L</v>
      </c>
      <c r="Y555" s="213" t="str">
        <v>Folding Shower Bariatric Seat, Right</v>
      </c>
    </row>
    <row r="556" spans="24:25">
      <c r="X556" s="213" t="str">
        <v>B-918116R</v>
      </c>
      <c r="Y556" s="213" t="str">
        <v>Folding Shower Bariatric Seat, Left</v>
      </c>
    </row>
    <row r="557" spans="24:25">
      <c r="X557" s="213" t="str">
        <v>B-9262.MBLK</v>
      </c>
      <c r="Y557" s="213" t="str">
        <v xml:space="preserve">Surface-Mounted Paper Towel Dispenser, Matte Black </v>
      </c>
    </row>
    <row r="558" spans="24:25">
      <c r="X558" s="213" t="str">
        <v>B-9279.MBLK</v>
      </c>
      <c r="Y558" s="213" t="str">
        <v xml:space="preserve">Surface-Mounted Waste Receptacle, Matte Black </v>
      </c>
    </row>
    <row r="559" spans="24:25">
      <c r="X559" s="213" t="str">
        <v>B-9279-20</v>
      </c>
      <c r="Y559" s="213" t="str">
        <v>Bracket for waste receptacle</v>
      </c>
    </row>
    <row r="560" spans="24:25">
      <c r="X560" s="213" t="str">
        <v>B-9541</v>
      </c>
      <c r="Y560" s="213" t="str">
        <v>Surface-Mounted Coat Hook with Bumper</v>
      </c>
    </row>
    <row r="561" spans="24:25">
      <c r="X561" s="213" t="str">
        <v>B-9541.MBLK</v>
      </c>
      <c r="Y561" s="213" t="str">
        <v>Surface-Mounted Coat Hook with Bumper, Matte Black</v>
      </c>
    </row>
    <row r="562" spans="24:25">
      <c r="X562" s="213" t="str">
        <v>B-9542.MBLK</v>
      </c>
      <c r="Y562" s="213" t="str">
        <v>Surface-Mounted Coat Hook, Matte Black</v>
      </c>
    </row>
    <row r="563" spans="24:25">
      <c r="X563" s="213" t="str">
        <v>B-9543.MBLK</v>
      </c>
      <c r="Y563" s="213" t="str">
        <v>Surface-Mounted Single Toilet Roll Holder, Matte Black</v>
      </c>
    </row>
    <row r="564" spans="24:25">
      <c r="X564" s="213" t="str">
        <v>B-9547.MBLK</v>
      </c>
      <c r="Y564" s="213" t="str">
        <v>Surface-Mounted Double Toilet Roll Holder, Matte Black</v>
      </c>
    </row>
    <row r="565" spans="24:25">
      <c r="X565" s="213" t="str">
        <v>B-9806-20</v>
      </c>
      <c r="Y565" s="213" t="str">
        <v>Dry Wall Kit</v>
      </c>
    </row>
    <row r="566" spans="24:25">
      <c r="X566" s="213" t="str">
        <v>B-9806x18</v>
      </c>
      <c r="Y566" s="213" t="str">
        <v>Straight Grab Bar - 18" Length</v>
      </c>
    </row>
    <row r="567" spans="24:25" ht="21">
      <c r="X567" s="213" t="str">
        <v>B-9806X18.MBLK</v>
      </c>
      <c r="Y567" s="213" t="str">
        <v>Straight Grab Bar - 18" Matte Black Finish</v>
      </c>
    </row>
    <row r="568" spans="24:25">
      <c r="X568" s="213" t="str">
        <v>B-9806x24</v>
      </c>
      <c r="Y568" s="213" t="str">
        <v>Straight Grab Bar - 24" Length</v>
      </c>
    </row>
    <row r="569" spans="24:25" ht="21">
      <c r="X569" s="213" t="str">
        <v>B-9806X24.MBLK</v>
      </c>
      <c r="Y569" s="213" t="str">
        <v>Straight Grab Bar - 24" Matte Black Finish</v>
      </c>
    </row>
    <row r="570" spans="24:25">
      <c r="X570" s="213" t="str">
        <v>B-9806X30</v>
      </c>
      <c r="Y570" s="213" t="str">
        <v>Straight Grab Bar - 30" Length</v>
      </c>
    </row>
    <row r="571" spans="24:25" ht="21">
      <c r="X571" s="213" t="str">
        <v>B-9806x30.MBLK</v>
      </c>
      <c r="Y571" s="213" t="str">
        <v>Straight Grab Bar - 30" Matte Black Finish</v>
      </c>
    </row>
    <row r="572" spans="24:25">
      <c r="X572" s="213" t="str">
        <v>B-9806x36</v>
      </c>
      <c r="Y572" s="213" t="str">
        <v>Straight Grab Bar - 36" Length</v>
      </c>
    </row>
    <row r="573" spans="24:25" ht="21">
      <c r="X573" s="213" t="str">
        <v>B-9806x36.MBLK</v>
      </c>
      <c r="Y573" s="213" t="str">
        <v>Straight Grab Bar - 36" Matte Black Finish</v>
      </c>
    </row>
    <row r="574" spans="24:25">
      <c r="X574" s="213" t="str">
        <v>B-9806x42</v>
      </c>
      <c r="Y574" s="213" t="str">
        <v>Straight Grab Bar - 42" Length</v>
      </c>
    </row>
    <row r="575" spans="24:25" ht="21">
      <c r="X575" s="213" t="str">
        <v>B-9806x42.MBLK</v>
      </c>
      <c r="Y575" s="213" t="str">
        <v>Straight Grab Bar - 42" Matte Black Finish</v>
      </c>
    </row>
    <row r="576" spans="24:25">
      <c r="X576" s="213" t="str">
        <v>B-9806x48</v>
      </c>
      <c r="Y576" s="213" t="str">
        <v>Straight Grab Bar - 48" Length</v>
      </c>
    </row>
    <row r="577" spans="24:25" ht="21">
      <c r="X577" s="213" t="str">
        <v>B-9806x48.MBLK</v>
      </c>
      <c r="Y577" s="213" t="str">
        <v>Straight Grab Bar - 48" Matte Black Finish</v>
      </c>
    </row>
    <row r="578" spans="24:25">
      <c r="X578" s="213" t="str">
        <v>B-9890</v>
      </c>
      <c r="Y578" s="213" t="str">
        <v>Toilet Tissue Dispenser, Jumbo Roll</v>
      </c>
    </row>
    <row r="579" spans="24:25">
      <c r="X579" s="213" t="str">
        <v>B-7671.MBLK</v>
      </c>
      <c r="Y579" s="213" t="str">
        <v>NEW: Single Robe Hook, Matte Black</v>
      </c>
    </row>
    <row r="580" spans="24:25">
      <c r="X580" s="213" t="str">
        <v>B-842</v>
      </c>
      <c r="Y580" s="213" t="str">
        <v>Counter-Mounted Automatic Soap Dispenser, Matte Black, 34-fl. Oz.</v>
      </c>
    </row>
    <row r="581" spans="24:25">
      <c r="X581" s="213" t="str">
        <v>B-852</v>
      </c>
      <c r="Y581" s="213" t="str">
        <v>Counter-Mounted Automatic Soap Dispenser, Matte Black, 34-fl. Oz.</v>
      </c>
    </row>
    <row r="582" spans="24:25">
      <c r="X582" s="213" t="str">
        <v>B-8872</v>
      </c>
      <c r="Y582" s="213" t="str">
        <v>Faucet, Matte Black</v>
      </c>
    </row>
    <row r="583" spans="24:25" ht="21">
      <c r="X583" s="213" t="str">
        <v>B-862</v>
      </c>
      <c r="Y583" s="213" t="str">
        <v>NEW: Designer Series Automatic Top Fill Foam Soap Dispenser, Matte Black</v>
      </c>
    </row>
    <row r="584" spans="24:25" ht="21">
      <c r="X584" s="213" t="str">
        <v>B-872</v>
      </c>
      <c r="Y584" s="213" t="str">
        <v>NEW: Designer Series Automatic Top Fill Liquid Soap Dispenser, Matte Black</v>
      </c>
    </row>
    <row r="585" spans="24:25">
      <c r="X585" s="213" t="str">
        <v>B-8892</v>
      </c>
      <c r="Y585" s="213" t="str">
        <v>NEW: Designer Series Automatic Faucet, Matte Black</v>
      </c>
    </row>
    <row r="586" spans="24:25" ht="31.2">
      <c r="X586" s="213" t="str">
        <v>B-150CX18.MBLK</v>
      </c>
      <c r="Y586" s="213" t="str">
        <v>18" Straight Grab Bar with Concealed Flange, Matte Black</v>
      </c>
    </row>
    <row r="587" spans="24:25" ht="31.2">
      <c r="X587" s="213" t="str">
        <v>B-150CX24.MBLK</v>
      </c>
      <c r="Y587" s="213" t="str">
        <v>24" Straight Grab Bar with Concealed Flange, Matte Black</v>
      </c>
    </row>
    <row r="588" spans="24:25" ht="31.2">
      <c r="X588" s="213" t="str">
        <v>B-150CX36.MBLK</v>
      </c>
      <c r="Y588" s="213" t="str">
        <v>36" Straight Grab Bar with Concealed Flange, Matte Black</v>
      </c>
    </row>
    <row r="589" spans="24:25" ht="31.2">
      <c r="X589" s="213" t="str">
        <v>B-150CX42.MBLK</v>
      </c>
      <c r="Y589" s="213" t="str">
        <v>42" Straight Grab Bar with Concealed Flange, Matte Black</v>
      </c>
    </row>
    <row r="590" spans="24:25" ht="31.2">
      <c r="X590" s="213" t="str">
        <v>B-150CX48.MBLK</v>
      </c>
      <c r="Y590" s="213" t="str">
        <v>48" Straight Grab Bar with Concealed Flange, Matte Black</v>
      </c>
    </row>
    <row r="591" spans="24:25">
      <c r="X591" s="213" t="str">
        <v>B-2012.MBLK</v>
      </c>
      <c r="Y591" s="213" t="str">
        <v>Automatic Wall-Mounted Soap Dispenser, 30-fl. oz., Matte Black</v>
      </c>
    </row>
    <row r="592" spans="24:25">
      <c r="X592" s="213" t="str">
        <v>B-2013.MBLK</v>
      </c>
      <c r="Y592" s="213" t="str">
        <v>Automatic Wall-Mounted Foam Soap Dispenser, 27-fl. Oz, Matte Black</v>
      </c>
    </row>
    <row r="593" spans="24:25">
      <c r="X593" s="213" t="str">
        <v>B-221.MBLK</v>
      </c>
      <c r="Y593" s="213" t="str">
        <v>Toilet Seat Cover Dispenser, Matte Black</v>
      </c>
    </row>
    <row r="594" spans="24:25" ht="21">
      <c r="X594" s="213" t="str">
        <v>B-104 2448.MBLK</v>
      </c>
      <c r="Y594" s="213" t="str">
        <v xml:space="preserve">NEW: Pill Shaped Matte Black Mirror 24" x 48" </v>
      </c>
    </row>
    <row r="595" spans="24:25" ht="21">
      <c r="X595" s="213" t="str">
        <v>B-167 2436.MBLK</v>
      </c>
      <c r="Y595" s="213" t="str">
        <v xml:space="preserve">NEW: LED Matte Black Mirror 24" x 36" </v>
      </c>
    </row>
    <row r="596" spans="24:25" ht="21">
      <c r="X596" s="213" t="str">
        <v>B-290 1830.MBLK</v>
      </c>
      <c r="Y596" s="213" t="str">
        <v>18" Wide x 30" High, Matte Black</v>
      </c>
    </row>
    <row r="597" spans="24:25" ht="21">
      <c r="X597" s="213" t="str">
        <v>B-290 1836.MBLK</v>
      </c>
      <c r="Y597" s="213" t="str">
        <v>18" Wide x 36" High, Matte Black</v>
      </c>
    </row>
    <row r="598" spans="24:25" ht="21">
      <c r="X598" s="213" t="str">
        <v>B-290 2430.MBLK</v>
      </c>
      <c r="Y598" s="213" t="str">
        <v>24" Wide x 30" High, Matte Black</v>
      </c>
    </row>
    <row r="599" spans="24:25" ht="21">
      <c r="X599" s="213" t="str">
        <v>B-290 2436.MBLK</v>
      </c>
      <c r="Y599" s="213" t="str">
        <v>24" Wide x 36" High, Matte Black</v>
      </c>
    </row>
    <row r="600" spans="24:25" ht="21">
      <c r="X600" s="213" t="str">
        <v>B-290 2448.MBLK</v>
      </c>
      <c r="Y600" s="213" t="str">
        <v>24" Wide x 48" High, Matte Black</v>
      </c>
    </row>
    <row r="601" spans="24:25" ht="21">
      <c r="X601" s="213" t="str">
        <v>B-290 2460.MBLK</v>
      </c>
      <c r="Y601" s="213" t="str">
        <v>24" Wide x 60" High, Matte Black</v>
      </c>
    </row>
    <row r="602" spans="24:25" ht="21">
      <c r="X602" s="213" t="str">
        <v>B-290 2472.MBLK</v>
      </c>
      <c r="Y602" s="213" t="str">
        <v>24" Wide x 72" High, Matte Black</v>
      </c>
    </row>
    <row r="603" spans="24:25">
      <c r="X603" s="213" t="str">
        <v>B-3013.MBLK</v>
      </c>
      <c r="Y603" s="213" t="str">
        <v>Toilet Seat Cover Dispenser, Matte Black</v>
      </c>
    </row>
    <row r="604" spans="24:25">
      <c r="X604" s="213" t="str">
        <v>B-306.MBLK</v>
      </c>
      <c r="Y604" s="213" t="str">
        <v>Recessed Soap Dispenser, 45-fl. Oz, Matte Black</v>
      </c>
    </row>
    <row r="605" spans="24:25" ht="21">
      <c r="X605" s="213" t="str">
        <v>B-3091.MBLK</v>
      </c>
      <c r="Y605" s="213" t="str">
        <v>Recessed-Mounted Toilet Tissue, Seat-Cover Dispenser and Waste Disposal, Left Side, Matte Black</v>
      </c>
    </row>
    <row r="606" spans="24:25" ht="21">
      <c r="X606" s="213" t="str">
        <v>B-3092.MBLK</v>
      </c>
      <c r="Y606" s="213" t="str">
        <v>Recessed-Mounted Toilet Tissue, Seat-Cover Dispenser and Waste Disposal, Right Side, Matte Black</v>
      </c>
    </row>
    <row r="607" spans="24:25" ht="21">
      <c r="X607" s="213" t="str">
        <v>B-3479.MBLK</v>
      </c>
      <c r="Y607" s="213" t="str">
        <v>Surface-Mounted Seat Cover Dispenser and Dual-Roll Toilet Tissue Disp., Matte Black</v>
      </c>
    </row>
    <row r="608" spans="24:25" ht="21">
      <c r="X608" s="213" t="str">
        <v>B-3513.MBLK</v>
      </c>
      <c r="Y608" s="213" t="str">
        <v>Recessed Sanitary Napkin Disposal, 0.6-Gal. – TrimLineSeries, Matte Black</v>
      </c>
    </row>
    <row r="609" spans="24:25" ht="21">
      <c r="X609" s="213" t="str">
        <v>B-35139.MBLK</v>
      </c>
      <c r="Y609" s="213" t="str">
        <v>Surface-Mtd. Sanitary Napkin Disposal, 0.6-Gal. – TrimLineSeries, Matte Black</v>
      </c>
    </row>
    <row r="610" spans="24:25" ht="21">
      <c r="X610" s="213" t="str">
        <v>B-35303.MBLK</v>
      </c>
      <c r="Y610" s="213" t="str">
        <v>Recessed Sanitary Napkin Disposal, 1.2-Gal., Matte Black</v>
      </c>
    </row>
    <row r="611" spans="24:25" ht="21">
      <c r="X611" s="213" t="str">
        <v>B-35633.MBLK</v>
      </c>
      <c r="Y611" s="213" t="str">
        <v>Recessed Waste Receptacle w/Disposal Door, 3-Gal., Matte Black</v>
      </c>
    </row>
    <row r="612" spans="24:25" ht="21">
      <c r="X612" s="213" t="str">
        <v>B-35639.MBLK</v>
      </c>
      <c r="Y612" s="213" t="str">
        <v>Surface-Mtd. Waste Receptacle w/Disposal Door, 3-Gal., Matte Black</v>
      </c>
    </row>
    <row r="613" spans="24:25" ht="21">
      <c r="X613" s="213" t="str">
        <v>B-35643.MBLK</v>
      </c>
      <c r="Y613" s="213" t="str">
        <v>Recessed Waste Receptacle, 12-Gal., Matte Black</v>
      </c>
    </row>
    <row r="614" spans="24:25" ht="21">
      <c r="X614" s="213" t="str">
        <v>B-35649.MBLK</v>
      </c>
      <c r="Y614" s="213" t="str">
        <v xml:space="preserve">Surface-Mtd. Waste Receptacle, 12-Gal., Matte Black </v>
      </c>
    </row>
    <row r="615" spans="24:25" ht="21">
      <c r="X615" s="213" t="str">
        <v>B-357.MBLK</v>
      </c>
      <c r="Y615" s="213" t="str">
        <v>Partition-Mounted Seat Cover Dispenser Napkin Disposal, 0.8-Gal. Dual-Roll Toilet Tissue Dispenser, Matte Black</v>
      </c>
    </row>
    <row r="616" spans="24:25" ht="21">
      <c r="X616" s="213" t="str">
        <v>B-3571.MBLK</v>
      </c>
      <c r="Y616" s="213" t="str">
        <v xml:space="preserve">Partiton-Mounted Seat Cover Dispenser Disposal, 0.8-Gal. Toilet Tissue Dispenser – Accessible Design, Matte Black </v>
      </c>
    </row>
    <row r="617" spans="24:25" ht="21">
      <c r="X617" s="213" t="str">
        <v>B-35715.MBLK</v>
      </c>
      <c r="Y617" s="213" t="str">
        <v xml:space="preserve">Partiton-Mounted Seat Cover Dispenser Disposal, 0.8-Gal. Toilet Tissue Dispenser – Accessible Design, Matte Black </v>
      </c>
    </row>
    <row r="618" spans="24:25" ht="21">
      <c r="X618" s="213" t="str">
        <v>B-3579.MBLK</v>
      </c>
      <c r="Y618" s="213" t="str">
        <v>Surface-Mounted Seat Cover Dispenser Disposal, 0.8-Gal. Toilet Tissue Dispenser, Matte Black</v>
      </c>
    </row>
    <row r="619" spans="24:25" ht="21">
      <c r="X619" s="213" t="str">
        <v>B-35883.MBLK</v>
      </c>
      <c r="Y619" s="213" t="str">
        <v>Recessed Multi-Roll Toilet Tissue Dispenser – TrimLineSeries, Matte Black</v>
      </c>
    </row>
    <row r="620" spans="24:25" ht="21">
      <c r="X620" s="213" t="str">
        <v>B-35883.MBLK</v>
      </c>
      <c r="Y620" s="213" t="str">
        <v>Recessed Multi-Roll Toilet Tissue Dispenser – TrimLineSeries, Matte Black</v>
      </c>
    </row>
    <row r="621" spans="24:25" ht="21">
      <c r="X621" s="213" t="str">
        <v>B-35903.MBLK</v>
      </c>
      <c r="Y621" s="213" t="str">
        <v xml:space="preserve">Paper Towel Dispenser, Matte Black </v>
      </c>
    </row>
    <row r="622" spans="24:25" ht="21">
      <c r="X622" s="213" t="str">
        <v>B-359033.MBLK</v>
      </c>
      <c r="Y622" s="213" t="str">
        <v>Recessed Paper Towel Dispenser, Matte Black</v>
      </c>
    </row>
    <row r="623" spans="24:25" ht="21">
      <c r="X623" s="213" t="str">
        <v>B-359039.MBLK</v>
      </c>
      <c r="Y623" s="213" t="str">
        <v>Surface-Mtd. Paper Towel Dispenser – TrimLineSeries, Matte Black</v>
      </c>
    </row>
    <row r="624" spans="24:25" ht="21">
      <c r="X624" s="213" t="str">
        <v>B-36903.MBLK</v>
      </c>
      <c r="Y624" s="213" t="str">
        <v>Paper Towel Dispenser and Waste Receptacle, Matte Black</v>
      </c>
    </row>
    <row r="625" spans="24:25" ht="31.2">
      <c r="X625" s="213" t="str">
        <v>B-37063.MBLK 25</v>
      </c>
      <c r="Y625" s="213" t="str">
        <v>Recessed Napkin / Tampon Vendor, 25 Cent Vend Operation, Matte Black</v>
      </c>
    </row>
    <row r="626" spans="24:25" ht="21">
      <c r="X626" s="213" t="str">
        <v>B-37063.MBLK C</v>
      </c>
      <c r="Y626" s="213" t="str">
        <v>Recessed Napkin / Tampon Vendor, Free Vend Operation, Matte Black</v>
      </c>
    </row>
    <row r="627" spans="24:25" ht="31.2">
      <c r="X627" s="213" t="str">
        <v>B-370634.MBLK 25</v>
      </c>
      <c r="Y627" s="213" t="str">
        <v>Semi-Recessed Push-Button Napkin/Tampon Vendor, 25 Cent Vend Operation, Matte Black</v>
      </c>
    </row>
    <row r="628" spans="24:25" ht="31.2">
      <c r="X628" s="213" t="str">
        <v>B-370634.MBLK C</v>
      </c>
      <c r="Y628" s="213" t="str">
        <v>Semi-Recessed Push-Button Napkin/Tampon Vendor, Free no-coin Operation, Matte Black</v>
      </c>
    </row>
    <row r="629" spans="24:25" ht="21">
      <c r="X629" s="213" t="str">
        <v>B-3725.MBLK 115V</v>
      </c>
      <c r="Y629" s="213" t="str">
        <v>ADA Recessed Hand Dryer, Matte Black</v>
      </c>
    </row>
    <row r="630" spans="24:25" ht="21">
      <c r="X630" s="213" t="str">
        <v>B-3725.MBLK 230V</v>
      </c>
      <c r="Y630" s="213" t="str">
        <v>ADA Recessed Hand Dryer, Matte Black</v>
      </c>
    </row>
    <row r="631" spans="24:25">
      <c r="X631" s="213" t="str">
        <v>B-3803.MBLK</v>
      </c>
      <c r="Y631" s="213" t="str">
        <v>Recessed Paper Towel Dispenser and Waste Receptacle, Matte Black</v>
      </c>
    </row>
    <row r="632" spans="24:25" ht="21">
      <c r="X632" s="213" t="str">
        <v>B-38032.MBLK</v>
      </c>
      <c r="Y632" s="213" t="str">
        <v>Semi-Recessed Paper Towel Dispenser and Waste Receptacle, Matte Black</v>
      </c>
    </row>
    <row r="633" spans="24:25" ht="21">
      <c r="X633" s="213" t="str">
        <v>B-38034.MBLK</v>
      </c>
      <c r="Y633" s="213" t="str">
        <v>Towel And Waste-4" (102Mm) Matte Black</v>
      </c>
    </row>
    <row r="634" spans="24:25" ht="21">
      <c r="X634" s="213" t="str">
        <v>B-380349.MBLK</v>
      </c>
      <c r="Y634" s="213" t="str">
        <v>Surface-Mtd. Paper Towel Disp., Waste Receptacle, Matte Black</v>
      </c>
    </row>
    <row r="635" spans="24:25" ht="21">
      <c r="X635" s="213" t="str">
        <v>B-39003.MBLK</v>
      </c>
      <c r="Y635" s="213" t="str">
        <v>Paper Towel Dispenser and Waste Receptacle, Matte Black</v>
      </c>
    </row>
    <row r="636" spans="24:25">
      <c r="X636" s="213" t="str">
        <v>B-540.MBLK</v>
      </c>
      <c r="Y636" s="213" t="str">
        <v>Surface-Mounted Toilet Tissue Dispenser &amp; Utility Shelf, Matte Black</v>
      </c>
    </row>
    <row r="637" spans="24:25">
      <c r="X637" s="213" t="str">
        <v>B-635.MBLK</v>
      </c>
      <c r="Y637" s="213" t="str">
        <v>Klutch Mobile Device Holder, Matte Black</v>
      </c>
    </row>
    <row r="638" spans="24:25">
      <c r="X638" s="213" t="str">
        <v>B-9890.MBLK</v>
      </c>
      <c r="Y638" s="213" t="str">
        <v>Jumbo-Toilet Roll Holder, Matte Black</v>
      </c>
    </row>
    <row r="639" spans="24:25" ht="31.2">
      <c r="X639" s="213" t="str">
        <v>150CX18.MBLK</v>
      </c>
      <c r="Y639" s="213" t="str">
        <v>18" Straight Grab Bar with Concealed Flange, Matte Black</v>
      </c>
    </row>
    <row r="640" spans="24:25" ht="31.2">
      <c r="X640" s="213" t="str">
        <v>150CX24.MBLK</v>
      </c>
      <c r="Y640" s="213" t="str">
        <v>24" Straight Grab Bar with Concealed Flange, Matte Black</v>
      </c>
    </row>
    <row r="641" spans="24:25" ht="31.2">
      <c r="X641" s="213" t="str">
        <v>150CX36.MBLK</v>
      </c>
      <c r="Y641" s="213" t="str">
        <v>36" Straight Grab Bar with Concealed Flange, Matte Black</v>
      </c>
    </row>
    <row r="642" spans="24:25" ht="31.2">
      <c r="X642" s="213" t="str">
        <v>150CX42.MBLK</v>
      </c>
      <c r="Y642" s="213" t="str">
        <v>42" Straight Grab Bar with Concealed Flange, Matte Black</v>
      </c>
    </row>
    <row r="643" spans="24:25" ht="31.2">
      <c r="X643" s="213" t="str">
        <v>150CX48.MBLK</v>
      </c>
      <c r="Y643" s="213" t="str">
        <v>48" Straight Grab Bar with Concealed Flange, Matte Black</v>
      </c>
    </row>
    <row r="644" spans="24:25">
      <c r="X644" s="213" t="str">
        <v>KB102-00</v>
      </c>
      <c r="Y644" s="213" t="str">
        <v>Child Protection Seat (Cream)</v>
      </c>
    </row>
    <row r="645" spans="24:25">
      <c r="X645" s="213" t="str">
        <v>KB102-01</v>
      </c>
      <c r="Y645" s="213" t="str">
        <v>Child Protection Seat (Grey)</v>
      </c>
    </row>
    <row r="646" spans="24:25">
      <c r="X646" s="213" t="str">
        <v>KB105-01</v>
      </c>
      <c r="Y646" s="213" t="str">
        <v>Designer High Chair (Grey)</v>
      </c>
    </row>
    <row r="647" spans="24:25">
      <c r="X647" s="213" t="str">
        <v>KB105-01-KD</v>
      </c>
      <c r="Y647" s="213" t="str">
        <v>Designer High Chair (Grey) Unassembled</v>
      </c>
    </row>
    <row r="648" spans="24:25">
      <c r="X648" s="213" t="str">
        <v>KB105-02</v>
      </c>
      <c r="Y648" s="213" t="str">
        <v>Designer High Chair (Black)</v>
      </c>
    </row>
    <row r="649" spans="24:25">
      <c r="X649" s="213" t="str">
        <v>KB105-02-KD</v>
      </c>
      <c r="Y649" s="213" t="str">
        <v>Designer High Chair (Black) Unassembled</v>
      </c>
    </row>
    <row r="650" spans="24:25">
      <c r="X650" s="213" t="str">
        <v>KB105-03</v>
      </c>
      <c r="Y650" s="213" t="str">
        <v>Designer High Chair (Red)</v>
      </c>
    </row>
    <row r="651" spans="24:25">
      <c r="X651" s="213" t="str">
        <v>KB105-03-KD</v>
      </c>
      <c r="Y651" s="213" t="str">
        <v>Designer High Chair (Red) Unassembled</v>
      </c>
    </row>
    <row r="652" spans="24:25">
      <c r="X652" s="213" t="str">
        <v>KB105-09</v>
      </c>
      <c r="Y652" s="213" t="str">
        <v>Designer High Chair (Brown)</v>
      </c>
    </row>
    <row r="653" spans="24:25">
      <c r="X653" s="213" t="str">
        <v>KB105-09-KD</v>
      </c>
      <c r="Y653" s="213" t="str">
        <v>Designer High Chair (Brown) Unassembled</v>
      </c>
    </row>
    <row r="654" spans="24:25">
      <c r="X654" s="213" t="str">
        <v>KB112-01CT</v>
      </c>
      <c r="Y654" s="213" t="str">
        <v>Countertop Surface Mounted Changing Station (Grey Granite)</v>
      </c>
    </row>
    <row r="655" spans="24:25">
      <c r="X655" s="213" t="str">
        <v>KB112-01RE</v>
      </c>
      <c r="Y655" s="213" t="str">
        <v>Countertop Recessed Changing Station (Grey Granite)</v>
      </c>
    </row>
    <row r="656" spans="24:25">
      <c r="X656" s="213" t="str">
        <v>KB113-99</v>
      </c>
      <c r="Y656" s="213" t="str">
        <v>Diaper Kits (120/case)</v>
      </c>
    </row>
    <row r="657" spans="24:25">
      <c r="X657" s="213" t="str">
        <v>KB115-02</v>
      </c>
      <c r="Y657" s="213" t="str">
        <v>Infant Seat Kradle (Black)</v>
      </c>
    </row>
    <row r="658" spans="24:25">
      <c r="X658" s="213" t="str">
        <v>KB115-09</v>
      </c>
      <c r="Y658" s="213" t="str">
        <v>Infant Seat Kradle (Brown)</v>
      </c>
    </row>
    <row r="659" spans="24:25">
      <c r="X659" s="213" t="str">
        <v>KB115-99</v>
      </c>
      <c r="Y659" s="213" t="str">
        <v>Infant Seat Kradle (Blue)</v>
      </c>
    </row>
    <row r="660" spans="24:25">
      <c r="X660" s="213" t="str">
        <v>KB150-99</v>
      </c>
      <c r="Y660" s="213" t="str">
        <v>Sanitary Liners (500/case)</v>
      </c>
    </row>
    <row r="661" spans="24:25">
      <c r="X661" s="213" t="str">
        <v>KB160-X1</v>
      </c>
      <c r="Y661" s="213" t="str">
        <v xml:space="preserve">The Diaper Pouch Diaper Disposal Sacks Cartridge (1 pack) </v>
      </c>
    </row>
    <row r="662" spans="24:25">
      <c r="X662" s="213" t="str">
        <v>KB160-X6</v>
      </c>
      <c r="Y662" s="213" t="str">
        <v xml:space="preserve">The Diaper Pouch Diaper Disposal Sacks Cartridge (6 pack) </v>
      </c>
    </row>
    <row r="663" spans="24:25">
      <c r="X663" s="213" t="str">
        <v>KB160-X30</v>
      </c>
      <c r="Y663" s="213" t="str">
        <v xml:space="preserve">The Diaper Pouch Diaper Disposal Sacks Cartridge (30 pack) </v>
      </c>
    </row>
    <row r="664" spans="24:25">
      <c r="X664" s="213" t="str">
        <v>KB208-01</v>
      </c>
      <c r="Y664" s="213" t="str">
        <v>Baby Bear Oval Plastic Changing Station (Grey)</v>
      </c>
    </row>
    <row r="665" spans="24:25">
      <c r="X665" s="213" t="str">
        <v>KB208-14</v>
      </c>
      <c r="Y665" s="213" t="str">
        <v>Baby Bear Oval Plastic Changing Station (Sandstone)</v>
      </c>
    </row>
    <row r="666" spans="24:25">
      <c r="X666" s="213" t="str">
        <v>KB300-00</v>
      </c>
      <c r="Y666" s="213" t="str">
        <v>Horizontal Plastic Changing Station (Beige)</v>
      </c>
    </row>
    <row r="667" spans="24:25">
      <c r="X667" s="213" t="str">
        <v>KB300-01</v>
      </c>
      <c r="Y667" s="213" t="str">
        <v>Horizontal Plastic Changing Station (Grey)</v>
      </c>
    </row>
    <row r="668" spans="24:25">
      <c r="X668" s="213" t="str">
        <v>KB300-01SS</v>
      </c>
      <c r="Y668" s="213" t="str">
        <v>Horizontal Plastic Changing Station with SS Front (Grey)</v>
      </c>
    </row>
    <row r="669" spans="24:25">
      <c r="X669" s="213" t="str">
        <v>KB300-05</v>
      </c>
      <c r="Y669" s="213" t="str">
        <v xml:space="preserve">Horizontal Plastic Changing Station (White Granite) </v>
      </c>
    </row>
    <row r="670" spans="24:25">
      <c r="X670" s="213" t="str">
        <v>KB300-05SS</v>
      </c>
      <c r="Y670" s="213" t="str">
        <v>Horizontal Plastic Changing Station with SS Front (White Granite)</v>
      </c>
    </row>
    <row r="671" spans="24:25">
      <c r="X671" s="213" t="str">
        <v>KB3000-AHL</v>
      </c>
      <c r="Y671" s="213" t="str">
        <v>Adjustable Height Changing Station</v>
      </c>
    </row>
    <row r="672" spans="24:25">
      <c r="X672" s="213" t="str">
        <v>KB301-00</v>
      </c>
      <c r="Y672" s="213" t="str">
        <v>Vertical Plastic Changing Station (Beige)</v>
      </c>
    </row>
    <row r="673" spans="24:25">
      <c r="X673" s="213" t="str">
        <v>KB301-01</v>
      </c>
      <c r="Y673" s="213" t="str">
        <v>Vertical Plastic Changing Station (Grey)</v>
      </c>
    </row>
    <row r="674" spans="24:25">
      <c r="X674" s="213" t="str">
        <v>KB301-01SS</v>
      </c>
      <c r="Y674" s="213" t="str">
        <v>Vertical Plastic Changing Station SS Front (Grey)</v>
      </c>
    </row>
    <row r="675" spans="24:25">
      <c r="X675" s="213" t="str">
        <v>KB301-05</v>
      </c>
      <c r="Y675" s="213" t="str">
        <v>Vertical Plastic Changing Station (White Granite)</v>
      </c>
    </row>
    <row r="676" spans="24:25">
      <c r="X676" s="213" t="str">
        <v>KB301-05SS</v>
      </c>
      <c r="Y676" s="213" t="str">
        <v>Vertical Plastic Changing Station with SS Front (White Granite)</v>
      </c>
    </row>
    <row r="677" spans="24:25">
      <c r="X677" s="213" t="str">
        <v>KB310-SSRE</v>
      </c>
      <c r="Y677" s="213" t="str">
        <v>Horizontal, Recessed Mounted Baby Changing Station - Stainless</v>
      </c>
    </row>
    <row r="678" spans="24:25" ht="21">
      <c r="X678" s="213" t="str">
        <v>KB310-SSRE-MBLK</v>
      </c>
      <c r="Y678" s="213" t="str">
        <v>Horizontal, Recessed Mounted Baby Changing Station - Matte Black</v>
      </c>
    </row>
    <row r="679" spans="24:25">
      <c r="X679" s="213" t="str">
        <v>KB310-SSWM</v>
      </c>
      <c r="Y679" s="213" t="str">
        <v>Horizontal, Surface Mounted Baby Changing Station - Stainless</v>
      </c>
    </row>
    <row r="680" spans="24:25" ht="21">
      <c r="X680" s="213" t="str">
        <v>KB310-SSWM-MBLK</v>
      </c>
      <c r="Y680" s="213" t="str">
        <v>Horizontal, Surfce-Mounted Baby Changing Station - Matte Black</v>
      </c>
    </row>
    <row r="681" spans="24:25">
      <c r="X681" s="213" t="str">
        <v>KB311-SSRE</v>
      </c>
      <c r="Y681" s="213" t="str">
        <v>Vertical, Recessed Mounted Baby Changing Station - Stainless</v>
      </c>
    </row>
    <row r="682" spans="24:25" ht="21">
      <c r="X682" s="213" t="str">
        <v>KB311-SSRE-MBLK</v>
      </c>
      <c r="Y682" s="213" t="str">
        <v>Vertical, Recessed Mounted Baby Changing Station, Matte Black</v>
      </c>
    </row>
    <row r="683" spans="24:25">
      <c r="X683" s="213" t="str">
        <v>KB311-SSWM</v>
      </c>
      <c r="Y683" s="213" t="str">
        <v>Vertical, Surface Mounted Baby Changing Station - Stainless</v>
      </c>
    </row>
    <row r="684" spans="24:25" ht="21">
      <c r="X684" s="213" t="str">
        <v>KB311-SSWM-MBLK</v>
      </c>
      <c r="Y684" s="213" t="str">
        <v>Vertical, Surface Mounted Baby Changing Station - Matte Black</v>
      </c>
    </row>
    <row r="685" spans="24:25">
      <c r="X685" s="213" t="str">
        <v>KB327-02</v>
      </c>
      <c r="Y685" s="213" t="str">
        <v>BoosterChair 2-pack (Black)</v>
      </c>
    </row>
    <row r="686" spans="24:25">
      <c r="X686" s="213" t="str">
        <v>KB327-09</v>
      </c>
      <c r="Y686" s="213" t="str">
        <v>BoosterChair 2-pack (Brown)</v>
      </c>
    </row>
    <row r="687" spans="24:25">
      <c r="X687" s="213" t="str">
        <v>KB424-02</v>
      </c>
      <c r="Y687" s="213" t="str">
        <v>36 Cinema Seats with Rolling Cart (Black)</v>
      </c>
    </row>
    <row r="688" spans="24:25">
      <c r="X688" s="213" t="str">
        <v>KB424-03</v>
      </c>
      <c r="Y688" s="213" t="str">
        <v>36 Cinema Seats with Rolling Cart (Red)</v>
      </c>
    </row>
    <row r="689" spans="24:25">
      <c r="X689" s="213" t="str">
        <v>KB424-04</v>
      </c>
      <c r="Y689" s="213" t="str">
        <v>36 Cinema Seats with Rolling Cart (Blue)</v>
      </c>
    </row>
    <row r="690" spans="24:25">
      <c r="X690" s="213" t="str">
        <v>KB424-06</v>
      </c>
      <c r="Y690" s="213" t="str">
        <v>36 Cinema Seats with Rolling Cart (Green)</v>
      </c>
    </row>
    <row r="691" spans="24:25">
      <c r="X691" s="213" t="str">
        <v>KB424-07</v>
      </c>
      <c r="Y691" s="213" t="str">
        <v>36 Cinema Seats with Rolling Cart (Yellow)</v>
      </c>
    </row>
    <row r="692" spans="24:25">
      <c r="X692" s="213" t="str">
        <v>KB424-19</v>
      </c>
      <c r="Y692" s="213" t="str">
        <v>36 Cinema Seats with Rolling Cart (Multi)</v>
      </c>
    </row>
    <row r="693" spans="24:25">
      <c r="X693" s="213" t="str">
        <v>KB425-02</v>
      </c>
      <c r="Y693" s="213" t="str">
        <v>Cinema Seat (Black)</v>
      </c>
    </row>
    <row r="694" spans="24:25">
      <c r="X694" s="213" t="str">
        <v>KB425-03</v>
      </c>
      <c r="Y694" s="213" t="str">
        <v>Cinema Seat (Red)</v>
      </c>
    </row>
    <row r="695" spans="24:25">
      <c r="X695" s="213" t="str">
        <v>KB425-04</v>
      </c>
      <c r="Y695" s="213" t="str">
        <v>Cinema Seat (Blue)</v>
      </c>
    </row>
    <row r="696" spans="24:25">
      <c r="X696" s="213" t="str">
        <v>KB425-06</v>
      </c>
      <c r="Y696" s="213" t="str">
        <v>Cinema Seat (Green)</v>
      </c>
    </row>
    <row r="697" spans="24:25">
      <c r="X697" s="213" t="str">
        <v>KB425-07</v>
      </c>
      <c r="Y697" s="213" t="str">
        <v>Cinema Seat (Yellow)</v>
      </c>
    </row>
    <row r="698" spans="24:25">
      <c r="X698" s="213" t="str">
        <v>KB615-02</v>
      </c>
      <c r="Y698" s="213" t="str">
        <v xml:space="preserve">Koala Stowe™ </v>
      </c>
    </row>
    <row r="699" spans="24:25">
      <c r="X699" s="30" t="str">
        <v>KB854-01S</v>
      </c>
      <c r="Y699" s="30" t="str">
        <v>Restaurant Booster 1-pack (Grey) with Strap</v>
      </c>
    </row>
    <row r="700" spans="24:25">
      <c r="X700" s="30" t="str">
        <v>KB854-02S</v>
      </c>
      <c r="Y700" s="30" t="str">
        <v>Restaurant Booster 1-pack (Black) with Strap</v>
      </c>
    </row>
    <row r="701" spans="24:25">
      <c r="X701" s="30" t="str">
        <v>KB854-04S</v>
      </c>
      <c r="Y701" s="30" t="str">
        <v>Restaurant Booster 1-pack (Blue) with Strap</v>
      </c>
    </row>
    <row r="702" spans="24:25">
      <c r="X702" s="30" t="str">
        <v>KB854-09S</v>
      </c>
      <c r="Y702" s="30" t="str">
        <v>Restaurant Booster 1-pack (Brown) with Strap</v>
      </c>
    </row>
    <row r="703" spans="24:25">
      <c r="X703" s="30" t="str">
        <v>KB855-01S</v>
      </c>
      <c r="Y703" s="30" t="str">
        <v>Restaurant Booster 4-pack (Grey) with Strap</v>
      </c>
    </row>
    <row r="704" spans="24:25">
      <c r="X704" s="30" t="str">
        <v>KB855-02S</v>
      </c>
      <c r="Y704" s="30" t="str">
        <v>Restaurant Booster 4-pack (Black) with Strap</v>
      </c>
    </row>
    <row r="705" spans="24:25">
      <c r="X705" s="30" t="str">
        <v>KB855-04S</v>
      </c>
      <c r="Y705" s="30" t="str">
        <v>Restaurant Booster 4-pack (Blue) with Strap</v>
      </c>
    </row>
    <row r="706" spans="24:25">
      <c r="X706" s="30" t="str">
        <v>KB855-09S</v>
      </c>
      <c r="Y706" s="30" t="str">
        <v>Restaurant Booster 4-pack (Brown) with Strap</v>
      </c>
    </row>
    <row r="707" spans="24:25">
      <c r="X707" s="30" t="str">
        <v>KB950-01</v>
      </c>
      <c r="Y707" s="30" t="str">
        <v>Diner Plastic HC (Grey)</v>
      </c>
    </row>
    <row r="708" spans="24:25">
      <c r="X708" s="30" t="str">
        <v>KB950-01-KD</v>
      </c>
      <c r="Y708" s="30" t="str">
        <v>Diner Plastic HC (Grey) Unassembled</v>
      </c>
    </row>
    <row r="709" spans="24:25">
      <c r="X709" s="30" t="str">
        <v>KB950-09</v>
      </c>
      <c r="Y709" s="30" t="str">
        <v>Diner Plastic HC (Brown)</v>
      </c>
    </row>
    <row r="710" spans="24:25">
      <c r="X710" s="30" t="str">
        <v>KB950-09-KD</v>
      </c>
      <c r="Y710" s="30" t="str">
        <v>Diner Plastic HC (Brown) Unassembled</v>
      </c>
    </row>
    <row r="711" spans="24:25">
      <c r="X711" s="30" t="str">
        <v>KB966-01</v>
      </c>
      <c r="Y711" s="30" t="str">
        <v>KidSitter (Grey with Brown legs)</v>
      </c>
    </row>
    <row r="712" spans="24:25">
      <c r="X712" s="30" t="str">
        <v>KB966-02</v>
      </c>
      <c r="Y712" s="30" t="str">
        <v>KidSitter (Black with Brown Legs)</v>
      </c>
    </row>
    <row r="713" spans="24:25">
      <c r="X713" s="30" t="str">
        <v>KB966-04</v>
      </c>
      <c r="Y713" s="30" t="str">
        <v>KidSitter (Blue with Brown Legs)</v>
      </c>
    </row>
    <row r="714" spans="24:25">
      <c r="X714" s="30" t="str">
        <v>KB966-09</v>
      </c>
      <c r="Y714" s="30" t="str">
        <v>KidSitter (Brown)</v>
      </c>
    </row>
    <row r="715" spans="24:25">
      <c r="X715" s="30" t="str">
        <v>KB977-01</v>
      </c>
      <c r="Y715" s="30" t="str">
        <v>KidSitter (Grey)</v>
      </c>
    </row>
    <row r="716" spans="24:25">
      <c r="X716" s="30" t="str">
        <v>KB977-02</v>
      </c>
      <c r="Y716" s="30" t="str">
        <v>KidSitter (Black with Grey Legs)</v>
      </c>
    </row>
    <row r="717" spans="24:25">
      <c r="X717" s="30" t="str">
        <v>KB977-04</v>
      </c>
      <c r="Y717" s="30" t="str">
        <v>KidSitter (Blue with Grey Legs)</v>
      </c>
    </row>
    <row r="718" spans="24:25">
      <c r="X718" s="30" t="str">
        <v>KB977-09</v>
      </c>
      <c r="Y718" s="30" t="str">
        <v>KidSitter (Brown with Grey Legs)</v>
      </c>
    </row>
  </sheetData>
  <mergeCells count="8">
    <mergeCell ref="W7:W8"/>
    <mergeCell ref="O7:O8"/>
    <mergeCell ref="P7:P8"/>
    <mergeCell ref="H6:J6"/>
    <mergeCell ref="K6:M6"/>
    <mergeCell ref="A59:J59"/>
    <mergeCell ref="A60:M60"/>
    <mergeCell ref="A61:M61"/>
  </mergeCells>
  <phoneticPr fontId="15" type="noConversion"/>
  <hyperlinks>
    <hyperlink ref="F97" r:id="rId1" xr:uid="{3587C6E9-8D79-4957-8F37-A8E4954974EE}"/>
    <hyperlink ref="F98:F111" r:id="rId2" display="mike@pbspecialties.com" xr:uid="{BEC8A1BF-3A5A-49B5-BCA8-AF912B5DFC9B}"/>
    <hyperlink ref="F112" r:id="rId3" xr:uid="{D758CB98-DD56-44C7-B948-32E702338B07}"/>
  </hyperlinks>
  <pageMargins left="0.7" right="0.7" top="0.75" bottom="0.75" header="0.3" footer="0.3"/>
  <pageSetup paperSize="17" scale="80" fitToHeight="21" orientation="landscape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844-3AC5-4ABA-8104-F9857C462AE8}">
  <sheetPr codeName="Sheet18"/>
  <dimension ref="A1:F711"/>
  <sheetViews>
    <sheetView zoomScaleNormal="100" workbookViewId="0">
      <selection activeCell="D5" sqref="D5"/>
    </sheetView>
  </sheetViews>
  <sheetFormatPr defaultColWidth="94.109375" defaultRowHeight="14.4"/>
  <cols>
    <col min="1" max="1" width="18.44140625" bestFit="1" customWidth="1"/>
    <col min="2" max="2" width="93.5546875" bestFit="1" customWidth="1"/>
    <col min="3" max="3" width="10.5546875" bestFit="1" customWidth="1"/>
    <col min="4" max="4" width="9.33203125" customWidth="1"/>
    <col min="5" max="5" width="13.33203125" bestFit="1" customWidth="1"/>
    <col min="6" max="6" width="49" customWidth="1"/>
    <col min="7" max="17" width="9.33203125" customWidth="1"/>
  </cols>
  <sheetData>
    <row r="1" spans="1:6" ht="14.4" customHeight="1">
      <c r="A1" s="156" t="s">
        <v>229</v>
      </c>
      <c r="B1" s="156" t="s">
        <v>230</v>
      </c>
      <c r="C1" s="157" t="s">
        <v>231</v>
      </c>
      <c r="E1" t="s">
        <v>232</v>
      </c>
      <c r="F1" s="411" t="s">
        <v>233</v>
      </c>
    </row>
    <row r="2" spans="1:6">
      <c r="A2" s="158" t="s">
        <v>234</v>
      </c>
      <c r="B2" s="159" t="s">
        <v>235</v>
      </c>
      <c r="C2" s="160">
        <v>29.535</v>
      </c>
      <c r="F2" s="412"/>
    </row>
    <row r="3" spans="1:6">
      <c r="A3" s="159" t="s">
        <v>236</v>
      </c>
      <c r="B3" s="159" t="s">
        <v>237</v>
      </c>
      <c r="C3" s="160">
        <v>29.04</v>
      </c>
      <c r="F3" s="412"/>
    </row>
    <row r="4" spans="1:6">
      <c r="A4" s="159" t="s">
        <v>238</v>
      </c>
      <c r="B4" s="159" t="s">
        <v>239</v>
      </c>
      <c r="C4" s="160">
        <v>21.450000000000003</v>
      </c>
      <c r="F4" s="412"/>
    </row>
    <row r="5" spans="1:6">
      <c r="A5" s="159" t="s">
        <v>240</v>
      </c>
      <c r="B5" s="159" t="s">
        <v>241</v>
      </c>
      <c r="C5" s="160">
        <v>9.9</v>
      </c>
      <c r="F5" s="413"/>
    </row>
    <row r="6" spans="1:6">
      <c r="A6" s="158" t="s">
        <v>242</v>
      </c>
      <c r="B6" s="159" t="s">
        <v>243</v>
      </c>
      <c r="C6" s="160">
        <v>36.135000000000005</v>
      </c>
    </row>
    <row r="7" spans="1:6">
      <c r="A7" s="158" t="s">
        <v>244</v>
      </c>
      <c r="B7" s="159" t="s">
        <v>245</v>
      </c>
      <c r="C7" s="160">
        <v>15.345000000000001</v>
      </c>
    </row>
    <row r="8" spans="1:6">
      <c r="A8" s="158" t="s">
        <v>246</v>
      </c>
      <c r="B8" s="159" t="s">
        <v>247</v>
      </c>
      <c r="C8" s="160">
        <v>45.54</v>
      </c>
    </row>
    <row r="9" spans="1:6">
      <c r="A9" s="158" t="s">
        <v>248</v>
      </c>
      <c r="B9" s="159" t="s">
        <v>249</v>
      </c>
      <c r="C9" s="160">
        <v>125.89500000000001</v>
      </c>
    </row>
    <row r="10" spans="1:6">
      <c r="A10" s="158" t="s">
        <v>250</v>
      </c>
      <c r="B10" s="159" t="s">
        <v>251</v>
      </c>
      <c r="C10" s="160">
        <v>55.605000000000004</v>
      </c>
    </row>
    <row r="11" spans="1:6">
      <c r="A11" s="159" t="s">
        <v>252</v>
      </c>
      <c r="B11" s="159" t="s">
        <v>253</v>
      </c>
      <c r="C11" s="160">
        <v>136.62</v>
      </c>
    </row>
    <row r="12" spans="1:6">
      <c r="A12" s="159" t="s">
        <v>254</v>
      </c>
      <c r="B12" s="159" t="s">
        <v>255</v>
      </c>
      <c r="C12" s="160">
        <v>17.325000000000003</v>
      </c>
    </row>
    <row r="13" spans="1:6">
      <c r="A13" s="159" t="s">
        <v>256</v>
      </c>
      <c r="B13" s="159" t="s">
        <v>257</v>
      </c>
      <c r="C13" s="160">
        <v>28.545000000000002</v>
      </c>
    </row>
    <row r="14" spans="1:6">
      <c r="A14" s="159" t="s">
        <v>258</v>
      </c>
      <c r="B14" s="159" t="s">
        <v>259</v>
      </c>
      <c r="C14" s="160">
        <v>35.805</v>
      </c>
    </row>
    <row r="15" spans="1:6">
      <c r="A15" s="159" t="s">
        <v>260</v>
      </c>
      <c r="B15" s="159" t="s">
        <v>261</v>
      </c>
      <c r="C15" s="160">
        <v>54.285000000000004</v>
      </c>
    </row>
    <row r="16" spans="1:6">
      <c r="A16" s="159" t="s">
        <v>262</v>
      </c>
      <c r="B16" s="159" t="s">
        <v>263</v>
      </c>
      <c r="C16" s="160">
        <v>26.895000000000003</v>
      </c>
    </row>
    <row r="17" spans="1:3">
      <c r="A17" s="159" t="s">
        <v>264</v>
      </c>
      <c r="B17" s="159" t="s">
        <v>265</v>
      </c>
      <c r="C17" s="160">
        <v>38.445</v>
      </c>
    </row>
    <row r="18" spans="1:3">
      <c r="A18" s="159" t="s">
        <v>266</v>
      </c>
      <c r="B18" s="159" t="s">
        <v>267</v>
      </c>
      <c r="C18" s="160">
        <v>347.49</v>
      </c>
    </row>
    <row r="19" spans="1:3">
      <c r="A19" s="159" t="s">
        <v>268</v>
      </c>
      <c r="B19" s="159" t="s">
        <v>269</v>
      </c>
      <c r="C19" s="160">
        <v>328.51499999999999</v>
      </c>
    </row>
    <row r="20" spans="1:3">
      <c r="A20" s="159" t="s">
        <v>270</v>
      </c>
      <c r="B20" s="159" t="s">
        <v>271</v>
      </c>
      <c r="C20" s="160">
        <v>122.10000000000001</v>
      </c>
    </row>
    <row r="21" spans="1:3">
      <c r="A21" s="159" t="s">
        <v>272</v>
      </c>
      <c r="B21" s="159" t="s">
        <v>273</v>
      </c>
      <c r="C21" s="160">
        <v>108.57000000000001</v>
      </c>
    </row>
    <row r="22" spans="1:3">
      <c r="A22" s="159" t="s">
        <v>274</v>
      </c>
      <c r="B22" s="159" t="s">
        <v>275</v>
      </c>
      <c r="C22" s="160">
        <v>175.06500000000003</v>
      </c>
    </row>
    <row r="23" spans="1:3">
      <c r="A23" s="159" t="s">
        <v>276</v>
      </c>
      <c r="B23" s="159" t="s">
        <v>277</v>
      </c>
      <c r="C23" s="160">
        <v>732.6</v>
      </c>
    </row>
    <row r="24" spans="1:3">
      <c r="A24" s="159" t="s">
        <v>278</v>
      </c>
      <c r="B24" s="159" t="s">
        <v>279</v>
      </c>
      <c r="C24" s="160">
        <v>108.735</v>
      </c>
    </row>
    <row r="25" spans="1:3">
      <c r="A25" s="159" t="s">
        <v>280</v>
      </c>
      <c r="B25" s="159" t="s">
        <v>281</v>
      </c>
      <c r="C25" s="160">
        <v>145.86000000000001</v>
      </c>
    </row>
    <row r="26" spans="1:3">
      <c r="A26" s="159" t="s">
        <v>282</v>
      </c>
      <c r="B26" s="159" t="s">
        <v>283</v>
      </c>
      <c r="C26" s="160">
        <v>321.25500000000005</v>
      </c>
    </row>
    <row r="27" spans="1:3">
      <c r="A27" s="159" t="s">
        <v>284</v>
      </c>
      <c r="B27" s="159" t="s">
        <v>285</v>
      </c>
      <c r="C27" s="160">
        <v>461.01</v>
      </c>
    </row>
    <row r="28" spans="1:3">
      <c r="A28" s="159" t="s">
        <v>286</v>
      </c>
      <c r="B28" s="159" t="s">
        <v>287</v>
      </c>
      <c r="C28" s="160">
        <v>147.01500000000001</v>
      </c>
    </row>
    <row r="29" spans="1:3">
      <c r="A29" s="159" t="s">
        <v>288</v>
      </c>
      <c r="B29" s="159" t="s">
        <v>289</v>
      </c>
      <c r="C29" s="160">
        <v>190.41</v>
      </c>
    </row>
    <row r="30" spans="1:3">
      <c r="A30" s="159" t="s">
        <v>290</v>
      </c>
      <c r="B30" s="159" t="s">
        <v>291</v>
      </c>
      <c r="C30" s="160">
        <v>482.13000000000005</v>
      </c>
    </row>
    <row r="31" spans="1:3">
      <c r="A31" s="158" t="s">
        <v>292</v>
      </c>
      <c r="B31" s="159" t="s">
        <v>293</v>
      </c>
      <c r="C31" s="160">
        <v>138.60000000000002</v>
      </c>
    </row>
    <row r="32" spans="1:3">
      <c r="A32" s="158" t="s">
        <v>294</v>
      </c>
      <c r="B32" s="159" t="s">
        <v>295</v>
      </c>
      <c r="C32" s="160">
        <v>211.86</v>
      </c>
    </row>
    <row r="33" spans="1:3">
      <c r="A33" s="158" t="s">
        <v>296</v>
      </c>
      <c r="B33" s="159" t="s">
        <v>297</v>
      </c>
      <c r="C33" s="160">
        <v>375.54</v>
      </c>
    </row>
    <row r="34" spans="1:3">
      <c r="A34" s="158" t="s">
        <v>298</v>
      </c>
      <c r="B34" s="159" t="s">
        <v>299</v>
      </c>
      <c r="C34" s="160">
        <v>168.63</v>
      </c>
    </row>
    <row r="35" spans="1:3">
      <c r="A35" s="158" t="s">
        <v>300</v>
      </c>
      <c r="B35" s="159" t="s">
        <v>301</v>
      </c>
      <c r="C35" s="160">
        <v>561</v>
      </c>
    </row>
    <row r="36" spans="1:3">
      <c r="A36" s="158" t="s">
        <v>302</v>
      </c>
      <c r="B36" s="159" t="s">
        <v>303</v>
      </c>
      <c r="C36" s="160">
        <v>607.69499999999994</v>
      </c>
    </row>
    <row r="37" spans="1:3">
      <c r="A37" s="158" t="s">
        <v>304</v>
      </c>
      <c r="B37" s="159" t="s">
        <v>305</v>
      </c>
      <c r="C37" s="160">
        <v>539.38499999999999</v>
      </c>
    </row>
    <row r="38" spans="1:3">
      <c r="A38" s="158" t="s">
        <v>306</v>
      </c>
      <c r="B38" s="159" t="s">
        <v>307</v>
      </c>
      <c r="C38" s="160">
        <v>539.38499999999999</v>
      </c>
    </row>
    <row r="39" spans="1:3">
      <c r="A39" s="158" t="s">
        <v>308</v>
      </c>
      <c r="B39" s="159" t="s">
        <v>309</v>
      </c>
      <c r="C39" s="160">
        <v>49.17</v>
      </c>
    </row>
    <row r="40" spans="1:3">
      <c r="A40" s="158" t="s">
        <v>310</v>
      </c>
      <c r="B40" s="159" t="s">
        <v>311</v>
      </c>
      <c r="C40" s="160">
        <v>43.56</v>
      </c>
    </row>
    <row r="41" spans="1:3">
      <c r="A41" s="158" t="s">
        <v>312</v>
      </c>
      <c r="B41" s="159" t="s">
        <v>313</v>
      </c>
      <c r="C41" s="160">
        <v>262.02</v>
      </c>
    </row>
    <row r="42" spans="1:3">
      <c r="A42" s="158" t="s">
        <v>314</v>
      </c>
      <c r="B42" s="159" t="s">
        <v>315</v>
      </c>
      <c r="C42" s="160">
        <v>189.42000000000002</v>
      </c>
    </row>
    <row r="43" spans="1:3">
      <c r="A43" s="158" t="s">
        <v>316</v>
      </c>
      <c r="B43" s="159" t="s">
        <v>317</v>
      </c>
      <c r="C43" s="160">
        <v>142.39500000000001</v>
      </c>
    </row>
    <row r="44" spans="1:3">
      <c r="A44" s="158" t="s">
        <v>318</v>
      </c>
      <c r="B44" s="159" t="s">
        <v>317</v>
      </c>
      <c r="C44" s="160">
        <v>107.74500000000002</v>
      </c>
    </row>
    <row r="45" spans="1:3">
      <c r="A45" s="158" t="s">
        <v>319</v>
      </c>
      <c r="B45" s="159" t="s">
        <v>320</v>
      </c>
      <c r="C45" s="160">
        <v>131.17500000000001</v>
      </c>
    </row>
    <row r="46" spans="1:3">
      <c r="A46" s="158" t="s">
        <v>321</v>
      </c>
      <c r="B46" s="159" t="s">
        <v>322</v>
      </c>
      <c r="C46" s="160">
        <v>51.975000000000001</v>
      </c>
    </row>
    <row r="47" spans="1:3">
      <c r="A47" s="158" t="s">
        <v>323</v>
      </c>
      <c r="B47" s="159" t="s">
        <v>324</v>
      </c>
      <c r="C47" s="160">
        <v>28.05</v>
      </c>
    </row>
    <row r="48" spans="1:3">
      <c r="A48" s="158" t="s">
        <v>325</v>
      </c>
      <c r="B48" s="159" t="s">
        <v>326</v>
      </c>
      <c r="C48" s="160">
        <v>65.67</v>
      </c>
    </row>
    <row r="49" spans="1:3">
      <c r="A49" s="158" t="s">
        <v>327</v>
      </c>
      <c r="B49" s="159" t="s">
        <v>328</v>
      </c>
      <c r="C49" s="160">
        <v>125.235</v>
      </c>
    </row>
    <row r="50" spans="1:3">
      <c r="A50" s="158" t="s">
        <v>329</v>
      </c>
      <c r="B50" s="159" t="s">
        <v>330</v>
      </c>
      <c r="C50" s="160">
        <v>77.055000000000007</v>
      </c>
    </row>
    <row r="51" spans="1:3">
      <c r="A51" s="158" t="s">
        <v>331</v>
      </c>
      <c r="B51" s="159" t="s">
        <v>332</v>
      </c>
      <c r="C51" s="160">
        <v>58.575000000000003</v>
      </c>
    </row>
    <row r="52" spans="1:3">
      <c r="A52" s="161" t="s">
        <v>333</v>
      </c>
      <c r="B52" s="159" t="s">
        <v>334</v>
      </c>
      <c r="C52" s="160">
        <v>79.695000000000007</v>
      </c>
    </row>
    <row r="53" spans="1:3">
      <c r="A53" s="158" t="s">
        <v>335</v>
      </c>
      <c r="B53" s="159" t="s">
        <v>336</v>
      </c>
      <c r="C53" s="160">
        <v>34.814999999999998</v>
      </c>
    </row>
    <row r="54" spans="1:3">
      <c r="A54" s="161" t="s">
        <v>337</v>
      </c>
      <c r="B54" s="159" t="s">
        <v>338</v>
      </c>
      <c r="C54" s="160">
        <v>133.815</v>
      </c>
    </row>
    <row r="55" spans="1:3">
      <c r="A55" s="158" t="s">
        <v>339</v>
      </c>
      <c r="B55" s="159" t="s">
        <v>340</v>
      </c>
      <c r="C55" s="160">
        <v>50.985000000000007</v>
      </c>
    </row>
    <row r="56" spans="1:3">
      <c r="A56" s="158" t="s">
        <v>341</v>
      </c>
      <c r="B56" s="159" t="s">
        <v>342</v>
      </c>
      <c r="C56" s="160">
        <v>28.545000000000002</v>
      </c>
    </row>
    <row r="57" spans="1:3">
      <c r="A57" s="158" t="s">
        <v>343</v>
      </c>
      <c r="B57" s="159" t="s">
        <v>344</v>
      </c>
      <c r="C57" s="160">
        <v>28.215</v>
      </c>
    </row>
    <row r="58" spans="1:3">
      <c r="A58" s="158" t="s">
        <v>345</v>
      </c>
      <c r="B58" s="159" t="s">
        <v>346</v>
      </c>
      <c r="C58" s="160">
        <v>33</v>
      </c>
    </row>
    <row r="59" spans="1:3">
      <c r="A59" s="158" t="s">
        <v>347</v>
      </c>
      <c r="B59" s="159" t="s">
        <v>348</v>
      </c>
      <c r="C59" s="160">
        <v>32.340000000000003</v>
      </c>
    </row>
    <row r="60" spans="1:3">
      <c r="A60" s="158" t="s">
        <v>349</v>
      </c>
      <c r="B60" s="159" t="s">
        <v>350</v>
      </c>
      <c r="C60" s="160">
        <v>49.83</v>
      </c>
    </row>
    <row r="61" spans="1:3">
      <c r="A61" s="158" t="s">
        <v>351</v>
      </c>
      <c r="B61" s="159" t="s">
        <v>352</v>
      </c>
      <c r="C61" s="160">
        <v>43.725000000000001</v>
      </c>
    </row>
    <row r="62" spans="1:3">
      <c r="A62" s="158" t="s">
        <v>353</v>
      </c>
      <c r="B62" s="159" t="s">
        <v>354</v>
      </c>
      <c r="C62" s="160">
        <v>60.72</v>
      </c>
    </row>
    <row r="63" spans="1:3">
      <c r="A63" s="158" t="s">
        <v>355</v>
      </c>
      <c r="B63" s="159" t="s">
        <v>356</v>
      </c>
      <c r="C63" s="160">
        <v>95.204999999999998</v>
      </c>
    </row>
    <row r="64" spans="1:3">
      <c r="A64" s="158" t="s">
        <v>357</v>
      </c>
      <c r="B64" s="159" t="s">
        <v>358</v>
      </c>
      <c r="C64" s="160">
        <v>39.93</v>
      </c>
    </row>
    <row r="65" spans="1:3">
      <c r="A65" s="158" t="s">
        <v>359</v>
      </c>
      <c r="B65" s="159" t="s">
        <v>360</v>
      </c>
      <c r="C65" s="160">
        <v>111.87000000000002</v>
      </c>
    </row>
    <row r="66" spans="1:3">
      <c r="A66" s="158" t="s">
        <v>361</v>
      </c>
      <c r="B66" s="159" t="s">
        <v>362</v>
      </c>
      <c r="C66" s="160">
        <v>156.255</v>
      </c>
    </row>
    <row r="67" spans="1:3">
      <c r="A67" s="158" t="s">
        <v>363</v>
      </c>
      <c r="B67" s="159" t="s">
        <v>364</v>
      </c>
      <c r="C67" s="160">
        <v>226.38</v>
      </c>
    </row>
    <row r="68" spans="1:3">
      <c r="A68" s="158" t="s">
        <v>365</v>
      </c>
      <c r="B68" s="159" t="s">
        <v>366</v>
      </c>
      <c r="C68" s="160">
        <v>47.025000000000006</v>
      </c>
    </row>
    <row r="69" spans="1:3">
      <c r="A69" s="158" t="s">
        <v>367</v>
      </c>
      <c r="B69" s="159" t="s">
        <v>368</v>
      </c>
      <c r="C69" s="160">
        <v>111.04500000000002</v>
      </c>
    </row>
    <row r="70" spans="1:3">
      <c r="A70" s="158" t="s">
        <v>369</v>
      </c>
      <c r="B70" s="159" t="s">
        <v>370</v>
      </c>
      <c r="C70" s="160">
        <v>349.30500000000006</v>
      </c>
    </row>
    <row r="71" spans="1:3">
      <c r="A71" s="158" t="s">
        <v>371</v>
      </c>
      <c r="B71" s="159" t="s">
        <v>372</v>
      </c>
      <c r="C71" s="160">
        <v>155.76000000000002</v>
      </c>
    </row>
    <row r="72" spans="1:3">
      <c r="A72" s="158" t="s">
        <v>373</v>
      </c>
      <c r="B72" s="159" t="s">
        <v>374</v>
      </c>
      <c r="C72" s="160">
        <v>188.10000000000002</v>
      </c>
    </row>
    <row r="73" spans="1:3">
      <c r="A73" s="158" t="s">
        <v>375</v>
      </c>
      <c r="B73" s="159" t="s">
        <v>376</v>
      </c>
      <c r="C73" s="160">
        <v>397.32</v>
      </c>
    </row>
    <row r="74" spans="1:3">
      <c r="A74" s="158" t="s">
        <v>377</v>
      </c>
      <c r="B74" s="159" t="s">
        <v>378</v>
      </c>
      <c r="C74" s="160">
        <v>363.82500000000005</v>
      </c>
    </row>
    <row r="75" spans="1:3">
      <c r="A75" s="158" t="s">
        <v>379</v>
      </c>
      <c r="B75" s="159" t="s">
        <v>380</v>
      </c>
      <c r="C75" s="160">
        <v>625.35</v>
      </c>
    </row>
    <row r="76" spans="1:3">
      <c r="A76" s="158" t="s">
        <v>381</v>
      </c>
      <c r="B76" s="159" t="s">
        <v>382</v>
      </c>
      <c r="C76" s="160">
        <v>616.11000000000013</v>
      </c>
    </row>
    <row r="77" spans="1:3">
      <c r="A77" s="158" t="s">
        <v>383</v>
      </c>
      <c r="B77" s="159" t="s">
        <v>384</v>
      </c>
      <c r="C77" s="160">
        <v>609.01499999999999</v>
      </c>
    </row>
    <row r="78" spans="1:3">
      <c r="A78" s="158" t="s">
        <v>385</v>
      </c>
      <c r="B78" s="159" t="s">
        <v>386</v>
      </c>
      <c r="C78" s="160">
        <v>603.24</v>
      </c>
    </row>
    <row r="79" spans="1:3">
      <c r="A79" s="158" t="s">
        <v>387</v>
      </c>
      <c r="B79" s="159" t="s">
        <v>388</v>
      </c>
      <c r="C79" s="160">
        <v>598.29000000000008</v>
      </c>
    </row>
    <row r="80" spans="1:3">
      <c r="A80" s="158" t="s">
        <v>389</v>
      </c>
      <c r="B80" s="159" t="s">
        <v>380</v>
      </c>
      <c r="C80" s="160">
        <v>570.24</v>
      </c>
    </row>
    <row r="81" spans="1:3">
      <c r="A81" s="158" t="s">
        <v>390</v>
      </c>
      <c r="B81" s="159" t="s">
        <v>382</v>
      </c>
      <c r="C81" s="160">
        <v>550.77</v>
      </c>
    </row>
    <row r="82" spans="1:3">
      <c r="A82" s="158" t="s">
        <v>391</v>
      </c>
      <c r="B82" s="159" t="s">
        <v>384</v>
      </c>
      <c r="C82" s="160">
        <v>549.78</v>
      </c>
    </row>
    <row r="83" spans="1:3">
      <c r="A83" s="158" t="s">
        <v>392</v>
      </c>
      <c r="B83" s="159" t="s">
        <v>386</v>
      </c>
      <c r="C83" s="160">
        <v>544.66499999999996</v>
      </c>
    </row>
    <row r="84" spans="1:3">
      <c r="A84" s="158" t="s">
        <v>393</v>
      </c>
      <c r="B84" s="159" t="s">
        <v>388</v>
      </c>
      <c r="C84" s="160">
        <v>535.09500000000003</v>
      </c>
    </row>
    <row r="85" spans="1:3">
      <c r="A85" s="158" t="s">
        <v>394</v>
      </c>
      <c r="B85" s="159" t="s">
        <v>395</v>
      </c>
      <c r="C85" s="160">
        <v>200.31</v>
      </c>
    </row>
    <row r="86" spans="1:3">
      <c r="A86" s="158" t="s">
        <v>396</v>
      </c>
      <c r="B86" s="159" t="s">
        <v>397</v>
      </c>
      <c r="C86" s="160">
        <v>133.48500000000001</v>
      </c>
    </row>
    <row r="87" spans="1:3">
      <c r="A87" s="158" t="s">
        <v>398</v>
      </c>
      <c r="B87" s="159" t="s">
        <v>399</v>
      </c>
      <c r="C87" s="160">
        <v>162.69000000000003</v>
      </c>
    </row>
    <row r="88" spans="1:3">
      <c r="A88" s="158" t="s">
        <v>400</v>
      </c>
      <c r="B88" s="159" t="s">
        <v>401</v>
      </c>
      <c r="C88" s="160">
        <v>571.72500000000002</v>
      </c>
    </row>
    <row r="89" spans="1:3">
      <c r="A89" s="161" t="s">
        <v>402</v>
      </c>
      <c r="B89" s="159" t="s">
        <v>403</v>
      </c>
      <c r="C89" s="160">
        <v>169.29000000000002</v>
      </c>
    </row>
    <row r="90" spans="1:3">
      <c r="A90" s="158" t="s">
        <v>404</v>
      </c>
      <c r="B90" s="159" t="s">
        <v>405</v>
      </c>
      <c r="C90" s="160">
        <v>196.68</v>
      </c>
    </row>
    <row r="91" spans="1:3">
      <c r="A91" s="158" t="s">
        <v>406</v>
      </c>
      <c r="B91" s="159" t="s">
        <v>407</v>
      </c>
      <c r="C91" s="160">
        <v>41.744999999999997</v>
      </c>
    </row>
    <row r="92" spans="1:3">
      <c r="A92" s="158" t="s">
        <v>408</v>
      </c>
      <c r="B92" s="159" t="s">
        <v>409</v>
      </c>
      <c r="C92" s="160">
        <v>41.744999999999997</v>
      </c>
    </row>
    <row r="93" spans="1:3">
      <c r="A93" s="158" t="s">
        <v>410</v>
      </c>
      <c r="B93" s="159" t="s">
        <v>239</v>
      </c>
      <c r="C93" s="160">
        <v>22.77</v>
      </c>
    </row>
    <row r="94" spans="1:3">
      <c r="A94" s="158" t="s">
        <v>411</v>
      </c>
      <c r="B94" s="159" t="s">
        <v>412</v>
      </c>
      <c r="C94" s="160">
        <v>466.78500000000003</v>
      </c>
    </row>
    <row r="95" spans="1:3">
      <c r="A95" s="158" t="s">
        <v>413</v>
      </c>
      <c r="B95" s="159" t="s">
        <v>414</v>
      </c>
      <c r="C95" s="160">
        <v>294.03000000000003</v>
      </c>
    </row>
    <row r="96" spans="1:3">
      <c r="A96" s="158" t="s">
        <v>415</v>
      </c>
      <c r="B96" s="159" t="s">
        <v>416</v>
      </c>
      <c r="C96" s="160">
        <v>410.35500000000002</v>
      </c>
    </row>
    <row r="97" spans="1:3">
      <c r="A97" s="158" t="s">
        <v>417</v>
      </c>
      <c r="B97" s="159" t="s">
        <v>418</v>
      </c>
      <c r="C97" s="160">
        <v>485.1</v>
      </c>
    </row>
    <row r="98" spans="1:3">
      <c r="A98" s="158" t="s">
        <v>419</v>
      </c>
      <c r="B98" s="159" t="s">
        <v>420</v>
      </c>
      <c r="C98" s="160">
        <v>1369.8300000000002</v>
      </c>
    </row>
    <row r="99" spans="1:3" ht="28.8">
      <c r="A99" s="158" t="s">
        <v>421</v>
      </c>
      <c r="B99" s="159" t="s">
        <v>422</v>
      </c>
      <c r="C99" s="160">
        <v>16.004999999999999</v>
      </c>
    </row>
    <row r="100" spans="1:3" ht="28.8">
      <c r="A100" s="158" t="s">
        <v>423</v>
      </c>
      <c r="B100" s="159" t="s">
        <v>424</v>
      </c>
      <c r="C100" s="160">
        <v>24.42</v>
      </c>
    </row>
    <row r="101" spans="1:3">
      <c r="A101" s="158" t="s">
        <v>425</v>
      </c>
      <c r="B101" s="159" t="s">
        <v>426</v>
      </c>
      <c r="C101" s="160">
        <v>57.585000000000008</v>
      </c>
    </row>
    <row r="102" spans="1:3">
      <c r="A102" s="158" t="s">
        <v>427</v>
      </c>
      <c r="B102" s="159" t="s">
        <v>428</v>
      </c>
      <c r="C102" s="160">
        <v>52.965000000000003</v>
      </c>
    </row>
    <row r="103" spans="1:3">
      <c r="A103" s="158" t="s">
        <v>429</v>
      </c>
      <c r="B103" s="159" t="s">
        <v>430</v>
      </c>
      <c r="C103" s="160">
        <v>26.565000000000001</v>
      </c>
    </row>
    <row r="104" spans="1:3">
      <c r="A104" s="158" t="s">
        <v>431</v>
      </c>
      <c r="B104" s="159" t="s">
        <v>432</v>
      </c>
      <c r="C104" s="160">
        <v>31.020000000000003</v>
      </c>
    </row>
    <row r="105" spans="1:3">
      <c r="A105" s="158" t="s">
        <v>433</v>
      </c>
      <c r="B105" s="159" t="s">
        <v>434</v>
      </c>
      <c r="C105" s="160">
        <v>78.045000000000016</v>
      </c>
    </row>
    <row r="106" spans="1:3">
      <c r="A106" s="158" t="s">
        <v>435</v>
      </c>
      <c r="B106" s="159" t="s">
        <v>436</v>
      </c>
      <c r="C106" s="160">
        <v>410.02500000000003</v>
      </c>
    </row>
    <row r="107" spans="1:3">
      <c r="A107" s="159" t="s">
        <v>437</v>
      </c>
      <c r="B107" s="159" t="s">
        <v>438</v>
      </c>
      <c r="C107" s="160">
        <v>69.795000000000002</v>
      </c>
    </row>
    <row r="108" spans="1:3">
      <c r="A108" s="159" t="s">
        <v>439</v>
      </c>
      <c r="B108" s="159" t="s">
        <v>440</v>
      </c>
      <c r="C108" s="160">
        <v>76.56</v>
      </c>
    </row>
    <row r="109" spans="1:3">
      <c r="A109" s="159" t="s">
        <v>441</v>
      </c>
      <c r="B109" s="159" t="s">
        <v>442</v>
      </c>
      <c r="C109" s="160">
        <v>208.06500000000003</v>
      </c>
    </row>
    <row r="110" spans="1:3">
      <c r="A110" s="159" t="s">
        <v>443</v>
      </c>
      <c r="B110" s="159" t="s">
        <v>444</v>
      </c>
      <c r="C110" s="160">
        <v>463.32000000000005</v>
      </c>
    </row>
    <row r="111" spans="1:3">
      <c r="A111" s="159" t="s">
        <v>445</v>
      </c>
      <c r="B111" s="159" t="s">
        <v>279</v>
      </c>
      <c r="C111" s="160">
        <v>233.14500000000001</v>
      </c>
    </row>
    <row r="112" spans="1:3" ht="28.8">
      <c r="A112" s="159" t="s">
        <v>446</v>
      </c>
      <c r="B112" s="159" t="s">
        <v>447</v>
      </c>
      <c r="C112" s="160">
        <v>508.86</v>
      </c>
    </row>
    <row r="113" spans="1:3">
      <c r="A113" s="159" t="s">
        <v>448</v>
      </c>
      <c r="B113" s="159" t="s">
        <v>449</v>
      </c>
      <c r="C113" s="160">
        <v>508.86</v>
      </c>
    </row>
    <row r="114" spans="1:3">
      <c r="A114" s="159" t="s">
        <v>450</v>
      </c>
      <c r="B114" s="159" t="s">
        <v>451</v>
      </c>
      <c r="C114" s="160">
        <v>403.09500000000003</v>
      </c>
    </row>
    <row r="115" spans="1:3">
      <c r="A115" s="159" t="s">
        <v>452</v>
      </c>
      <c r="B115" s="159" t="s">
        <v>453</v>
      </c>
      <c r="C115" s="160">
        <v>461.01</v>
      </c>
    </row>
    <row r="116" spans="1:3">
      <c r="A116" s="159" t="s">
        <v>454</v>
      </c>
      <c r="B116" s="159" t="s">
        <v>455</v>
      </c>
      <c r="C116" s="160">
        <v>367.45500000000004</v>
      </c>
    </row>
    <row r="117" spans="1:3">
      <c r="A117" s="159" t="s">
        <v>456</v>
      </c>
      <c r="B117" s="159" t="s">
        <v>457</v>
      </c>
      <c r="C117" s="160">
        <v>474.87</v>
      </c>
    </row>
    <row r="118" spans="1:3">
      <c r="A118" s="159" t="s">
        <v>458</v>
      </c>
      <c r="B118" s="159" t="s">
        <v>459</v>
      </c>
      <c r="C118" s="160">
        <v>230.505</v>
      </c>
    </row>
    <row r="119" spans="1:3">
      <c r="A119" s="159" t="s">
        <v>460</v>
      </c>
      <c r="B119" s="159" t="s">
        <v>461</v>
      </c>
      <c r="C119" s="160">
        <v>55.110000000000007</v>
      </c>
    </row>
    <row r="120" spans="1:3">
      <c r="A120" s="159" t="s">
        <v>462</v>
      </c>
      <c r="B120" s="159" t="s">
        <v>463</v>
      </c>
      <c r="C120" s="160">
        <v>482.13000000000005</v>
      </c>
    </row>
    <row r="121" spans="1:3">
      <c r="A121" s="158" t="s">
        <v>464</v>
      </c>
      <c r="B121" s="159" t="s">
        <v>465</v>
      </c>
      <c r="C121" s="160">
        <v>412.00500000000005</v>
      </c>
    </row>
    <row r="122" spans="1:3" ht="28.8">
      <c r="A122" s="158" t="s">
        <v>466</v>
      </c>
      <c r="B122" s="159" t="s">
        <v>467</v>
      </c>
      <c r="C122" s="160">
        <v>539.22</v>
      </c>
    </row>
    <row r="123" spans="1:3">
      <c r="A123" s="158" t="s">
        <v>468</v>
      </c>
      <c r="B123" s="159" t="s">
        <v>469</v>
      </c>
      <c r="C123" s="160">
        <v>176.55</v>
      </c>
    </row>
    <row r="124" spans="1:3">
      <c r="A124" s="158" t="s">
        <v>470</v>
      </c>
      <c r="B124" s="159" t="s">
        <v>471</v>
      </c>
      <c r="C124" s="160">
        <v>276.54000000000002</v>
      </c>
    </row>
    <row r="125" spans="1:3">
      <c r="A125" s="158" t="s">
        <v>472</v>
      </c>
      <c r="B125" s="159" t="s">
        <v>473</v>
      </c>
      <c r="C125" s="160">
        <v>308.55</v>
      </c>
    </row>
    <row r="126" spans="1:3">
      <c r="A126" s="158" t="s">
        <v>474</v>
      </c>
      <c r="B126" s="159" t="s">
        <v>475</v>
      </c>
      <c r="C126" s="160">
        <v>449.62500000000006</v>
      </c>
    </row>
    <row r="127" spans="1:3">
      <c r="A127" s="158" t="s">
        <v>476</v>
      </c>
      <c r="B127" s="159" t="s">
        <v>438</v>
      </c>
      <c r="C127" s="160">
        <v>107.58000000000001</v>
      </c>
    </row>
    <row r="128" spans="1:3">
      <c r="A128" s="158" t="s">
        <v>477</v>
      </c>
      <c r="B128" s="159" t="s">
        <v>478</v>
      </c>
      <c r="C128" s="160">
        <v>425.20500000000004</v>
      </c>
    </row>
    <row r="129" spans="1:3">
      <c r="A129" s="158" t="s">
        <v>479</v>
      </c>
      <c r="B129" s="159" t="s">
        <v>480</v>
      </c>
      <c r="C129" s="160">
        <v>557.37</v>
      </c>
    </row>
    <row r="130" spans="1:3">
      <c r="A130" s="158" t="s">
        <v>481</v>
      </c>
      <c r="B130" s="159" t="s">
        <v>482</v>
      </c>
      <c r="C130" s="160">
        <v>388.08000000000004</v>
      </c>
    </row>
    <row r="131" spans="1:3">
      <c r="A131" s="158" t="s">
        <v>483</v>
      </c>
      <c r="B131" s="159" t="s">
        <v>484</v>
      </c>
      <c r="C131" s="160">
        <v>559.02</v>
      </c>
    </row>
    <row r="132" spans="1:3">
      <c r="A132" s="158" t="s">
        <v>485</v>
      </c>
      <c r="B132" s="159" t="s">
        <v>486</v>
      </c>
      <c r="C132" s="160">
        <v>622.21500000000003</v>
      </c>
    </row>
    <row r="133" spans="1:3">
      <c r="A133" s="158" t="s">
        <v>487</v>
      </c>
      <c r="B133" s="159" t="s">
        <v>488</v>
      </c>
      <c r="C133" s="160">
        <v>766.755</v>
      </c>
    </row>
    <row r="134" spans="1:3">
      <c r="A134" s="158" t="s">
        <v>489</v>
      </c>
      <c r="B134" s="159" t="s">
        <v>490</v>
      </c>
      <c r="C134" s="160">
        <v>887.37</v>
      </c>
    </row>
    <row r="135" spans="1:3">
      <c r="A135" s="158" t="s">
        <v>491</v>
      </c>
      <c r="B135" s="159" t="s">
        <v>492</v>
      </c>
      <c r="C135" s="160">
        <v>1021.3500000000001</v>
      </c>
    </row>
    <row r="136" spans="1:3">
      <c r="A136" s="158" t="s">
        <v>493</v>
      </c>
      <c r="B136" s="159" t="s">
        <v>494</v>
      </c>
      <c r="C136" s="160">
        <v>256.245</v>
      </c>
    </row>
    <row r="137" spans="1:3">
      <c r="A137" s="158" t="s">
        <v>495</v>
      </c>
      <c r="B137" s="159" t="s">
        <v>496</v>
      </c>
      <c r="C137" s="160">
        <v>74.58</v>
      </c>
    </row>
    <row r="138" spans="1:3">
      <c r="A138" s="158" t="s">
        <v>497</v>
      </c>
      <c r="B138" s="159" t="s">
        <v>279</v>
      </c>
      <c r="C138" s="160">
        <v>105.93</v>
      </c>
    </row>
    <row r="139" spans="1:3">
      <c r="A139" s="158" t="s">
        <v>498</v>
      </c>
      <c r="B139" s="159" t="s">
        <v>499</v>
      </c>
      <c r="C139" s="160">
        <v>161.20499999999998</v>
      </c>
    </row>
    <row r="140" spans="1:3">
      <c r="A140" s="158" t="s">
        <v>500</v>
      </c>
      <c r="B140" s="159" t="s">
        <v>501</v>
      </c>
      <c r="C140" s="160">
        <v>128.04</v>
      </c>
    </row>
    <row r="141" spans="1:3">
      <c r="A141" s="158" t="s">
        <v>502</v>
      </c>
      <c r="B141" s="159" t="s">
        <v>503</v>
      </c>
      <c r="C141" s="160">
        <v>263.67</v>
      </c>
    </row>
    <row r="142" spans="1:3">
      <c r="A142" s="158" t="s">
        <v>504</v>
      </c>
      <c r="B142" s="159" t="s">
        <v>505</v>
      </c>
      <c r="C142" s="160">
        <v>359.53499999999997</v>
      </c>
    </row>
    <row r="143" spans="1:3">
      <c r="A143" s="158" t="s">
        <v>506</v>
      </c>
      <c r="B143" s="159" t="s">
        <v>507</v>
      </c>
      <c r="C143" s="160">
        <v>415.63499999999999</v>
      </c>
    </row>
    <row r="144" spans="1:3">
      <c r="A144" s="158" t="s">
        <v>508</v>
      </c>
      <c r="B144" s="159" t="s">
        <v>509</v>
      </c>
      <c r="C144" s="160">
        <v>56.43</v>
      </c>
    </row>
    <row r="145" spans="1:3">
      <c r="A145" s="158" t="s">
        <v>510</v>
      </c>
      <c r="B145" s="159" t="s">
        <v>511</v>
      </c>
      <c r="C145" s="160">
        <v>156.58500000000001</v>
      </c>
    </row>
    <row r="146" spans="1:3">
      <c r="A146" s="158" t="s">
        <v>512</v>
      </c>
      <c r="B146" s="159" t="s">
        <v>513</v>
      </c>
      <c r="C146" s="160">
        <v>397.65000000000003</v>
      </c>
    </row>
    <row r="147" spans="1:3">
      <c r="A147" s="161" t="s">
        <v>514</v>
      </c>
      <c r="B147" s="159" t="s">
        <v>515</v>
      </c>
      <c r="C147" s="160">
        <v>437.41500000000002</v>
      </c>
    </row>
    <row r="148" spans="1:3">
      <c r="A148" s="161" t="s">
        <v>516</v>
      </c>
      <c r="B148" s="159" t="s">
        <v>517</v>
      </c>
      <c r="C148" s="160">
        <v>34.979999999999997</v>
      </c>
    </row>
    <row r="149" spans="1:3">
      <c r="A149" s="158" t="s">
        <v>518</v>
      </c>
      <c r="B149" s="159" t="s">
        <v>519</v>
      </c>
      <c r="C149" s="160">
        <v>19.965</v>
      </c>
    </row>
    <row r="150" spans="1:3">
      <c r="A150" s="158" t="s">
        <v>520</v>
      </c>
      <c r="B150" s="159" t="s">
        <v>521</v>
      </c>
      <c r="C150" s="160">
        <v>367.62</v>
      </c>
    </row>
    <row r="151" spans="1:3">
      <c r="A151" s="158" t="s">
        <v>522</v>
      </c>
      <c r="B151" s="159" t="s">
        <v>523</v>
      </c>
      <c r="C151" s="160">
        <v>303.27000000000004</v>
      </c>
    </row>
    <row r="152" spans="1:3">
      <c r="A152" s="158" t="s">
        <v>524</v>
      </c>
      <c r="B152" s="159" t="s">
        <v>525</v>
      </c>
      <c r="C152" s="160">
        <v>433.45500000000004</v>
      </c>
    </row>
    <row r="153" spans="1:3">
      <c r="A153" s="158" t="s">
        <v>526</v>
      </c>
      <c r="B153" s="159" t="s">
        <v>527</v>
      </c>
      <c r="C153" s="160">
        <v>443.02500000000003</v>
      </c>
    </row>
    <row r="154" spans="1:3">
      <c r="A154" s="158" t="s">
        <v>528</v>
      </c>
      <c r="B154" s="159" t="s">
        <v>279</v>
      </c>
      <c r="C154" s="160">
        <v>19.14</v>
      </c>
    </row>
    <row r="155" spans="1:3">
      <c r="A155" s="158" t="s">
        <v>529</v>
      </c>
      <c r="B155" s="159" t="s">
        <v>499</v>
      </c>
      <c r="C155" s="160">
        <v>34.814999999999998</v>
      </c>
    </row>
    <row r="156" spans="1:3">
      <c r="A156" s="158" t="s">
        <v>530</v>
      </c>
      <c r="B156" s="159" t="s">
        <v>531</v>
      </c>
      <c r="C156" s="160">
        <v>25.080000000000002</v>
      </c>
    </row>
    <row r="157" spans="1:3">
      <c r="A157" s="158" t="s">
        <v>532</v>
      </c>
      <c r="B157" s="159" t="s">
        <v>533</v>
      </c>
      <c r="C157" s="160">
        <v>34.32</v>
      </c>
    </row>
    <row r="158" spans="1:3">
      <c r="A158" s="158" t="s">
        <v>534</v>
      </c>
      <c r="B158" s="159" t="s">
        <v>535</v>
      </c>
      <c r="C158" s="160">
        <v>54.45</v>
      </c>
    </row>
    <row r="159" spans="1:3">
      <c r="A159" s="158" t="s">
        <v>536</v>
      </c>
      <c r="B159" s="159" t="s">
        <v>537</v>
      </c>
      <c r="C159" s="160">
        <v>29.205000000000002</v>
      </c>
    </row>
    <row r="160" spans="1:3">
      <c r="A160" s="158" t="s">
        <v>538</v>
      </c>
      <c r="B160" s="159" t="s">
        <v>539</v>
      </c>
      <c r="C160" s="160">
        <v>65.67</v>
      </c>
    </row>
    <row r="161" spans="1:3">
      <c r="A161" s="158" t="s">
        <v>540</v>
      </c>
      <c r="B161" s="159" t="s">
        <v>541</v>
      </c>
      <c r="C161" s="160">
        <v>125.235</v>
      </c>
    </row>
    <row r="162" spans="1:3">
      <c r="A162" s="158" t="s">
        <v>542</v>
      </c>
      <c r="B162" s="159" t="s">
        <v>543</v>
      </c>
      <c r="C162" s="160">
        <v>124.41000000000001</v>
      </c>
    </row>
    <row r="163" spans="1:3">
      <c r="A163" s="158" t="s">
        <v>544</v>
      </c>
      <c r="B163" s="159" t="s">
        <v>545</v>
      </c>
      <c r="C163" s="160">
        <v>134.64000000000001</v>
      </c>
    </row>
    <row r="164" spans="1:3">
      <c r="A164" s="158" t="s">
        <v>546</v>
      </c>
      <c r="B164" s="159" t="s">
        <v>547</v>
      </c>
      <c r="C164" s="160">
        <v>117.81</v>
      </c>
    </row>
    <row r="165" spans="1:3">
      <c r="A165" s="158" t="s">
        <v>548</v>
      </c>
      <c r="B165" s="159" t="s">
        <v>549</v>
      </c>
      <c r="C165" s="160">
        <v>134.80500000000001</v>
      </c>
    </row>
    <row r="166" spans="1:3">
      <c r="A166" s="158" t="s">
        <v>550</v>
      </c>
      <c r="B166" s="159" t="s">
        <v>551</v>
      </c>
      <c r="C166" s="160">
        <v>130.51500000000001</v>
      </c>
    </row>
    <row r="167" spans="1:3">
      <c r="A167" s="158" t="s">
        <v>552</v>
      </c>
      <c r="B167" s="159" t="s">
        <v>553</v>
      </c>
      <c r="C167" s="160">
        <v>136.29</v>
      </c>
    </row>
    <row r="168" spans="1:3">
      <c r="A168" s="158" t="s">
        <v>554</v>
      </c>
      <c r="B168" s="159" t="s">
        <v>555</v>
      </c>
      <c r="C168" s="160">
        <v>94.050000000000011</v>
      </c>
    </row>
    <row r="169" spans="1:3">
      <c r="A169" s="161" t="s">
        <v>556</v>
      </c>
      <c r="B169" s="159" t="s">
        <v>557</v>
      </c>
      <c r="C169" s="160">
        <v>101.64</v>
      </c>
    </row>
    <row r="170" spans="1:3">
      <c r="A170" s="161" t="s">
        <v>558</v>
      </c>
      <c r="B170" s="159" t="s">
        <v>559</v>
      </c>
      <c r="C170" s="160">
        <v>56.1</v>
      </c>
    </row>
    <row r="171" spans="1:3">
      <c r="A171" s="158" t="s">
        <v>560</v>
      </c>
      <c r="B171" s="159" t="s">
        <v>561</v>
      </c>
      <c r="C171" s="160">
        <v>50.985000000000007</v>
      </c>
    </row>
    <row r="172" spans="1:3">
      <c r="A172" s="158" t="s">
        <v>562</v>
      </c>
      <c r="B172" s="159" t="s">
        <v>563</v>
      </c>
      <c r="C172" s="160">
        <v>73.920000000000016</v>
      </c>
    </row>
    <row r="173" spans="1:3">
      <c r="A173" s="158" t="s">
        <v>564</v>
      </c>
      <c r="B173" s="159" t="s">
        <v>565</v>
      </c>
      <c r="C173" s="160">
        <v>110.22000000000001</v>
      </c>
    </row>
    <row r="174" spans="1:3">
      <c r="A174" s="158" t="s">
        <v>566</v>
      </c>
      <c r="B174" s="159" t="s">
        <v>567</v>
      </c>
      <c r="C174" s="160">
        <v>28.545000000000002</v>
      </c>
    </row>
    <row r="175" spans="1:3">
      <c r="A175" s="158" t="s">
        <v>568</v>
      </c>
      <c r="B175" s="159" t="s">
        <v>569</v>
      </c>
      <c r="C175" s="160">
        <v>28.545000000000002</v>
      </c>
    </row>
    <row r="176" spans="1:3">
      <c r="A176" s="158" t="s">
        <v>570</v>
      </c>
      <c r="B176" s="159" t="s">
        <v>571</v>
      </c>
      <c r="C176" s="160">
        <v>33.33</v>
      </c>
    </row>
    <row r="177" spans="1:3">
      <c r="A177" s="158" t="s">
        <v>572</v>
      </c>
      <c r="B177" s="159" t="s">
        <v>573</v>
      </c>
      <c r="C177" s="160">
        <v>32.340000000000003</v>
      </c>
    </row>
    <row r="178" spans="1:3">
      <c r="A178" s="161" t="s">
        <v>574</v>
      </c>
      <c r="B178" s="159" t="s">
        <v>575</v>
      </c>
      <c r="C178" s="160">
        <v>49.83</v>
      </c>
    </row>
    <row r="179" spans="1:3">
      <c r="A179" s="161" t="s">
        <v>576</v>
      </c>
      <c r="B179" s="159" t="s">
        <v>352</v>
      </c>
      <c r="C179" s="160">
        <v>44.22</v>
      </c>
    </row>
    <row r="180" spans="1:3">
      <c r="A180" s="158" t="s">
        <v>577</v>
      </c>
      <c r="B180" s="159" t="s">
        <v>578</v>
      </c>
      <c r="C180" s="160">
        <v>60.72</v>
      </c>
    </row>
    <row r="181" spans="1:3">
      <c r="A181" s="161" t="s">
        <v>579</v>
      </c>
      <c r="B181" s="159" t="s">
        <v>580</v>
      </c>
      <c r="C181" s="160">
        <v>114.34500000000001</v>
      </c>
    </row>
    <row r="182" spans="1:3">
      <c r="A182" s="158" t="s">
        <v>581</v>
      </c>
      <c r="B182" s="159" t="s">
        <v>582</v>
      </c>
      <c r="C182" s="160">
        <v>176.05500000000001</v>
      </c>
    </row>
    <row r="183" spans="1:3">
      <c r="A183" s="158" t="s">
        <v>583</v>
      </c>
      <c r="B183" s="159" t="s">
        <v>584</v>
      </c>
      <c r="C183" s="160">
        <v>95.204999999999998</v>
      </c>
    </row>
    <row r="184" spans="1:3">
      <c r="A184" s="158" t="s">
        <v>585</v>
      </c>
      <c r="B184" s="159" t="s">
        <v>586</v>
      </c>
      <c r="C184" s="160">
        <v>142.22999999999999</v>
      </c>
    </row>
    <row r="185" spans="1:3">
      <c r="A185" s="158" t="s">
        <v>587</v>
      </c>
      <c r="B185" s="159" t="s">
        <v>588</v>
      </c>
      <c r="C185" s="160">
        <v>148.66500000000002</v>
      </c>
    </row>
    <row r="186" spans="1:3">
      <c r="A186" s="158" t="s">
        <v>589</v>
      </c>
      <c r="B186" s="159" t="s">
        <v>590</v>
      </c>
      <c r="C186" s="160">
        <v>109.065</v>
      </c>
    </row>
    <row r="187" spans="1:3">
      <c r="A187" s="158" t="s">
        <v>591</v>
      </c>
      <c r="B187" s="159" t="s">
        <v>592</v>
      </c>
      <c r="C187" s="160">
        <v>111.87000000000002</v>
      </c>
    </row>
    <row r="188" spans="1:3">
      <c r="A188" s="158" t="s">
        <v>593</v>
      </c>
      <c r="B188" s="159" t="s">
        <v>594</v>
      </c>
      <c r="C188" s="160">
        <v>156.255</v>
      </c>
    </row>
    <row r="189" spans="1:3">
      <c r="A189" s="158" t="s">
        <v>595</v>
      </c>
      <c r="B189" s="159" t="s">
        <v>596</v>
      </c>
      <c r="C189" s="160">
        <v>200.14500000000001</v>
      </c>
    </row>
    <row r="190" spans="1:3">
      <c r="A190" s="161" t="s">
        <v>597</v>
      </c>
      <c r="B190" s="159" t="s">
        <v>598</v>
      </c>
      <c r="C190" s="160">
        <v>1023.495</v>
      </c>
    </row>
    <row r="191" spans="1:3">
      <c r="A191" s="161" t="s">
        <v>599</v>
      </c>
      <c r="B191" s="159" t="s">
        <v>600</v>
      </c>
      <c r="C191" s="160">
        <v>1253.1750000000002</v>
      </c>
    </row>
    <row r="192" spans="1:3">
      <c r="A192" s="161" t="s">
        <v>601</v>
      </c>
      <c r="B192" s="159" t="s">
        <v>344</v>
      </c>
      <c r="C192" s="160">
        <v>10.56</v>
      </c>
    </row>
    <row r="193" spans="1:3">
      <c r="A193" s="161" t="s">
        <v>602</v>
      </c>
      <c r="B193" s="159" t="s">
        <v>346</v>
      </c>
      <c r="C193" s="160">
        <v>13.200000000000001</v>
      </c>
    </row>
    <row r="194" spans="1:3">
      <c r="A194" s="161" t="s">
        <v>603</v>
      </c>
      <c r="B194" s="159" t="s">
        <v>354</v>
      </c>
      <c r="C194" s="160">
        <v>22.275000000000002</v>
      </c>
    </row>
    <row r="195" spans="1:3">
      <c r="A195" s="161" t="s">
        <v>604</v>
      </c>
      <c r="B195" s="159" t="s">
        <v>356</v>
      </c>
      <c r="C195" s="160">
        <v>34.979999999999997</v>
      </c>
    </row>
    <row r="196" spans="1:3">
      <c r="A196" s="161" t="s">
        <v>605</v>
      </c>
      <c r="B196" s="159" t="s">
        <v>606</v>
      </c>
      <c r="C196" s="160">
        <v>764.61000000000013</v>
      </c>
    </row>
    <row r="197" spans="1:3">
      <c r="A197" s="161" t="s">
        <v>607</v>
      </c>
      <c r="B197" s="159" t="s">
        <v>608</v>
      </c>
      <c r="C197" s="160">
        <v>46.695</v>
      </c>
    </row>
    <row r="198" spans="1:3">
      <c r="A198" s="161" t="s">
        <v>609</v>
      </c>
      <c r="B198" s="159" t="s">
        <v>610</v>
      </c>
      <c r="C198" s="160">
        <v>54.12</v>
      </c>
    </row>
    <row r="199" spans="1:3">
      <c r="A199" s="161" t="s">
        <v>611</v>
      </c>
      <c r="B199" s="159" t="s">
        <v>612</v>
      </c>
      <c r="C199" s="160">
        <v>111.04500000000002</v>
      </c>
    </row>
    <row r="200" spans="1:3">
      <c r="A200" s="161" t="s">
        <v>613</v>
      </c>
      <c r="B200" s="159" t="s">
        <v>614</v>
      </c>
      <c r="C200" s="160">
        <v>128.535</v>
      </c>
    </row>
    <row r="201" spans="1:3">
      <c r="A201" s="161" t="s">
        <v>615</v>
      </c>
      <c r="B201" s="159" t="s">
        <v>616</v>
      </c>
      <c r="C201" s="160">
        <v>160.54499999999999</v>
      </c>
    </row>
    <row r="202" spans="1:3">
      <c r="A202" s="161" t="s">
        <v>617</v>
      </c>
      <c r="B202" s="159" t="s">
        <v>618</v>
      </c>
      <c r="C202" s="160">
        <v>212.85000000000002</v>
      </c>
    </row>
    <row r="203" spans="1:3">
      <c r="A203" s="161" t="s">
        <v>619</v>
      </c>
      <c r="B203" s="159" t="s">
        <v>620</v>
      </c>
      <c r="C203" s="160">
        <v>386.26499999999999</v>
      </c>
    </row>
    <row r="204" spans="1:3">
      <c r="A204" s="158" t="s">
        <v>621</v>
      </c>
      <c r="B204" s="159" t="s">
        <v>622</v>
      </c>
      <c r="C204" s="160">
        <v>73.260000000000005</v>
      </c>
    </row>
    <row r="205" spans="1:3">
      <c r="A205" s="158" t="s">
        <v>623</v>
      </c>
      <c r="B205" s="159" t="s">
        <v>624</v>
      </c>
      <c r="C205" s="160">
        <v>588.55499999999995</v>
      </c>
    </row>
    <row r="206" spans="1:3">
      <c r="A206" s="161" t="s">
        <v>625</v>
      </c>
      <c r="B206" s="159" t="s">
        <v>626</v>
      </c>
      <c r="C206" s="160">
        <v>580.30499999999995</v>
      </c>
    </row>
    <row r="207" spans="1:3">
      <c r="A207" s="158" t="s">
        <v>627</v>
      </c>
      <c r="B207" s="159" t="s">
        <v>628</v>
      </c>
      <c r="C207" s="160">
        <v>582.78</v>
      </c>
    </row>
    <row r="208" spans="1:3">
      <c r="A208" s="158" t="s">
        <v>629</v>
      </c>
      <c r="B208" s="159" t="s">
        <v>630</v>
      </c>
      <c r="C208" s="160">
        <v>558.03</v>
      </c>
    </row>
    <row r="209" spans="1:3">
      <c r="A209" s="158" t="s">
        <v>631</v>
      </c>
      <c r="B209" s="159" t="s">
        <v>632</v>
      </c>
      <c r="C209" s="160">
        <v>506.88</v>
      </c>
    </row>
    <row r="210" spans="1:3">
      <c r="A210" s="158" t="s">
        <v>633</v>
      </c>
      <c r="B210" s="159" t="s">
        <v>634</v>
      </c>
      <c r="C210" s="160">
        <v>514.30500000000006</v>
      </c>
    </row>
    <row r="211" spans="1:3">
      <c r="A211" s="158" t="s">
        <v>635</v>
      </c>
      <c r="B211" s="159" t="s">
        <v>636</v>
      </c>
      <c r="C211" s="160">
        <v>514.30500000000006</v>
      </c>
    </row>
    <row r="212" spans="1:3">
      <c r="A212" s="158" t="s">
        <v>637</v>
      </c>
      <c r="B212" s="159" t="s">
        <v>638</v>
      </c>
      <c r="C212" s="160">
        <v>531.30000000000007</v>
      </c>
    </row>
    <row r="213" spans="1:3">
      <c r="A213" s="158" t="s">
        <v>639</v>
      </c>
      <c r="B213" s="159" t="s">
        <v>640</v>
      </c>
      <c r="C213" s="160">
        <v>575.68500000000006</v>
      </c>
    </row>
    <row r="214" spans="1:3">
      <c r="A214" s="158" t="s">
        <v>641</v>
      </c>
      <c r="B214" s="159" t="s">
        <v>642</v>
      </c>
      <c r="C214" s="160">
        <v>575.68500000000006</v>
      </c>
    </row>
    <row r="215" spans="1:3">
      <c r="A215" s="158" t="s">
        <v>643</v>
      </c>
      <c r="B215" s="159" t="s">
        <v>644</v>
      </c>
      <c r="C215" s="160">
        <v>612.70000000000005</v>
      </c>
    </row>
    <row r="216" spans="1:3">
      <c r="A216" s="158" t="s">
        <v>645</v>
      </c>
      <c r="B216" s="159" t="s">
        <v>646</v>
      </c>
      <c r="C216" s="160">
        <v>575.68500000000006</v>
      </c>
    </row>
    <row r="217" spans="1:3">
      <c r="A217" s="158" t="s">
        <v>647</v>
      </c>
      <c r="B217" s="159" t="s">
        <v>648</v>
      </c>
      <c r="C217" s="160">
        <v>575.68500000000006</v>
      </c>
    </row>
    <row r="218" spans="1:3">
      <c r="A218" s="158" t="s">
        <v>649</v>
      </c>
      <c r="B218" s="159" t="s">
        <v>650</v>
      </c>
      <c r="C218" s="160">
        <v>612.70000000000005</v>
      </c>
    </row>
    <row r="219" spans="1:3">
      <c r="A219" s="158" t="s">
        <v>651</v>
      </c>
      <c r="B219" s="159" t="s">
        <v>652</v>
      </c>
      <c r="C219" s="160">
        <v>224.23500000000001</v>
      </c>
    </row>
    <row r="220" spans="1:3">
      <c r="A220" s="162" t="s">
        <v>653</v>
      </c>
      <c r="B220" s="163" t="s">
        <v>654</v>
      </c>
      <c r="C220" s="164">
        <v>433.62</v>
      </c>
    </row>
    <row r="221" spans="1:3">
      <c r="A221" s="158" t="s">
        <v>655</v>
      </c>
      <c r="B221" s="159" t="s">
        <v>656</v>
      </c>
      <c r="C221" s="160">
        <v>491.37</v>
      </c>
    </row>
    <row r="222" spans="1:3">
      <c r="A222" s="158" t="s">
        <v>657</v>
      </c>
      <c r="B222" s="159" t="s">
        <v>658</v>
      </c>
      <c r="C222" s="160">
        <v>69.795000000000002</v>
      </c>
    </row>
    <row r="223" spans="1:3">
      <c r="A223" s="158" t="s">
        <v>659</v>
      </c>
      <c r="B223" s="159" t="s">
        <v>660</v>
      </c>
      <c r="C223" s="160">
        <v>107.58000000000001</v>
      </c>
    </row>
    <row r="224" spans="1:3">
      <c r="A224" s="158" t="s">
        <v>661</v>
      </c>
      <c r="B224" s="159" t="s">
        <v>662</v>
      </c>
      <c r="C224" s="160">
        <v>130.68</v>
      </c>
    </row>
    <row r="225" spans="1:3">
      <c r="A225" s="158" t="s">
        <v>663</v>
      </c>
      <c r="B225" s="159" t="s">
        <v>664</v>
      </c>
      <c r="C225" s="160">
        <v>178.53</v>
      </c>
    </row>
    <row r="226" spans="1:3">
      <c r="A226" s="158" t="s">
        <v>665</v>
      </c>
      <c r="B226" s="159" t="s">
        <v>666</v>
      </c>
      <c r="C226" s="160">
        <v>246.18</v>
      </c>
    </row>
    <row r="227" spans="1:3">
      <c r="A227" s="158" t="s">
        <v>667</v>
      </c>
      <c r="B227" s="159" t="s">
        <v>668</v>
      </c>
      <c r="C227" s="160">
        <v>232.32</v>
      </c>
    </row>
    <row r="228" spans="1:3">
      <c r="A228" s="158" t="s">
        <v>669</v>
      </c>
      <c r="B228" s="159" t="s">
        <v>670</v>
      </c>
      <c r="C228" s="160">
        <v>128.20500000000001</v>
      </c>
    </row>
    <row r="229" spans="1:3">
      <c r="A229" s="158" t="s">
        <v>671</v>
      </c>
      <c r="B229" s="159" t="s">
        <v>672</v>
      </c>
      <c r="C229" s="160">
        <v>426.52500000000003</v>
      </c>
    </row>
    <row r="230" spans="1:3">
      <c r="A230" s="161" t="s">
        <v>673</v>
      </c>
      <c r="B230" s="159" t="s">
        <v>674</v>
      </c>
      <c r="C230" s="160">
        <v>53.625000000000007</v>
      </c>
    </row>
    <row r="231" spans="1:3">
      <c r="A231" s="161" t="s">
        <v>675</v>
      </c>
      <c r="B231" s="159" t="s">
        <v>676</v>
      </c>
      <c r="C231" s="160">
        <v>252.94500000000002</v>
      </c>
    </row>
    <row r="232" spans="1:3">
      <c r="A232" s="158" t="s">
        <v>677</v>
      </c>
      <c r="B232" s="159" t="s">
        <v>678</v>
      </c>
      <c r="C232" s="160">
        <v>268.45499999999998</v>
      </c>
    </row>
    <row r="233" spans="1:3">
      <c r="A233" s="158" t="s">
        <v>679</v>
      </c>
      <c r="B233" s="159" t="s">
        <v>680</v>
      </c>
      <c r="C233" s="160">
        <v>252.94500000000002</v>
      </c>
    </row>
    <row r="234" spans="1:3">
      <c r="A234" s="158" t="s">
        <v>681</v>
      </c>
      <c r="B234" s="159" t="s">
        <v>682</v>
      </c>
      <c r="C234" s="160">
        <v>268.45499999999998</v>
      </c>
    </row>
    <row r="235" spans="1:3">
      <c r="A235" s="158" t="s">
        <v>683</v>
      </c>
      <c r="B235" s="159" t="s">
        <v>684</v>
      </c>
      <c r="C235" s="160">
        <v>154.44000000000003</v>
      </c>
    </row>
    <row r="236" spans="1:3">
      <c r="A236" s="158" t="s">
        <v>685</v>
      </c>
      <c r="B236" s="159" t="s">
        <v>686</v>
      </c>
      <c r="C236" s="160">
        <v>64.350000000000009</v>
      </c>
    </row>
    <row r="237" spans="1:3">
      <c r="A237" s="158" t="s">
        <v>687</v>
      </c>
      <c r="B237" s="159" t="s">
        <v>688</v>
      </c>
      <c r="C237" s="160">
        <v>616.44000000000005</v>
      </c>
    </row>
    <row r="238" spans="1:3" ht="28.8">
      <c r="A238" s="158" t="s">
        <v>689</v>
      </c>
      <c r="B238" s="159" t="s">
        <v>690</v>
      </c>
      <c r="C238" s="160">
        <v>634.09500000000003</v>
      </c>
    </row>
    <row r="239" spans="1:3">
      <c r="A239" s="158" t="s">
        <v>691</v>
      </c>
      <c r="B239" s="159" t="s">
        <v>692</v>
      </c>
      <c r="C239" s="160">
        <v>634.09500000000003</v>
      </c>
    </row>
    <row r="240" spans="1:3">
      <c r="A240" s="158" t="s">
        <v>693</v>
      </c>
      <c r="B240" s="159" t="s">
        <v>453</v>
      </c>
      <c r="C240" s="160">
        <v>461.01</v>
      </c>
    </row>
    <row r="241" spans="1:3">
      <c r="A241" s="158" t="s">
        <v>694</v>
      </c>
      <c r="B241" s="159" t="s">
        <v>455</v>
      </c>
      <c r="C241" s="160">
        <v>367.45500000000004</v>
      </c>
    </row>
    <row r="242" spans="1:3">
      <c r="A242" s="158" t="s">
        <v>695</v>
      </c>
      <c r="B242" s="159" t="s">
        <v>696</v>
      </c>
      <c r="C242" s="160">
        <v>307.56</v>
      </c>
    </row>
    <row r="243" spans="1:3">
      <c r="A243" s="158" t="s">
        <v>697</v>
      </c>
      <c r="B243" s="159" t="s">
        <v>698</v>
      </c>
      <c r="C243" s="160">
        <v>287.43000000000006</v>
      </c>
    </row>
    <row r="244" spans="1:3">
      <c r="A244" s="158" t="s">
        <v>699</v>
      </c>
      <c r="B244" s="159" t="s">
        <v>287</v>
      </c>
      <c r="C244" s="160">
        <v>373.89</v>
      </c>
    </row>
    <row r="245" spans="1:3">
      <c r="A245" s="161" t="s">
        <v>700</v>
      </c>
      <c r="B245" s="159" t="s">
        <v>701</v>
      </c>
      <c r="C245" s="160">
        <v>270.27</v>
      </c>
    </row>
    <row r="246" spans="1:3">
      <c r="A246" s="161" t="s">
        <v>702</v>
      </c>
      <c r="B246" s="159" t="s">
        <v>703</v>
      </c>
      <c r="C246" s="160">
        <v>321.75</v>
      </c>
    </row>
    <row r="247" spans="1:3">
      <c r="A247" s="161" t="s">
        <v>704</v>
      </c>
      <c r="B247" s="159" t="s">
        <v>705</v>
      </c>
      <c r="C247" s="160">
        <v>504.90000000000003</v>
      </c>
    </row>
    <row r="248" spans="1:3">
      <c r="A248" s="161" t="s">
        <v>706</v>
      </c>
      <c r="B248" s="159" t="s">
        <v>707</v>
      </c>
      <c r="C248" s="160">
        <v>610.83000000000004</v>
      </c>
    </row>
    <row r="249" spans="1:3">
      <c r="A249" s="161" t="s">
        <v>708</v>
      </c>
      <c r="B249" s="159" t="s">
        <v>463</v>
      </c>
      <c r="C249" s="160">
        <v>482.13000000000005</v>
      </c>
    </row>
    <row r="250" spans="1:3">
      <c r="A250" s="161" t="s">
        <v>709</v>
      </c>
      <c r="B250" s="159" t="s">
        <v>465</v>
      </c>
      <c r="C250" s="160">
        <v>412.00500000000005</v>
      </c>
    </row>
    <row r="251" spans="1:3">
      <c r="A251" s="161" t="s">
        <v>710</v>
      </c>
      <c r="B251" s="159" t="s">
        <v>711</v>
      </c>
      <c r="C251" s="160">
        <v>124.57500000000002</v>
      </c>
    </row>
    <row r="252" spans="1:3">
      <c r="A252" s="161" t="s">
        <v>712</v>
      </c>
      <c r="B252" s="159" t="s">
        <v>713</v>
      </c>
      <c r="C252" s="160">
        <v>335.77500000000003</v>
      </c>
    </row>
    <row r="253" spans="1:3">
      <c r="A253" s="161" t="s">
        <v>714</v>
      </c>
      <c r="B253" s="159" t="s">
        <v>715</v>
      </c>
      <c r="C253" s="160">
        <v>268.45499999999998</v>
      </c>
    </row>
    <row r="254" spans="1:3">
      <c r="A254" s="161" t="s">
        <v>716</v>
      </c>
      <c r="B254" s="159" t="s">
        <v>717</v>
      </c>
      <c r="C254" s="160">
        <v>541.36500000000001</v>
      </c>
    </row>
    <row r="255" spans="1:3">
      <c r="A255" s="158" t="s">
        <v>718</v>
      </c>
      <c r="B255" s="159" t="s">
        <v>719</v>
      </c>
      <c r="C255" s="160">
        <v>395.67</v>
      </c>
    </row>
    <row r="256" spans="1:3">
      <c r="A256" s="158" t="s">
        <v>720</v>
      </c>
      <c r="B256" s="159" t="s">
        <v>721</v>
      </c>
      <c r="C256" s="160">
        <v>595.81500000000005</v>
      </c>
    </row>
    <row r="257" spans="1:3">
      <c r="A257" s="158" t="s">
        <v>722</v>
      </c>
      <c r="B257" s="159" t="s">
        <v>723</v>
      </c>
      <c r="C257" s="160">
        <v>902.88</v>
      </c>
    </row>
    <row r="258" spans="1:3">
      <c r="A258" s="158" t="s">
        <v>724</v>
      </c>
      <c r="B258" s="159" t="s">
        <v>725</v>
      </c>
      <c r="C258" s="160">
        <v>985.71000000000015</v>
      </c>
    </row>
    <row r="259" spans="1:3">
      <c r="A259" s="161" t="s">
        <v>726</v>
      </c>
      <c r="B259" s="159" t="s">
        <v>727</v>
      </c>
      <c r="C259" s="160">
        <v>909.31500000000005</v>
      </c>
    </row>
    <row r="260" spans="1:3">
      <c r="A260" s="161" t="s">
        <v>728</v>
      </c>
      <c r="B260" s="159" t="s">
        <v>729</v>
      </c>
      <c r="C260" s="160">
        <v>449.62500000000006</v>
      </c>
    </row>
    <row r="261" spans="1:3">
      <c r="A261" s="161" t="s">
        <v>730</v>
      </c>
      <c r="B261" s="159" t="s">
        <v>731</v>
      </c>
      <c r="C261" s="160">
        <v>538.72500000000002</v>
      </c>
    </row>
    <row r="262" spans="1:3">
      <c r="A262" s="158" t="s">
        <v>732</v>
      </c>
      <c r="B262" s="159" t="s">
        <v>733</v>
      </c>
      <c r="C262" s="160">
        <v>866.08500000000015</v>
      </c>
    </row>
    <row r="263" spans="1:3">
      <c r="A263" s="158" t="s">
        <v>734</v>
      </c>
      <c r="B263" s="159" t="s">
        <v>735</v>
      </c>
      <c r="C263" s="160">
        <v>1125.3000000000002</v>
      </c>
    </row>
    <row r="264" spans="1:3">
      <c r="A264" s="158" t="s">
        <v>736</v>
      </c>
      <c r="B264" s="159" t="s">
        <v>737</v>
      </c>
      <c r="C264" s="160">
        <v>487.245</v>
      </c>
    </row>
    <row r="265" spans="1:3">
      <c r="A265" s="161" t="s">
        <v>738</v>
      </c>
      <c r="B265" s="159" t="s">
        <v>739</v>
      </c>
      <c r="C265" s="160">
        <v>695.14499999999998</v>
      </c>
    </row>
    <row r="266" spans="1:3">
      <c r="A266" s="161" t="s">
        <v>740</v>
      </c>
      <c r="B266" s="159" t="s">
        <v>741</v>
      </c>
      <c r="C266" s="160">
        <v>777.97500000000002</v>
      </c>
    </row>
    <row r="267" spans="1:3">
      <c r="A267" s="158" t="s">
        <v>742</v>
      </c>
      <c r="B267" s="159" t="s">
        <v>743</v>
      </c>
      <c r="C267" s="160">
        <v>611.32500000000005</v>
      </c>
    </row>
    <row r="268" spans="1:3">
      <c r="A268" s="161" t="s">
        <v>744</v>
      </c>
      <c r="B268" s="159" t="s">
        <v>745</v>
      </c>
      <c r="C268" s="160">
        <v>134.64000000000001</v>
      </c>
    </row>
    <row r="269" spans="1:3">
      <c r="A269" s="161" t="s">
        <v>746</v>
      </c>
      <c r="B269" s="159" t="s">
        <v>745</v>
      </c>
      <c r="C269" s="160">
        <v>117.81</v>
      </c>
    </row>
    <row r="270" spans="1:3">
      <c r="A270" s="158" t="s">
        <v>747</v>
      </c>
      <c r="B270" s="159" t="s">
        <v>748</v>
      </c>
      <c r="C270" s="160">
        <v>120.45</v>
      </c>
    </row>
    <row r="271" spans="1:3">
      <c r="A271" s="158" t="s">
        <v>749</v>
      </c>
      <c r="B271" s="159" t="s">
        <v>750</v>
      </c>
      <c r="C271" s="160">
        <v>159.55500000000001</v>
      </c>
    </row>
    <row r="272" spans="1:3">
      <c r="A272" s="158" t="s">
        <v>751</v>
      </c>
      <c r="B272" s="159" t="s">
        <v>752</v>
      </c>
      <c r="C272" s="160">
        <v>110.22000000000001</v>
      </c>
    </row>
    <row r="273" spans="1:3">
      <c r="A273" s="158" t="s">
        <v>753</v>
      </c>
      <c r="B273" s="159" t="s">
        <v>754</v>
      </c>
      <c r="C273" s="160">
        <v>120.78</v>
      </c>
    </row>
    <row r="274" spans="1:3">
      <c r="A274" s="158" t="s">
        <v>755</v>
      </c>
      <c r="B274" s="159" t="s">
        <v>756</v>
      </c>
      <c r="C274" s="160">
        <v>183.31500000000003</v>
      </c>
    </row>
    <row r="275" spans="1:3">
      <c r="A275" s="158" t="s">
        <v>757</v>
      </c>
      <c r="B275" s="159" t="s">
        <v>758</v>
      </c>
      <c r="C275" s="160">
        <v>116.325</v>
      </c>
    </row>
    <row r="276" spans="1:3">
      <c r="A276" s="158" t="s">
        <v>759</v>
      </c>
      <c r="B276" s="159" t="s">
        <v>760</v>
      </c>
      <c r="C276" s="160">
        <v>180.67500000000001</v>
      </c>
    </row>
    <row r="277" spans="1:3">
      <c r="A277" s="158" t="s">
        <v>761</v>
      </c>
      <c r="B277" s="159" t="s">
        <v>762</v>
      </c>
      <c r="C277" s="160">
        <v>200.14500000000001</v>
      </c>
    </row>
    <row r="278" spans="1:3">
      <c r="A278" s="158" t="s">
        <v>763</v>
      </c>
      <c r="B278" s="159" t="s">
        <v>247</v>
      </c>
      <c r="C278" s="160">
        <v>145.20000000000002</v>
      </c>
    </row>
    <row r="279" spans="1:3">
      <c r="A279" s="158" t="s">
        <v>764</v>
      </c>
      <c r="B279" s="159" t="s">
        <v>765</v>
      </c>
      <c r="C279" s="160">
        <v>156.58500000000001</v>
      </c>
    </row>
    <row r="280" spans="1:3">
      <c r="A280" s="158" t="s">
        <v>766</v>
      </c>
      <c r="B280" s="159" t="s">
        <v>569</v>
      </c>
      <c r="C280" s="160">
        <v>10.725000000000001</v>
      </c>
    </row>
    <row r="281" spans="1:3">
      <c r="A281" s="158" t="s">
        <v>767</v>
      </c>
      <c r="B281" s="159" t="s">
        <v>571</v>
      </c>
      <c r="C281" s="160">
        <v>13.200000000000001</v>
      </c>
    </row>
    <row r="282" spans="1:3">
      <c r="A282" s="158" t="s">
        <v>768</v>
      </c>
      <c r="B282" s="159" t="s">
        <v>578</v>
      </c>
      <c r="C282" s="160">
        <v>22.275000000000002</v>
      </c>
    </row>
    <row r="283" spans="1:3">
      <c r="A283" s="158" t="s">
        <v>769</v>
      </c>
      <c r="B283" s="159" t="s">
        <v>584</v>
      </c>
      <c r="C283" s="160">
        <v>34.979999999999997</v>
      </c>
    </row>
    <row r="284" spans="1:3">
      <c r="A284" s="158" t="s">
        <v>770</v>
      </c>
      <c r="B284" s="159" t="s">
        <v>771</v>
      </c>
      <c r="C284" s="160">
        <v>56.43</v>
      </c>
    </row>
    <row r="285" spans="1:3">
      <c r="A285" s="158" t="s">
        <v>772</v>
      </c>
      <c r="B285" s="159" t="s">
        <v>773</v>
      </c>
      <c r="C285" s="160">
        <v>69.63</v>
      </c>
    </row>
    <row r="286" spans="1:3">
      <c r="A286" s="158" t="s">
        <v>774</v>
      </c>
      <c r="B286" s="159" t="s">
        <v>775</v>
      </c>
      <c r="C286" s="160">
        <v>54.12</v>
      </c>
    </row>
    <row r="287" spans="1:3">
      <c r="A287" s="158" t="s">
        <v>776</v>
      </c>
      <c r="B287" s="159" t="s">
        <v>777</v>
      </c>
      <c r="C287" s="160">
        <v>129.36000000000001</v>
      </c>
    </row>
    <row r="288" spans="1:3">
      <c r="A288" s="158" t="s">
        <v>778</v>
      </c>
      <c r="B288" s="159" t="s">
        <v>779</v>
      </c>
      <c r="C288" s="160">
        <v>154.27500000000001</v>
      </c>
    </row>
    <row r="289" spans="1:3">
      <c r="A289" s="158" t="s">
        <v>780</v>
      </c>
      <c r="B289" s="159" t="s">
        <v>781</v>
      </c>
      <c r="C289" s="160">
        <v>470.41500000000002</v>
      </c>
    </row>
    <row r="290" spans="1:3">
      <c r="A290" s="158" t="s">
        <v>782</v>
      </c>
      <c r="B290" s="159" t="s">
        <v>783</v>
      </c>
      <c r="C290" s="160">
        <v>319.27500000000003</v>
      </c>
    </row>
    <row r="291" spans="1:3">
      <c r="A291" s="158" t="s">
        <v>784</v>
      </c>
      <c r="B291" s="159" t="s">
        <v>785</v>
      </c>
      <c r="C291" s="160">
        <v>339.40500000000003</v>
      </c>
    </row>
    <row r="292" spans="1:3">
      <c r="A292" s="158" t="s">
        <v>786</v>
      </c>
      <c r="B292" s="159" t="s">
        <v>787</v>
      </c>
      <c r="C292" s="160">
        <v>414.315</v>
      </c>
    </row>
    <row r="293" spans="1:3">
      <c r="A293" s="158" t="s">
        <v>788</v>
      </c>
      <c r="B293" s="159" t="s">
        <v>789</v>
      </c>
      <c r="C293" s="160">
        <v>581.46</v>
      </c>
    </row>
    <row r="294" spans="1:3">
      <c r="A294" s="158" t="s">
        <v>790</v>
      </c>
      <c r="B294" s="159" t="s">
        <v>791</v>
      </c>
      <c r="C294" s="160">
        <v>99.66</v>
      </c>
    </row>
    <row r="295" spans="1:3">
      <c r="A295" s="158" t="s">
        <v>792</v>
      </c>
      <c r="B295" s="159" t="s">
        <v>793</v>
      </c>
      <c r="C295" s="160">
        <v>38.610000000000007</v>
      </c>
    </row>
    <row r="296" spans="1:3">
      <c r="A296" s="158" t="s">
        <v>794</v>
      </c>
      <c r="B296" s="159" t="s">
        <v>795</v>
      </c>
      <c r="C296" s="160">
        <v>40.92</v>
      </c>
    </row>
    <row r="297" spans="1:3">
      <c r="A297" s="158" t="s">
        <v>796</v>
      </c>
      <c r="B297" s="159" t="s">
        <v>797</v>
      </c>
      <c r="C297" s="160">
        <v>46.365000000000002</v>
      </c>
    </row>
    <row r="298" spans="1:3">
      <c r="A298" s="158" t="s">
        <v>798</v>
      </c>
      <c r="B298" s="159" t="s">
        <v>799</v>
      </c>
      <c r="C298" s="160">
        <v>50.82</v>
      </c>
    </row>
    <row r="299" spans="1:3">
      <c r="A299" s="158" t="s">
        <v>800</v>
      </c>
      <c r="B299" s="159" t="s">
        <v>801</v>
      </c>
      <c r="C299" s="160">
        <v>51.150000000000006</v>
      </c>
    </row>
    <row r="300" spans="1:3">
      <c r="A300" s="158" t="s">
        <v>802</v>
      </c>
      <c r="B300" s="159" t="s">
        <v>803</v>
      </c>
      <c r="C300" s="160">
        <v>105.93</v>
      </c>
    </row>
    <row r="301" spans="1:3">
      <c r="A301" s="158" t="s">
        <v>804</v>
      </c>
      <c r="B301" s="159" t="s">
        <v>805</v>
      </c>
      <c r="C301" s="160">
        <v>134.97</v>
      </c>
    </row>
    <row r="302" spans="1:3">
      <c r="A302" s="158" t="s">
        <v>806</v>
      </c>
      <c r="B302" s="159" t="s">
        <v>807</v>
      </c>
      <c r="C302" s="160">
        <v>194.535</v>
      </c>
    </row>
    <row r="303" spans="1:3">
      <c r="A303" s="158" t="s">
        <v>808</v>
      </c>
      <c r="B303" s="159" t="s">
        <v>809</v>
      </c>
      <c r="C303" s="160">
        <v>662.80499999999995</v>
      </c>
    </row>
    <row r="304" spans="1:3">
      <c r="A304" s="161" t="s">
        <v>810</v>
      </c>
      <c r="B304" s="159" t="s">
        <v>811</v>
      </c>
      <c r="C304" s="160">
        <v>503.08499999999998</v>
      </c>
    </row>
    <row r="305" spans="1:3">
      <c r="A305" s="161" t="s">
        <v>812</v>
      </c>
      <c r="B305" s="159" t="s">
        <v>813</v>
      </c>
      <c r="C305" s="160">
        <v>719.40000000000009</v>
      </c>
    </row>
    <row r="306" spans="1:3">
      <c r="A306" s="161" t="s">
        <v>814</v>
      </c>
      <c r="B306" s="159" t="s">
        <v>815</v>
      </c>
      <c r="C306" s="160">
        <v>848.43000000000006</v>
      </c>
    </row>
    <row r="307" spans="1:3">
      <c r="A307" s="161" t="s">
        <v>816</v>
      </c>
      <c r="B307" s="159" t="s">
        <v>817</v>
      </c>
      <c r="C307" s="160">
        <v>778.30500000000006</v>
      </c>
    </row>
    <row r="308" spans="1:3">
      <c r="A308" s="158" t="s">
        <v>818</v>
      </c>
      <c r="B308" s="159" t="s">
        <v>819</v>
      </c>
      <c r="C308" s="160">
        <v>55.935000000000009</v>
      </c>
    </row>
    <row r="309" spans="1:3">
      <c r="A309" s="158" t="s">
        <v>820</v>
      </c>
      <c r="B309" s="159" t="s">
        <v>811</v>
      </c>
      <c r="C309" s="160">
        <v>61.545000000000002</v>
      </c>
    </row>
    <row r="310" spans="1:3">
      <c r="A310" s="158" t="s">
        <v>821</v>
      </c>
      <c r="B310" s="159" t="s">
        <v>822</v>
      </c>
      <c r="C310" s="160">
        <v>69.135000000000005</v>
      </c>
    </row>
    <row r="311" spans="1:3">
      <c r="A311" s="158" t="s">
        <v>823</v>
      </c>
      <c r="B311" s="159" t="s">
        <v>824</v>
      </c>
      <c r="C311" s="160">
        <v>85.800000000000011</v>
      </c>
    </row>
    <row r="312" spans="1:3">
      <c r="A312" s="158" t="s">
        <v>825</v>
      </c>
      <c r="B312" s="159" t="s">
        <v>813</v>
      </c>
      <c r="C312" s="160">
        <v>87.45</v>
      </c>
    </row>
    <row r="313" spans="1:3">
      <c r="A313" s="158" t="s">
        <v>826</v>
      </c>
      <c r="B313" s="159" t="s">
        <v>827</v>
      </c>
      <c r="C313" s="160">
        <v>126.88500000000001</v>
      </c>
    </row>
    <row r="314" spans="1:3">
      <c r="A314" s="158" t="s">
        <v>828</v>
      </c>
      <c r="B314" s="159" t="s">
        <v>829</v>
      </c>
      <c r="C314" s="160">
        <v>156.91500000000002</v>
      </c>
    </row>
    <row r="315" spans="1:3">
      <c r="A315" s="158" t="s">
        <v>830</v>
      </c>
      <c r="B315" s="159" t="s">
        <v>831</v>
      </c>
      <c r="C315" s="160">
        <v>266.97000000000003</v>
      </c>
    </row>
    <row r="316" spans="1:3">
      <c r="A316" s="158" t="s">
        <v>832</v>
      </c>
      <c r="B316" s="159" t="s">
        <v>811</v>
      </c>
      <c r="C316" s="160">
        <v>115.00500000000001</v>
      </c>
    </row>
    <row r="317" spans="1:3">
      <c r="A317" s="158" t="s">
        <v>833</v>
      </c>
      <c r="B317" s="159" t="s">
        <v>813</v>
      </c>
      <c r="C317" s="160">
        <v>158.07</v>
      </c>
    </row>
    <row r="318" spans="1:3">
      <c r="A318" s="158" t="s">
        <v>834</v>
      </c>
      <c r="B318" s="159" t="s">
        <v>835</v>
      </c>
      <c r="C318" s="160">
        <v>132.33000000000001</v>
      </c>
    </row>
    <row r="319" spans="1:3">
      <c r="A319" s="158" t="s">
        <v>836</v>
      </c>
      <c r="B319" s="159" t="s">
        <v>837</v>
      </c>
      <c r="C319" s="160">
        <v>148.005</v>
      </c>
    </row>
    <row r="320" spans="1:3">
      <c r="A320" s="158" t="s">
        <v>838</v>
      </c>
      <c r="B320" s="159" t="s">
        <v>839</v>
      </c>
      <c r="C320" s="160">
        <v>157.905</v>
      </c>
    </row>
    <row r="321" spans="1:3">
      <c r="A321" s="158" t="s">
        <v>840</v>
      </c>
      <c r="B321" s="159" t="s">
        <v>841</v>
      </c>
      <c r="C321" s="160">
        <v>186.61500000000001</v>
      </c>
    </row>
    <row r="322" spans="1:3">
      <c r="A322" s="158" t="s">
        <v>842</v>
      </c>
      <c r="B322" s="159" t="s">
        <v>843</v>
      </c>
      <c r="C322" s="160">
        <v>470.58000000000004</v>
      </c>
    </row>
    <row r="323" spans="1:3">
      <c r="A323" s="158" t="s">
        <v>844</v>
      </c>
      <c r="B323" s="159" t="s">
        <v>813</v>
      </c>
      <c r="C323" s="160">
        <v>639.87</v>
      </c>
    </row>
    <row r="324" spans="1:3">
      <c r="A324" s="158" t="s">
        <v>845</v>
      </c>
      <c r="B324" s="159" t="s">
        <v>827</v>
      </c>
      <c r="C324" s="160">
        <v>808.66500000000008</v>
      </c>
    </row>
    <row r="325" spans="1:3">
      <c r="A325" s="158" t="s">
        <v>846</v>
      </c>
      <c r="B325" s="159" t="s">
        <v>847</v>
      </c>
      <c r="C325" s="160">
        <v>445.33499999999998</v>
      </c>
    </row>
    <row r="326" spans="1:3">
      <c r="A326" s="158" t="s">
        <v>848</v>
      </c>
      <c r="B326" s="159" t="s">
        <v>817</v>
      </c>
      <c r="C326" s="160">
        <v>590.04000000000008</v>
      </c>
    </row>
    <row r="327" spans="1:3">
      <c r="A327" s="158" t="s">
        <v>849</v>
      </c>
      <c r="B327" s="159" t="s">
        <v>850</v>
      </c>
      <c r="C327" s="160">
        <v>444.18000000000006</v>
      </c>
    </row>
    <row r="328" spans="1:3">
      <c r="A328" s="158" t="s">
        <v>851</v>
      </c>
      <c r="B328" s="159" t="s">
        <v>852</v>
      </c>
      <c r="C328" s="160">
        <v>832.59</v>
      </c>
    </row>
    <row r="329" spans="1:3">
      <c r="A329" s="158" t="s">
        <v>853</v>
      </c>
      <c r="B329" s="159" t="s">
        <v>854</v>
      </c>
      <c r="C329" s="160">
        <v>651.58500000000004</v>
      </c>
    </row>
    <row r="330" spans="1:3">
      <c r="A330" s="158" t="s">
        <v>855</v>
      </c>
      <c r="B330" s="159" t="s">
        <v>856</v>
      </c>
      <c r="C330" s="160">
        <v>1046.595</v>
      </c>
    </row>
    <row r="331" spans="1:3">
      <c r="A331" s="158" t="s">
        <v>857</v>
      </c>
      <c r="B331" s="159" t="s">
        <v>817</v>
      </c>
      <c r="C331" s="160">
        <v>572.05499999999995</v>
      </c>
    </row>
    <row r="332" spans="1:3">
      <c r="A332" s="158" t="s">
        <v>858</v>
      </c>
      <c r="B332" s="159" t="s">
        <v>813</v>
      </c>
      <c r="C332" s="160">
        <v>551.42999999999995</v>
      </c>
    </row>
    <row r="333" spans="1:3">
      <c r="A333" s="158" t="s">
        <v>859</v>
      </c>
      <c r="B333" s="159" t="s">
        <v>827</v>
      </c>
      <c r="C333" s="160">
        <v>644.32500000000005</v>
      </c>
    </row>
    <row r="334" spans="1:3">
      <c r="A334" s="158" t="s">
        <v>860</v>
      </c>
      <c r="B334" s="159" t="s">
        <v>861</v>
      </c>
      <c r="C334" s="160">
        <v>657.03</v>
      </c>
    </row>
    <row r="335" spans="1:3">
      <c r="A335" s="158" t="s">
        <v>862</v>
      </c>
      <c r="B335" s="159" t="s">
        <v>863</v>
      </c>
      <c r="C335" s="160">
        <v>194.86500000000001</v>
      </c>
    </row>
    <row r="336" spans="1:3">
      <c r="A336" s="158" t="s">
        <v>864</v>
      </c>
      <c r="B336" s="159" t="s">
        <v>865</v>
      </c>
      <c r="C336" s="160">
        <v>226.05</v>
      </c>
    </row>
    <row r="337" spans="1:3">
      <c r="A337" s="158" t="s">
        <v>866</v>
      </c>
      <c r="B337" s="159" t="s">
        <v>867</v>
      </c>
      <c r="C337" s="160">
        <v>1.8149999999999999</v>
      </c>
    </row>
    <row r="338" spans="1:3">
      <c r="A338" s="158" t="s">
        <v>868</v>
      </c>
      <c r="B338" s="159" t="s">
        <v>869</v>
      </c>
      <c r="C338" s="160">
        <v>36.135000000000005</v>
      </c>
    </row>
    <row r="339" spans="1:3">
      <c r="A339" s="158" t="s">
        <v>870</v>
      </c>
      <c r="B339" s="159" t="s">
        <v>871</v>
      </c>
      <c r="C339" s="160">
        <v>39.269999999999996</v>
      </c>
    </row>
    <row r="340" spans="1:3">
      <c r="A340" s="158" t="s">
        <v>872</v>
      </c>
      <c r="B340" s="159" t="s">
        <v>873</v>
      </c>
      <c r="C340" s="160">
        <v>39.6</v>
      </c>
    </row>
    <row r="341" spans="1:3">
      <c r="A341" s="158" t="s">
        <v>874</v>
      </c>
      <c r="B341" s="159" t="s">
        <v>875</v>
      </c>
      <c r="C341" s="160">
        <v>45.87</v>
      </c>
    </row>
    <row r="342" spans="1:3">
      <c r="A342" s="158" t="s">
        <v>876</v>
      </c>
      <c r="B342" s="159" t="s">
        <v>877</v>
      </c>
      <c r="C342" s="160">
        <v>55.440000000000005</v>
      </c>
    </row>
    <row r="343" spans="1:3">
      <c r="A343" s="158" t="s">
        <v>878</v>
      </c>
      <c r="B343" s="159" t="s">
        <v>879</v>
      </c>
      <c r="C343" s="160">
        <v>64.350000000000009</v>
      </c>
    </row>
    <row r="344" spans="1:3">
      <c r="A344" s="158" t="s">
        <v>880</v>
      </c>
      <c r="B344" s="159" t="s">
        <v>881</v>
      </c>
      <c r="C344" s="160">
        <v>40.425000000000004</v>
      </c>
    </row>
    <row r="345" spans="1:3">
      <c r="A345" s="158" t="s">
        <v>882</v>
      </c>
      <c r="B345" s="159" t="s">
        <v>883</v>
      </c>
      <c r="C345" s="160">
        <v>104.28</v>
      </c>
    </row>
    <row r="346" spans="1:3">
      <c r="A346" s="158" t="s">
        <v>884</v>
      </c>
      <c r="B346" s="159" t="s">
        <v>885</v>
      </c>
      <c r="C346" s="160">
        <v>82.995000000000005</v>
      </c>
    </row>
    <row r="347" spans="1:3">
      <c r="A347" s="158" t="s">
        <v>886</v>
      </c>
      <c r="B347" s="159" t="s">
        <v>885</v>
      </c>
      <c r="C347" s="160">
        <v>104.44500000000001</v>
      </c>
    </row>
    <row r="348" spans="1:3">
      <c r="A348" s="158" t="s">
        <v>887</v>
      </c>
      <c r="B348" s="159" t="s">
        <v>888</v>
      </c>
      <c r="C348" s="160">
        <v>219.94499999999999</v>
      </c>
    </row>
    <row r="349" spans="1:3">
      <c r="A349" s="158" t="s">
        <v>889</v>
      </c>
      <c r="B349" s="159" t="s">
        <v>890</v>
      </c>
      <c r="C349" s="160">
        <v>80.19</v>
      </c>
    </row>
    <row r="350" spans="1:3">
      <c r="A350" s="158" t="s">
        <v>891</v>
      </c>
      <c r="B350" s="159" t="s">
        <v>892</v>
      </c>
      <c r="C350" s="160">
        <v>317.79000000000002</v>
      </c>
    </row>
    <row r="351" spans="1:3">
      <c r="A351" s="158" t="s">
        <v>893</v>
      </c>
      <c r="B351" s="159" t="s">
        <v>894</v>
      </c>
      <c r="C351" s="160">
        <v>61.215000000000003</v>
      </c>
    </row>
    <row r="352" spans="1:3">
      <c r="A352" s="158" t="s">
        <v>895</v>
      </c>
      <c r="B352" s="159" t="s">
        <v>896</v>
      </c>
      <c r="C352" s="160">
        <v>3.63</v>
      </c>
    </row>
    <row r="353" spans="1:3">
      <c r="A353" s="158" t="s">
        <v>897</v>
      </c>
      <c r="B353" s="159" t="s">
        <v>898</v>
      </c>
      <c r="C353" s="160">
        <v>31.68</v>
      </c>
    </row>
    <row r="354" spans="1:3" ht="28.8">
      <c r="A354" s="158" t="s">
        <v>899</v>
      </c>
      <c r="B354" s="159" t="s">
        <v>900</v>
      </c>
      <c r="C354" s="160">
        <v>693.16500000000008</v>
      </c>
    </row>
    <row r="355" spans="1:3">
      <c r="A355" s="158" t="s">
        <v>901</v>
      </c>
      <c r="B355" s="159" t="s">
        <v>902</v>
      </c>
      <c r="C355" s="160">
        <v>693.16500000000008</v>
      </c>
    </row>
    <row r="356" spans="1:3">
      <c r="A356" s="158" t="s">
        <v>903</v>
      </c>
      <c r="B356" s="159" t="s">
        <v>904</v>
      </c>
      <c r="C356" s="160">
        <v>726.16500000000008</v>
      </c>
    </row>
    <row r="357" spans="1:3">
      <c r="A357" s="158" t="s">
        <v>905</v>
      </c>
      <c r="B357" s="159" t="s">
        <v>906</v>
      </c>
      <c r="C357" s="160">
        <v>7.4250000000000007</v>
      </c>
    </row>
    <row r="358" spans="1:3">
      <c r="A358" s="158" t="s">
        <v>907</v>
      </c>
      <c r="B358" s="159" t="s">
        <v>811</v>
      </c>
      <c r="C358" s="160">
        <v>128.86500000000001</v>
      </c>
    </row>
    <row r="359" spans="1:3">
      <c r="A359" s="158" t="s">
        <v>908</v>
      </c>
      <c r="B359" s="159" t="s">
        <v>909</v>
      </c>
      <c r="C359" s="160">
        <v>149.16</v>
      </c>
    </row>
    <row r="360" spans="1:3">
      <c r="A360" s="158" t="s">
        <v>910</v>
      </c>
      <c r="B360" s="159" t="s">
        <v>822</v>
      </c>
      <c r="C360" s="160">
        <v>134.64000000000001</v>
      </c>
    </row>
    <row r="361" spans="1:3">
      <c r="A361" s="158" t="s">
        <v>911</v>
      </c>
      <c r="B361" s="159" t="s">
        <v>912</v>
      </c>
      <c r="C361" s="160">
        <v>156.09000000000003</v>
      </c>
    </row>
    <row r="362" spans="1:3">
      <c r="A362" s="158" t="s">
        <v>913</v>
      </c>
      <c r="B362" s="159" t="s">
        <v>824</v>
      </c>
      <c r="C362" s="160">
        <v>162.52500000000001</v>
      </c>
    </row>
    <row r="363" spans="1:3">
      <c r="A363" s="158" t="s">
        <v>914</v>
      </c>
      <c r="B363" s="159" t="s">
        <v>915</v>
      </c>
      <c r="C363" s="160">
        <v>194.20499999999998</v>
      </c>
    </row>
    <row r="364" spans="1:3">
      <c r="A364" s="158" t="s">
        <v>916</v>
      </c>
      <c r="B364" s="159" t="s">
        <v>813</v>
      </c>
      <c r="C364" s="160">
        <v>165.16500000000002</v>
      </c>
    </row>
    <row r="365" spans="1:3">
      <c r="A365" s="158" t="s">
        <v>917</v>
      </c>
      <c r="B365" s="159" t="s">
        <v>918</v>
      </c>
      <c r="C365" s="160">
        <v>196.51500000000001</v>
      </c>
    </row>
    <row r="366" spans="1:3">
      <c r="A366" s="158" t="s">
        <v>919</v>
      </c>
      <c r="B366" s="159" t="s">
        <v>827</v>
      </c>
      <c r="C366" s="160">
        <v>250.30500000000001</v>
      </c>
    </row>
    <row r="367" spans="1:3">
      <c r="A367" s="158" t="s">
        <v>920</v>
      </c>
      <c r="B367" s="159" t="s">
        <v>921</v>
      </c>
      <c r="C367" s="160">
        <v>298.15500000000003</v>
      </c>
    </row>
    <row r="368" spans="1:3">
      <c r="A368" s="158" t="s">
        <v>922</v>
      </c>
      <c r="B368" s="159" t="s">
        <v>829</v>
      </c>
      <c r="C368" s="160">
        <v>306.07500000000005</v>
      </c>
    </row>
    <row r="369" spans="1:3">
      <c r="A369" s="158" t="s">
        <v>923</v>
      </c>
      <c r="B369" s="159" t="s">
        <v>924</v>
      </c>
      <c r="C369" s="160">
        <v>353.59500000000003</v>
      </c>
    </row>
    <row r="370" spans="1:3">
      <c r="A370" s="158" t="s">
        <v>925</v>
      </c>
      <c r="B370" s="159" t="s">
        <v>926</v>
      </c>
      <c r="C370" s="160">
        <v>357.88499999999999</v>
      </c>
    </row>
    <row r="371" spans="1:3">
      <c r="A371" s="158" t="s">
        <v>927</v>
      </c>
      <c r="B371" s="159" t="s">
        <v>928</v>
      </c>
      <c r="C371" s="160">
        <v>412.50000000000006</v>
      </c>
    </row>
    <row r="372" spans="1:3">
      <c r="A372" s="158" t="s">
        <v>929</v>
      </c>
      <c r="B372" s="159" t="s">
        <v>811</v>
      </c>
      <c r="C372" s="160">
        <v>154.27500000000001</v>
      </c>
    </row>
    <row r="373" spans="1:3">
      <c r="A373" s="158" t="s">
        <v>930</v>
      </c>
      <c r="B373" s="159" t="s">
        <v>822</v>
      </c>
      <c r="C373" s="160">
        <v>174.07500000000002</v>
      </c>
    </row>
    <row r="374" spans="1:3">
      <c r="A374" s="158" t="s">
        <v>931</v>
      </c>
      <c r="B374" s="159" t="s">
        <v>813</v>
      </c>
      <c r="C374" s="160">
        <v>206.41500000000002</v>
      </c>
    </row>
    <row r="375" spans="1:3">
      <c r="A375" s="158" t="s">
        <v>932</v>
      </c>
      <c r="B375" s="159" t="s">
        <v>839</v>
      </c>
      <c r="C375" s="160">
        <v>305.41500000000002</v>
      </c>
    </row>
    <row r="376" spans="1:3">
      <c r="A376" s="158" t="s">
        <v>933</v>
      </c>
      <c r="B376" s="159" t="s">
        <v>934</v>
      </c>
      <c r="C376" s="160">
        <v>218.13</v>
      </c>
    </row>
    <row r="377" spans="1:3">
      <c r="A377" s="158" t="s">
        <v>935</v>
      </c>
      <c r="B377" s="159" t="s">
        <v>936</v>
      </c>
      <c r="C377" s="160">
        <v>278.685</v>
      </c>
    </row>
    <row r="378" spans="1:3">
      <c r="A378" s="158" t="s">
        <v>937</v>
      </c>
      <c r="B378" s="159" t="s">
        <v>938</v>
      </c>
      <c r="C378" s="160">
        <v>341.38499999999999</v>
      </c>
    </row>
    <row r="379" spans="1:3">
      <c r="A379" s="158" t="s">
        <v>939</v>
      </c>
      <c r="B379" s="159" t="s">
        <v>940</v>
      </c>
      <c r="C379" s="160">
        <v>193.87500000000003</v>
      </c>
    </row>
    <row r="380" spans="1:3">
      <c r="A380" s="158" t="s">
        <v>941</v>
      </c>
      <c r="B380" s="159" t="s">
        <v>942</v>
      </c>
      <c r="C380" s="160">
        <v>65.504999999999995</v>
      </c>
    </row>
    <row r="381" spans="1:3">
      <c r="A381" s="158" t="s">
        <v>943</v>
      </c>
      <c r="B381" s="159" t="s">
        <v>944</v>
      </c>
      <c r="C381" s="160">
        <v>68.31</v>
      </c>
    </row>
    <row r="382" spans="1:3">
      <c r="A382" s="158" t="s">
        <v>945</v>
      </c>
      <c r="B382" s="159" t="s">
        <v>946</v>
      </c>
      <c r="C382" s="160">
        <v>82.5</v>
      </c>
    </row>
    <row r="383" spans="1:3">
      <c r="A383" s="158" t="s">
        <v>947</v>
      </c>
      <c r="B383" s="159" t="s">
        <v>948</v>
      </c>
      <c r="C383" s="160">
        <v>81.015000000000001</v>
      </c>
    </row>
    <row r="384" spans="1:3">
      <c r="A384" s="158" t="s">
        <v>949</v>
      </c>
      <c r="B384" s="159" t="s">
        <v>950</v>
      </c>
      <c r="C384" s="160">
        <v>87.12</v>
      </c>
    </row>
    <row r="385" spans="1:3">
      <c r="A385" s="161" t="s">
        <v>951</v>
      </c>
      <c r="B385" s="159" t="s">
        <v>952</v>
      </c>
      <c r="C385" s="160">
        <v>98.670000000000016</v>
      </c>
    </row>
    <row r="386" spans="1:3">
      <c r="A386" s="161" t="s">
        <v>953</v>
      </c>
      <c r="B386" s="159" t="s">
        <v>883</v>
      </c>
      <c r="C386" s="160">
        <v>260.04000000000002</v>
      </c>
    </row>
    <row r="387" spans="1:3">
      <c r="A387" s="161" t="s">
        <v>954</v>
      </c>
      <c r="B387" s="159" t="s">
        <v>955</v>
      </c>
      <c r="C387" s="160">
        <v>168.13500000000002</v>
      </c>
    </row>
    <row r="388" spans="1:3">
      <c r="A388" s="158" t="s">
        <v>956</v>
      </c>
      <c r="B388" s="159" t="s">
        <v>957</v>
      </c>
      <c r="C388" s="160">
        <v>520.08000000000004</v>
      </c>
    </row>
    <row r="389" spans="1:3">
      <c r="A389" s="161" t="s">
        <v>958</v>
      </c>
      <c r="B389" s="159" t="s">
        <v>959</v>
      </c>
      <c r="C389" s="160">
        <v>707.19</v>
      </c>
    </row>
    <row r="390" spans="1:3">
      <c r="A390" s="158" t="s">
        <v>960</v>
      </c>
      <c r="B390" s="159" t="s">
        <v>961</v>
      </c>
      <c r="C390" s="160">
        <v>520.08000000000004</v>
      </c>
    </row>
    <row r="391" spans="1:3">
      <c r="A391" s="158" t="s">
        <v>962</v>
      </c>
      <c r="B391" s="159" t="s">
        <v>963</v>
      </c>
      <c r="C391" s="160">
        <v>707.19</v>
      </c>
    </row>
    <row r="392" spans="1:3">
      <c r="A392" s="158" t="s">
        <v>964</v>
      </c>
      <c r="B392" s="159" t="s">
        <v>965</v>
      </c>
      <c r="C392" s="160">
        <v>552.75</v>
      </c>
    </row>
    <row r="393" spans="1:3">
      <c r="A393" s="158" t="s">
        <v>966</v>
      </c>
      <c r="B393" s="159" t="s">
        <v>967</v>
      </c>
      <c r="C393" s="160">
        <v>252.94500000000002</v>
      </c>
    </row>
    <row r="394" spans="1:3">
      <c r="A394" s="158" t="s">
        <v>968</v>
      </c>
      <c r="B394" s="159" t="s">
        <v>969</v>
      </c>
      <c r="C394" s="160">
        <v>340.56</v>
      </c>
    </row>
    <row r="395" spans="1:3">
      <c r="A395" s="158" t="s">
        <v>970</v>
      </c>
      <c r="B395" s="159" t="s">
        <v>971</v>
      </c>
      <c r="C395" s="160">
        <v>384.94499999999999</v>
      </c>
    </row>
    <row r="396" spans="1:3">
      <c r="A396" s="158" t="s">
        <v>972</v>
      </c>
      <c r="B396" s="159" t="s">
        <v>973</v>
      </c>
      <c r="C396" s="160">
        <v>355.57500000000005</v>
      </c>
    </row>
    <row r="397" spans="1:3">
      <c r="A397" s="158" t="s">
        <v>974</v>
      </c>
      <c r="B397" s="159" t="s">
        <v>975</v>
      </c>
      <c r="C397" s="160">
        <v>474.87</v>
      </c>
    </row>
    <row r="398" spans="1:3">
      <c r="A398" s="158" t="s">
        <v>976</v>
      </c>
      <c r="B398" s="159" t="s">
        <v>977</v>
      </c>
      <c r="C398" s="160">
        <v>644.98500000000013</v>
      </c>
    </row>
    <row r="399" spans="1:3">
      <c r="A399" s="158" t="s">
        <v>978</v>
      </c>
      <c r="B399" s="159" t="s">
        <v>979</v>
      </c>
      <c r="C399" s="160">
        <v>726.66000000000008</v>
      </c>
    </row>
    <row r="400" spans="1:3" ht="28.8">
      <c r="A400" s="158" t="s">
        <v>980</v>
      </c>
      <c r="B400" s="159" t="s">
        <v>981</v>
      </c>
      <c r="C400" s="160">
        <v>561</v>
      </c>
    </row>
    <row r="401" spans="1:3" ht="28.8">
      <c r="A401" s="158" t="s">
        <v>982</v>
      </c>
      <c r="B401" s="159" t="s">
        <v>983</v>
      </c>
      <c r="C401" s="160">
        <v>561</v>
      </c>
    </row>
    <row r="402" spans="1:3" ht="28.8">
      <c r="A402" s="158" t="s">
        <v>984</v>
      </c>
      <c r="B402" s="159" t="s">
        <v>983</v>
      </c>
      <c r="C402" s="160">
        <v>561</v>
      </c>
    </row>
    <row r="403" spans="1:3">
      <c r="A403" s="158" t="s">
        <v>985</v>
      </c>
      <c r="B403" s="159" t="s">
        <v>986</v>
      </c>
      <c r="C403" s="160">
        <v>627.66000000000008</v>
      </c>
    </row>
    <row r="404" spans="1:3">
      <c r="A404" s="158" t="s">
        <v>987</v>
      </c>
      <c r="B404" s="159" t="s">
        <v>988</v>
      </c>
      <c r="C404" s="160">
        <v>270.10500000000002</v>
      </c>
    </row>
    <row r="405" spans="1:3">
      <c r="A405" s="158" t="s">
        <v>989</v>
      </c>
      <c r="B405" s="159" t="s">
        <v>990</v>
      </c>
      <c r="C405" s="160">
        <v>200.80500000000001</v>
      </c>
    </row>
    <row r="406" spans="1:3">
      <c r="A406" s="158" t="s">
        <v>991</v>
      </c>
      <c r="B406" s="159" t="s">
        <v>992</v>
      </c>
      <c r="C406" s="160">
        <v>339.73500000000001</v>
      </c>
    </row>
    <row r="407" spans="1:3">
      <c r="A407" s="158" t="s">
        <v>993</v>
      </c>
      <c r="B407" s="159" t="s">
        <v>994</v>
      </c>
      <c r="C407" s="160">
        <v>380.98500000000001</v>
      </c>
    </row>
    <row r="408" spans="1:3">
      <c r="A408" s="158" t="s">
        <v>995</v>
      </c>
      <c r="B408" s="159" t="s">
        <v>996</v>
      </c>
      <c r="C408" s="160">
        <v>470.41500000000002</v>
      </c>
    </row>
    <row r="409" spans="1:3">
      <c r="A409" s="158" t="s">
        <v>997</v>
      </c>
      <c r="B409" s="159" t="s">
        <v>998</v>
      </c>
      <c r="C409" s="160">
        <v>159.22500000000002</v>
      </c>
    </row>
    <row r="410" spans="1:3">
      <c r="A410" s="158" t="s">
        <v>999</v>
      </c>
      <c r="B410" s="159" t="s">
        <v>1000</v>
      </c>
      <c r="C410" s="160">
        <v>178.035</v>
      </c>
    </row>
    <row r="411" spans="1:3">
      <c r="A411" s="158" t="s">
        <v>1001</v>
      </c>
      <c r="B411" s="159" t="s">
        <v>1002</v>
      </c>
      <c r="C411" s="160">
        <v>210.04500000000002</v>
      </c>
    </row>
    <row r="412" spans="1:3">
      <c r="A412" s="158" t="s">
        <v>1003</v>
      </c>
      <c r="B412" s="159" t="s">
        <v>1004</v>
      </c>
      <c r="C412" s="160">
        <v>496.32000000000005</v>
      </c>
    </row>
    <row r="413" spans="1:3" ht="28.8">
      <c r="A413" s="158" t="s">
        <v>1005</v>
      </c>
      <c r="B413" s="159" t="s">
        <v>1006</v>
      </c>
      <c r="C413" s="160">
        <v>49.500000000000007</v>
      </c>
    </row>
    <row r="414" spans="1:3">
      <c r="A414" s="158" t="s">
        <v>1007</v>
      </c>
      <c r="B414" s="159" t="s">
        <v>1008</v>
      </c>
      <c r="C414" s="160">
        <v>601.2600000000001</v>
      </c>
    </row>
    <row r="415" spans="1:3" ht="28.8">
      <c r="A415" s="158" t="s">
        <v>1009</v>
      </c>
      <c r="B415" s="159" t="s">
        <v>1010</v>
      </c>
      <c r="C415" s="160">
        <v>67.320000000000007</v>
      </c>
    </row>
    <row r="416" spans="1:3">
      <c r="A416" s="158" t="s">
        <v>1011</v>
      </c>
      <c r="B416" s="159" t="s">
        <v>1012</v>
      </c>
      <c r="C416" s="160">
        <v>641.68500000000006</v>
      </c>
    </row>
    <row r="417" spans="1:3">
      <c r="A417" s="158" t="s">
        <v>1013</v>
      </c>
      <c r="B417" s="159" t="s">
        <v>1014</v>
      </c>
      <c r="C417" s="160">
        <v>765.93000000000006</v>
      </c>
    </row>
    <row r="418" spans="1:3">
      <c r="A418" s="158" t="s">
        <v>1015</v>
      </c>
      <c r="B418" s="159" t="s">
        <v>1016</v>
      </c>
      <c r="C418" s="160">
        <v>765.93000000000006</v>
      </c>
    </row>
    <row r="419" spans="1:3" ht="28.8">
      <c r="A419" s="161" t="s">
        <v>1017</v>
      </c>
      <c r="B419" s="159" t="s">
        <v>1018</v>
      </c>
      <c r="C419" s="160">
        <v>674.68500000000006</v>
      </c>
    </row>
    <row r="420" spans="1:3" ht="28.8">
      <c r="A420" s="158" t="s">
        <v>1019</v>
      </c>
      <c r="B420" s="159" t="s">
        <v>1020</v>
      </c>
      <c r="C420" s="160">
        <v>863.77500000000009</v>
      </c>
    </row>
    <row r="421" spans="1:3">
      <c r="A421" s="158" t="s">
        <v>1021</v>
      </c>
      <c r="B421" s="159" t="s">
        <v>1022</v>
      </c>
      <c r="C421" s="160">
        <v>863.77500000000009</v>
      </c>
    </row>
    <row r="422" spans="1:3">
      <c r="A422" s="158" t="s">
        <v>1023</v>
      </c>
      <c r="B422" s="159" t="s">
        <v>1024</v>
      </c>
      <c r="C422" s="160">
        <v>674.68500000000006</v>
      </c>
    </row>
    <row r="423" spans="1:3">
      <c r="A423" s="158" t="s">
        <v>1025</v>
      </c>
      <c r="B423" s="159" t="s">
        <v>1026</v>
      </c>
      <c r="C423" s="160">
        <v>641.68500000000006</v>
      </c>
    </row>
    <row r="424" spans="1:3">
      <c r="A424" s="158" t="s">
        <v>1027</v>
      </c>
      <c r="B424" s="159" t="s">
        <v>1028</v>
      </c>
      <c r="C424" s="160">
        <v>601.2600000000001</v>
      </c>
    </row>
    <row r="425" spans="1:3" ht="28.8">
      <c r="A425" s="158" t="s">
        <v>1029</v>
      </c>
      <c r="B425" s="159" t="s">
        <v>1030</v>
      </c>
      <c r="C425" s="160">
        <v>633.92999999999995</v>
      </c>
    </row>
    <row r="426" spans="1:3">
      <c r="A426" s="158" t="s">
        <v>1031</v>
      </c>
      <c r="B426" s="159" t="s">
        <v>1032</v>
      </c>
      <c r="C426" s="160">
        <v>1278.42</v>
      </c>
    </row>
    <row r="427" spans="1:3">
      <c r="A427" s="158" t="s">
        <v>1033</v>
      </c>
      <c r="B427" s="159" t="s">
        <v>1034</v>
      </c>
      <c r="C427" s="160">
        <v>1302.8399999999999</v>
      </c>
    </row>
    <row r="428" spans="1:3">
      <c r="A428" s="158" t="s">
        <v>1035</v>
      </c>
      <c r="B428" s="159" t="s">
        <v>1036</v>
      </c>
      <c r="C428" s="160">
        <v>1466.8500000000001</v>
      </c>
    </row>
    <row r="429" spans="1:3">
      <c r="A429" s="158" t="s">
        <v>1037</v>
      </c>
      <c r="B429" s="159" t="s">
        <v>1038</v>
      </c>
      <c r="C429" s="160">
        <v>1494.9</v>
      </c>
    </row>
    <row r="430" spans="1:3" ht="28.8">
      <c r="A430" s="158" t="s">
        <v>1039</v>
      </c>
      <c r="B430" s="159" t="s">
        <v>1040</v>
      </c>
      <c r="C430" s="160">
        <v>67.155000000000001</v>
      </c>
    </row>
    <row r="431" spans="1:3">
      <c r="A431" s="158" t="s">
        <v>1041</v>
      </c>
      <c r="B431" s="159" t="s">
        <v>1042</v>
      </c>
      <c r="C431" s="160">
        <v>504.90000000000003</v>
      </c>
    </row>
    <row r="432" spans="1:3">
      <c r="A432" s="158" t="s">
        <v>1043</v>
      </c>
      <c r="B432" s="159" t="s">
        <v>1044</v>
      </c>
      <c r="C432" s="160">
        <v>1776.06</v>
      </c>
    </row>
    <row r="433" spans="1:3">
      <c r="A433" s="158" t="s">
        <v>1045</v>
      </c>
      <c r="B433" s="159" t="s">
        <v>1044</v>
      </c>
      <c r="C433" s="160">
        <v>1845.1950000000002</v>
      </c>
    </row>
    <row r="434" spans="1:3">
      <c r="A434" s="158" t="s">
        <v>1046</v>
      </c>
      <c r="B434" s="159" t="s">
        <v>1044</v>
      </c>
      <c r="C434" s="160">
        <v>1923.075</v>
      </c>
    </row>
    <row r="435" spans="1:3">
      <c r="A435" s="158" t="s">
        <v>1047</v>
      </c>
      <c r="B435" s="159" t="s">
        <v>1044</v>
      </c>
      <c r="C435" s="160">
        <v>1923.075</v>
      </c>
    </row>
    <row r="436" spans="1:3">
      <c r="A436" s="158" t="s">
        <v>1048</v>
      </c>
      <c r="B436" s="159" t="s">
        <v>1049</v>
      </c>
      <c r="C436" s="160">
        <v>2032.3050000000001</v>
      </c>
    </row>
    <row r="437" spans="1:3">
      <c r="A437" s="158" t="s">
        <v>1050</v>
      </c>
      <c r="B437" s="159" t="s">
        <v>1049</v>
      </c>
      <c r="C437" s="160">
        <v>2070.2550000000001</v>
      </c>
    </row>
    <row r="438" spans="1:3">
      <c r="A438" s="158" t="s">
        <v>1051</v>
      </c>
      <c r="B438" s="159" t="s">
        <v>1052</v>
      </c>
      <c r="C438" s="160">
        <v>55.440000000000005</v>
      </c>
    </row>
    <row r="439" spans="1:3">
      <c r="A439" s="158" t="s">
        <v>1053</v>
      </c>
      <c r="B439" s="159" t="s">
        <v>1054</v>
      </c>
      <c r="C439" s="160">
        <v>572.22</v>
      </c>
    </row>
    <row r="440" spans="1:3">
      <c r="A440" s="158" t="s">
        <v>1055</v>
      </c>
      <c r="B440" s="159" t="s">
        <v>1056</v>
      </c>
      <c r="C440" s="160">
        <v>709.83</v>
      </c>
    </row>
    <row r="441" spans="1:3">
      <c r="A441" s="158" t="s">
        <v>1057</v>
      </c>
      <c r="B441" s="159" t="s">
        <v>1058</v>
      </c>
      <c r="C441" s="160">
        <v>797.77500000000009</v>
      </c>
    </row>
    <row r="442" spans="1:3">
      <c r="A442" s="158" t="s">
        <v>1059</v>
      </c>
      <c r="B442" s="159" t="s">
        <v>1004</v>
      </c>
      <c r="C442" s="160">
        <v>783.58500000000004</v>
      </c>
    </row>
    <row r="443" spans="1:3">
      <c r="A443" s="158" t="s">
        <v>1060</v>
      </c>
      <c r="B443" s="159" t="s">
        <v>1061</v>
      </c>
      <c r="C443" s="160">
        <v>52.965000000000003</v>
      </c>
    </row>
    <row r="444" spans="1:3">
      <c r="A444" s="158" t="s">
        <v>1062</v>
      </c>
      <c r="B444" s="159" t="s">
        <v>1063</v>
      </c>
      <c r="C444" s="160">
        <v>55.440000000000005</v>
      </c>
    </row>
    <row r="445" spans="1:3" ht="28.8">
      <c r="A445" s="158" t="s">
        <v>1064</v>
      </c>
      <c r="B445" s="159" t="s">
        <v>1065</v>
      </c>
      <c r="C445" s="160">
        <v>49.664999999999999</v>
      </c>
    </row>
    <row r="446" spans="1:3">
      <c r="A446" s="158" t="s">
        <v>1066</v>
      </c>
      <c r="B446" s="159" t="s">
        <v>1067</v>
      </c>
      <c r="C446" s="160">
        <v>2.64</v>
      </c>
    </row>
    <row r="447" spans="1:3">
      <c r="A447" s="158" t="s">
        <v>1068</v>
      </c>
      <c r="B447" s="159" t="s">
        <v>1069</v>
      </c>
      <c r="C447" s="160">
        <v>221.76000000000002</v>
      </c>
    </row>
    <row r="448" spans="1:3">
      <c r="A448" s="158" t="s">
        <v>1070</v>
      </c>
      <c r="B448" s="159" t="s">
        <v>1071</v>
      </c>
      <c r="C448" s="160">
        <v>205.59000000000003</v>
      </c>
    </row>
    <row r="449" spans="1:3">
      <c r="A449" s="158" t="s">
        <v>1072</v>
      </c>
      <c r="B449" s="159" t="s">
        <v>1073</v>
      </c>
      <c r="C449" s="160">
        <v>433.29</v>
      </c>
    </row>
    <row r="450" spans="1:3">
      <c r="A450" s="158" t="s">
        <v>1074</v>
      </c>
      <c r="B450" s="159" t="s">
        <v>1075</v>
      </c>
      <c r="C450" s="160">
        <v>435.27000000000004</v>
      </c>
    </row>
    <row r="451" spans="1:3">
      <c r="A451" s="158" t="s">
        <v>1076</v>
      </c>
      <c r="B451" s="159" t="s">
        <v>1077</v>
      </c>
      <c r="C451" s="160">
        <v>436.92</v>
      </c>
    </row>
    <row r="452" spans="1:3">
      <c r="A452" s="158" t="s">
        <v>1078</v>
      </c>
      <c r="B452" s="159" t="s">
        <v>1079</v>
      </c>
      <c r="C452" s="160">
        <v>54.285000000000004</v>
      </c>
    </row>
    <row r="453" spans="1:3">
      <c r="A453" s="158" t="s">
        <v>1080</v>
      </c>
      <c r="B453" s="159" t="s">
        <v>1081</v>
      </c>
      <c r="C453" s="160">
        <v>32.505000000000003</v>
      </c>
    </row>
    <row r="454" spans="1:3">
      <c r="A454" s="158" t="s">
        <v>1082</v>
      </c>
      <c r="B454" s="159" t="s">
        <v>1083</v>
      </c>
      <c r="C454" s="160">
        <v>60.72</v>
      </c>
    </row>
    <row r="455" spans="1:3">
      <c r="A455" s="158" t="s">
        <v>1084</v>
      </c>
      <c r="B455" s="159" t="s">
        <v>1085</v>
      </c>
      <c r="C455" s="160">
        <v>72.105000000000004</v>
      </c>
    </row>
    <row r="456" spans="1:3">
      <c r="A456" s="158" t="s">
        <v>1086</v>
      </c>
      <c r="B456" s="159" t="s">
        <v>1087</v>
      </c>
      <c r="C456" s="160">
        <v>55.275000000000006</v>
      </c>
    </row>
    <row r="457" spans="1:3">
      <c r="A457" s="158" t="s">
        <v>1088</v>
      </c>
      <c r="B457" s="159" t="s">
        <v>1089</v>
      </c>
      <c r="C457" s="160">
        <v>43.725000000000001</v>
      </c>
    </row>
    <row r="458" spans="1:3">
      <c r="A458" s="158" t="s">
        <v>1090</v>
      </c>
      <c r="B458" s="159" t="s">
        <v>1091</v>
      </c>
      <c r="C458" s="160">
        <v>57.09</v>
      </c>
    </row>
    <row r="459" spans="1:3">
      <c r="A459" s="158" t="s">
        <v>1092</v>
      </c>
      <c r="B459" s="159" t="s">
        <v>1093</v>
      </c>
      <c r="C459" s="160">
        <v>970.53</v>
      </c>
    </row>
    <row r="460" spans="1:3" ht="28.8">
      <c r="A460" s="158" t="s">
        <v>1094</v>
      </c>
      <c r="B460" s="159" t="s">
        <v>1018</v>
      </c>
      <c r="C460" s="160">
        <v>1053.5250000000001</v>
      </c>
    </row>
    <row r="461" spans="1:3">
      <c r="A461" s="158" t="s">
        <v>1095</v>
      </c>
      <c r="B461" s="159" t="s">
        <v>1024</v>
      </c>
      <c r="C461" s="160">
        <v>1053.5250000000001</v>
      </c>
    </row>
    <row r="462" spans="1:3" ht="28.8">
      <c r="A462" s="158" t="s">
        <v>1096</v>
      </c>
      <c r="B462" s="159" t="s">
        <v>900</v>
      </c>
      <c r="C462" s="160">
        <v>1139.9849999999999</v>
      </c>
    </row>
    <row r="463" spans="1:3">
      <c r="A463" s="158" t="s">
        <v>1097</v>
      </c>
      <c r="B463" s="159" t="s">
        <v>902</v>
      </c>
      <c r="C463" s="160">
        <v>1139.9849999999999</v>
      </c>
    </row>
    <row r="464" spans="1:3">
      <c r="A464" s="158" t="s">
        <v>1098</v>
      </c>
      <c r="B464" s="159" t="s">
        <v>1099</v>
      </c>
      <c r="C464" s="160">
        <v>970.53</v>
      </c>
    </row>
    <row r="465" spans="1:3">
      <c r="A465" s="158" t="s">
        <v>1100</v>
      </c>
      <c r="B465" s="159" t="s">
        <v>1101</v>
      </c>
      <c r="C465" s="160">
        <v>593.505</v>
      </c>
    </row>
    <row r="466" spans="1:3">
      <c r="A466" s="158" t="s">
        <v>1102</v>
      </c>
      <c r="B466" s="159" t="s">
        <v>1101</v>
      </c>
      <c r="C466" s="160">
        <v>646.80000000000007</v>
      </c>
    </row>
    <row r="467" spans="1:3">
      <c r="A467" s="158" t="s">
        <v>1103</v>
      </c>
      <c r="B467" s="159" t="s">
        <v>1104</v>
      </c>
      <c r="C467" s="160">
        <v>149.16</v>
      </c>
    </row>
    <row r="468" spans="1:3">
      <c r="A468" s="161" t="s">
        <v>1105</v>
      </c>
      <c r="B468" s="159" t="s">
        <v>1106</v>
      </c>
      <c r="C468" s="160">
        <v>72.600000000000009</v>
      </c>
    </row>
    <row r="469" spans="1:3">
      <c r="A469" s="161" t="s">
        <v>1107</v>
      </c>
      <c r="B469" s="159" t="s">
        <v>1108</v>
      </c>
      <c r="C469" s="160">
        <v>77.550000000000011</v>
      </c>
    </row>
    <row r="470" spans="1:3">
      <c r="A470" s="158" t="s">
        <v>1109</v>
      </c>
      <c r="B470" s="159" t="s">
        <v>1110</v>
      </c>
      <c r="C470" s="160">
        <v>75.239999999999995</v>
      </c>
    </row>
    <row r="471" spans="1:3">
      <c r="A471" s="158" t="s">
        <v>1111</v>
      </c>
      <c r="B471" s="159" t="s">
        <v>1112</v>
      </c>
      <c r="C471" s="160">
        <v>80.850000000000009</v>
      </c>
    </row>
    <row r="472" spans="1:3">
      <c r="A472" s="158" t="s">
        <v>1113</v>
      </c>
      <c r="B472" s="159" t="s">
        <v>1114</v>
      </c>
      <c r="C472" s="160">
        <v>32.67</v>
      </c>
    </row>
    <row r="473" spans="1:3">
      <c r="A473" s="158" t="s">
        <v>1115</v>
      </c>
      <c r="B473" s="159" t="s">
        <v>1116</v>
      </c>
      <c r="C473" s="160">
        <v>39.269999999999996</v>
      </c>
    </row>
    <row r="474" spans="1:3">
      <c r="A474" s="158" t="s">
        <v>1117</v>
      </c>
      <c r="B474" s="159" t="s">
        <v>1118</v>
      </c>
      <c r="C474" s="160">
        <v>41.58</v>
      </c>
    </row>
    <row r="475" spans="1:3">
      <c r="A475" s="158" t="s">
        <v>1119</v>
      </c>
      <c r="B475" s="159" t="s">
        <v>1120</v>
      </c>
      <c r="C475" s="160">
        <v>43.065000000000005</v>
      </c>
    </row>
    <row r="476" spans="1:3">
      <c r="A476" s="158" t="s">
        <v>1121</v>
      </c>
      <c r="B476" s="159" t="s">
        <v>1122</v>
      </c>
      <c r="C476" s="160">
        <v>44.550000000000004</v>
      </c>
    </row>
    <row r="477" spans="1:3">
      <c r="A477" s="158" t="s">
        <v>1123</v>
      </c>
      <c r="B477" s="159" t="s">
        <v>1124</v>
      </c>
      <c r="C477" s="160">
        <v>45.54</v>
      </c>
    </row>
    <row r="478" spans="1:3">
      <c r="A478" s="158" t="s">
        <v>1125</v>
      </c>
      <c r="B478" s="159" t="s">
        <v>1126</v>
      </c>
      <c r="C478" s="160">
        <v>50.325000000000003</v>
      </c>
    </row>
    <row r="479" spans="1:3">
      <c r="A479" s="158" t="s">
        <v>1127</v>
      </c>
      <c r="B479" s="159" t="s">
        <v>1128</v>
      </c>
      <c r="C479" s="160">
        <v>58.08</v>
      </c>
    </row>
    <row r="480" spans="1:3">
      <c r="A480" s="158" t="s">
        <v>1129</v>
      </c>
      <c r="B480" s="159" t="s">
        <v>1130</v>
      </c>
      <c r="C480" s="160">
        <v>64.515000000000001</v>
      </c>
    </row>
    <row r="481" spans="1:3">
      <c r="A481" s="158" t="s">
        <v>1131</v>
      </c>
      <c r="B481" s="159" t="s">
        <v>1132</v>
      </c>
      <c r="C481" s="160">
        <v>79.695000000000007</v>
      </c>
    </row>
    <row r="482" spans="1:3">
      <c r="A482" s="158" t="s">
        <v>1133</v>
      </c>
      <c r="B482" s="159" t="s">
        <v>1134</v>
      </c>
      <c r="C482" s="160">
        <v>86.789999999999992</v>
      </c>
    </row>
    <row r="483" spans="1:3">
      <c r="A483" s="158" t="s">
        <v>1135</v>
      </c>
      <c r="B483" s="159" t="s">
        <v>1114</v>
      </c>
      <c r="C483" s="160">
        <v>26.895000000000003</v>
      </c>
    </row>
    <row r="484" spans="1:3">
      <c r="A484" s="162" t="s">
        <v>1136</v>
      </c>
      <c r="B484" s="163" t="s">
        <v>1137</v>
      </c>
      <c r="C484" s="164">
        <v>32.340000000000003</v>
      </c>
    </row>
    <row r="485" spans="1:3">
      <c r="A485" s="162" t="s">
        <v>1138</v>
      </c>
      <c r="B485" s="163" t="s">
        <v>1139</v>
      </c>
      <c r="C485" s="164">
        <v>33.164999999999999</v>
      </c>
    </row>
    <row r="486" spans="1:3">
      <c r="A486" s="162" t="s">
        <v>1140</v>
      </c>
      <c r="B486" s="163" t="s">
        <v>1141</v>
      </c>
      <c r="C486" s="164">
        <v>34.155000000000001</v>
      </c>
    </row>
    <row r="487" spans="1:3">
      <c r="A487" s="162" t="s">
        <v>1142</v>
      </c>
      <c r="B487" s="163" t="s">
        <v>1143</v>
      </c>
      <c r="C487" s="164">
        <v>35.145000000000003</v>
      </c>
    </row>
    <row r="488" spans="1:3">
      <c r="A488" s="162" t="s">
        <v>1144</v>
      </c>
      <c r="B488" s="163" t="s">
        <v>1145</v>
      </c>
      <c r="C488" s="164">
        <v>38.610000000000007</v>
      </c>
    </row>
    <row r="489" spans="1:3">
      <c r="A489" s="162" t="s">
        <v>1146</v>
      </c>
      <c r="B489" s="163" t="s">
        <v>1147</v>
      </c>
      <c r="C489" s="164">
        <v>42.900000000000006</v>
      </c>
    </row>
    <row r="490" spans="1:3">
      <c r="A490" s="162" t="s">
        <v>1148</v>
      </c>
      <c r="B490" s="163" t="s">
        <v>1149</v>
      </c>
      <c r="C490" s="164">
        <v>32.340000000000003</v>
      </c>
    </row>
    <row r="491" spans="1:3">
      <c r="A491" s="162" t="s">
        <v>1150</v>
      </c>
      <c r="B491" s="163" t="s">
        <v>1151</v>
      </c>
      <c r="C491" s="164">
        <v>39.269999999999996</v>
      </c>
    </row>
    <row r="492" spans="1:3">
      <c r="A492" s="162" t="s">
        <v>1152</v>
      </c>
      <c r="B492" s="163" t="s">
        <v>1153</v>
      </c>
      <c r="C492" s="164">
        <v>46.035000000000004</v>
      </c>
    </row>
    <row r="493" spans="1:3">
      <c r="A493" s="162" t="s">
        <v>1154</v>
      </c>
      <c r="B493" s="163" t="s">
        <v>1155</v>
      </c>
      <c r="C493" s="164">
        <v>51.975000000000001</v>
      </c>
    </row>
    <row r="494" spans="1:3">
      <c r="A494" s="162" t="s">
        <v>1156</v>
      </c>
      <c r="B494" s="163" t="s">
        <v>1157</v>
      </c>
      <c r="C494" s="164">
        <v>30.030000000000005</v>
      </c>
    </row>
    <row r="495" spans="1:3">
      <c r="A495" s="162" t="s">
        <v>1158</v>
      </c>
      <c r="B495" s="163" t="s">
        <v>1159</v>
      </c>
      <c r="C495" s="164">
        <v>37.29</v>
      </c>
    </row>
    <row r="496" spans="1:3">
      <c r="A496" s="162" t="s">
        <v>1160</v>
      </c>
      <c r="B496" s="163" t="s">
        <v>1161</v>
      </c>
      <c r="C496" s="164">
        <v>41.58</v>
      </c>
    </row>
    <row r="497" spans="1:3">
      <c r="A497" s="162" t="s">
        <v>1162</v>
      </c>
      <c r="B497" s="163" t="s">
        <v>1163</v>
      </c>
      <c r="C497" s="164">
        <v>47.519999999999996</v>
      </c>
    </row>
    <row r="498" spans="1:3">
      <c r="A498" s="162" t="s">
        <v>1164</v>
      </c>
      <c r="B498" s="163" t="s">
        <v>1165</v>
      </c>
      <c r="C498" s="164">
        <v>152.29499999999999</v>
      </c>
    </row>
    <row r="499" spans="1:3">
      <c r="A499" s="162" t="s">
        <v>1166</v>
      </c>
      <c r="B499" s="163" t="s">
        <v>1167</v>
      </c>
      <c r="C499" s="164">
        <v>64.185000000000002</v>
      </c>
    </row>
    <row r="500" spans="1:3">
      <c r="A500" s="162" t="s">
        <v>1168</v>
      </c>
      <c r="B500" s="163" t="s">
        <v>1169</v>
      </c>
      <c r="C500" s="164">
        <v>59.730000000000004</v>
      </c>
    </row>
    <row r="501" spans="1:3">
      <c r="A501" s="162" t="s">
        <v>1170</v>
      </c>
      <c r="B501" s="163" t="s">
        <v>1167</v>
      </c>
      <c r="C501" s="164">
        <v>64.185000000000002</v>
      </c>
    </row>
    <row r="502" spans="1:3">
      <c r="A502" s="162" t="s">
        <v>1171</v>
      </c>
      <c r="B502" s="163" t="s">
        <v>1172</v>
      </c>
      <c r="C502" s="164">
        <v>66.66</v>
      </c>
    </row>
    <row r="503" spans="1:3">
      <c r="A503" s="162" t="s">
        <v>1173</v>
      </c>
      <c r="B503" s="163" t="s">
        <v>1174</v>
      </c>
      <c r="C503" s="164">
        <v>62.865000000000002</v>
      </c>
    </row>
    <row r="504" spans="1:3">
      <c r="A504" s="162" t="s">
        <v>1175</v>
      </c>
      <c r="B504" s="163" t="s">
        <v>1172</v>
      </c>
      <c r="C504" s="164">
        <v>66.66</v>
      </c>
    </row>
    <row r="505" spans="1:3">
      <c r="A505" s="162" t="s">
        <v>1176</v>
      </c>
      <c r="B505" s="163" t="s">
        <v>1177</v>
      </c>
      <c r="C505" s="164">
        <v>159.88500000000002</v>
      </c>
    </row>
    <row r="506" spans="1:3">
      <c r="A506" s="162" t="s">
        <v>1178</v>
      </c>
      <c r="B506" s="163" t="s">
        <v>1179</v>
      </c>
      <c r="C506" s="164">
        <v>35.31</v>
      </c>
    </row>
    <row r="507" spans="1:3">
      <c r="A507" s="162" t="s">
        <v>1180</v>
      </c>
      <c r="B507" s="163" t="s">
        <v>1116</v>
      </c>
      <c r="C507" s="164">
        <v>41.25</v>
      </c>
    </row>
    <row r="508" spans="1:3">
      <c r="A508" s="162" t="s">
        <v>1181</v>
      </c>
      <c r="B508" s="163" t="s">
        <v>1118</v>
      </c>
      <c r="C508" s="164">
        <v>43.725000000000001</v>
      </c>
    </row>
    <row r="509" spans="1:3">
      <c r="A509" s="162" t="s">
        <v>1182</v>
      </c>
      <c r="B509" s="163" t="s">
        <v>1120</v>
      </c>
      <c r="C509" s="164">
        <v>46.695</v>
      </c>
    </row>
    <row r="510" spans="1:3">
      <c r="A510" s="162" t="s">
        <v>1183</v>
      </c>
      <c r="B510" s="163" t="s">
        <v>1122</v>
      </c>
      <c r="C510" s="164">
        <v>48.344999999999999</v>
      </c>
    </row>
    <row r="511" spans="1:3">
      <c r="A511" s="162" t="s">
        <v>1184</v>
      </c>
      <c r="B511" s="163" t="s">
        <v>1124</v>
      </c>
      <c r="C511" s="164">
        <v>50.160000000000004</v>
      </c>
    </row>
    <row r="512" spans="1:3">
      <c r="A512" s="162" t="s">
        <v>1185</v>
      </c>
      <c r="B512" s="163" t="s">
        <v>1126</v>
      </c>
      <c r="C512" s="164">
        <v>54.78</v>
      </c>
    </row>
    <row r="513" spans="1:3">
      <c r="A513" s="162" t="s">
        <v>1186</v>
      </c>
      <c r="B513" s="163" t="s">
        <v>1114</v>
      </c>
      <c r="C513" s="164">
        <v>32.505000000000003</v>
      </c>
    </row>
    <row r="514" spans="1:3">
      <c r="A514" s="162" t="s">
        <v>1187</v>
      </c>
      <c r="B514" s="163" t="s">
        <v>1137</v>
      </c>
      <c r="C514" s="164">
        <v>33</v>
      </c>
    </row>
    <row r="515" spans="1:3">
      <c r="A515" s="162" t="s">
        <v>1188</v>
      </c>
      <c r="B515" s="163" t="s">
        <v>1139</v>
      </c>
      <c r="C515" s="164">
        <v>35.145000000000003</v>
      </c>
    </row>
    <row r="516" spans="1:3">
      <c r="A516" s="162" t="s">
        <v>1189</v>
      </c>
      <c r="B516" s="163" t="s">
        <v>1141</v>
      </c>
      <c r="C516" s="164">
        <v>36.465000000000003</v>
      </c>
    </row>
    <row r="517" spans="1:3">
      <c r="A517" s="162" t="s">
        <v>1190</v>
      </c>
      <c r="B517" s="163" t="s">
        <v>1143</v>
      </c>
      <c r="C517" s="164">
        <v>39.6</v>
      </c>
    </row>
    <row r="518" spans="1:3">
      <c r="A518" s="162" t="s">
        <v>1191</v>
      </c>
      <c r="B518" s="163" t="s">
        <v>1145</v>
      </c>
      <c r="C518" s="164">
        <v>42.24</v>
      </c>
    </row>
    <row r="519" spans="1:3">
      <c r="A519" s="162" t="s">
        <v>1192</v>
      </c>
      <c r="B519" s="163" t="s">
        <v>1147</v>
      </c>
      <c r="C519" s="164">
        <v>47.685000000000002</v>
      </c>
    </row>
    <row r="520" spans="1:3">
      <c r="A520" s="162" t="s">
        <v>1193</v>
      </c>
      <c r="B520" s="163" t="s">
        <v>1194</v>
      </c>
      <c r="C520" s="164">
        <v>96.36</v>
      </c>
    </row>
    <row r="521" spans="1:3">
      <c r="A521" s="162" t="s">
        <v>1195</v>
      </c>
      <c r="B521" s="163" t="s">
        <v>1196</v>
      </c>
      <c r="C521" s="164">
        <v>419.43000000000006</v>
      </c>
    </row>
    <row r="522" spans="1:3">
      <c r="A522" s="162" t="s">
        <v>1197</v>
      </c>
      <c r="B522" s="163" t="s">
        <v>1198</v>
      </c>
      <c r="C522" s="164">
        <v>534.27</v>
      </c>
    </row>
    <row r="523" spans="1:3">
      <c r="A523" s="162" t="s">
        <v>1199</v>
      </c>
      <c r="B523" s="163" t="s">
        <v>1200</v>
      </c>
      <c r="C523" s="164">
        <v>534.27</v>
      </c>
    </row>
    <row r="524" spans="1:3">
      <c r="A524" s="162" t="s">
        <v>1201</v>
      </c>
      <c r="B524" s="163" t="s">
        <v>1202</v>
      </c>
      <c r="C524" s="164">
        <v>649.60500000000002</v>
      </c>
    </row>
    <row r="525" spans="1:3">
      <c r="A525" s="162" t="s">
        <v>1203</v>
      </c>
      <c r="B525" s="163" t="s">
        <v>1204</v>
      </c>
      <c r="C525" s="164">
        <v>649.60500000000002</v>
      </c>
    </row>
    <row r="526" spans="1:3">
      <c r="A526" s="162" t="s">
        <v>1205</v>
      </c>
      <c r="B526" s="163" t="s">
        <v>1206</v>
      </c>
      <c r="C526" s="164">
        <v>509.19</v>
      </c>
    </row>
    <row r="527" spans="1:3">
      <c r="A527" s="162" t="s">
        <v>1207</v>
      </c>
      <c r="B527" s="163" t="s">
        <v>1208</v>
      </c>
      <c r="C527" s="164">
        <v>1611.2250000000001</v>
      </c>
    </row>
    <row r="528" spans="1:3">
      <c r="A528" s="162" t="s">
        <v>1209</v>
      </c>
      <c r="B528" s="163" t="s">
        <v>1210</v>
      </c>
      <c r="C528" s="164">
        <v>589.54499999999996</v>
      </c>
    </row>
    <row r="529" spans="1:3">
      <c r="A529" s="162" t="s">
        <v>1211</v>
      </c>
      <c r="B529" s="163" t="s">
        <v>1212</v>
      </c>
      <c r="C529" s="164">
        <v>589.54499999999996</v>
      </c>
    </row>
    <row r="530" spans="1:3">
      <c r="A530" s="162" t="s">
        <v>1213</v>
      </c>
      <c r="B530" s="163" t="s">
        <v>1214</v>
      </c>
      <c r="C530" s="164">
        <v>695.80499999999995</v>
      </c>
    </row>
    <row r="531" spans="1:3">
      <c r="A531" s="162" t="s">
        <v>1215</v>
      </c>
      <c r="B531" s="163" t="s">
        <v>1216</v>
      </c>
      <c r="C531" s="164">
        <v>695.80499999999995</v>
      </c>
    </row>
    <row r="532" spans="1:3">
      <c r="A532" s="162" t="s">
        <v>1217</v>
      </c>
      <c r="B532" s="163" t="s">
        <v>1218</v>
      </c>
      <c r="C532" s="164">
        <v>1180.2450000000001</v>
      </c>
    </row>
    <row r="533" spans="1:3">
      <c r="A533" s="162" t="s">
        <v>1219</v>
      </c>
      <c r="B533" s="163" t="s">
        <v>1220</v>
      </c>
      <c r="C533" s="164">
        <v>1180.2450000000001</v>
      </c>
    </row>
    <row r="534" spans="1:3">
      <c r="A534" s="162" t="s">
        <v>1221</v>
      </c>
      <c r="B534" s="163" t="s">
        <v>1222</v>
      </c>
      <c r="C534" s="164">
        <v>72.105000000000004</v>
      </c>
    </row>
    <row r="535" spans="1:3">
      <c r="A535" s="162" t="s">
        <v>1223</v>
      </c>
      <c r="B535" s="163" t="s">
        <v>1224</v>
      </c>
      <c r="C535" s="164">
        <v>332.64</v>
      </c>
    </row>
    <row r="536" spans="1:3">
      <c r="A536" s="162" t="s">
        <v>1225</v>
      </c>
      <c r="B536" s="163" t="s">
        <v>100</v>
      </c>
      <c r="C536" s="164">
        <v>235.95000000000002</v>
      </c>
    </row>
    <row r="537" spans="1:3">
      <c r="A537" s="162" t="s">
        <v>1226</v>
      </c>
      <c r="B537" s="163" t="s">
        <v>1227</v>
      </c>
      <c r="C537" s="164">
        <v>22.605000000000004</v>
      </c>
    </row>
    <row r="538" spans="1:3">
      <c r="A538" s="162" t="s">
        <v>1228</v>
      </c>
      <c r="B538" s="163" t="s">
        <v>1229</v>
      </c>
      <c r="C538" s="164">
        <v>221.10000000000002</v>
      </c>
    </row>
    <row r="539" spans="1:3">
      <c r="A539" s="162" t="s">
        <v>1230</v>
      </c>
      <c r="B539" s="163" t="s">
        <v>1231</v>
      </c>
      <c r="C539" s="164">
        <v>18.645</v>
      </c>
    </row>
    <row r="540" spans="1:3">
      <c r="A540" s="162" t="s">
        <v>1232</v>
      </c>
      <c r="B540" s="163" t="s">
        <v>1233</v>
      </c>
      <c r="C540" s="164">
        <v>94.050000000000011</v>
      </c>
    </row>
    <row r="541" spans="1:3">
      <c r="A541" s="162" t="s">
        <v>1234</v>
      </c>
      <c r="B541" s="163" t="s">
        <v>1235</v>
      </c>
      <c r="C541" s="164">
        <v>45.210000000000008</v>
      </c>
    </row>
    <row r="542" spans="1:3">
      <c r="A542" s="162" t="s">
        <v>1236</v>
      </c>
      <c r="B542" s="163" t="s">
        <v>1237</v>
      </c>
      <c r="C542" s="164">
        <v>12.045</v>
      </c>
    </row>
    <row r="543" spans="1:3" ht="28.8">
      <c r="A543" s="162" t="s">
        <v>1238</v>
      </c>
      <c r="B543" s="163" t="s">
        <v>1239</v>
      </c>
      <c r="C543" s="164">
        <v>25.41</v>
      </c>
    </row>
    <row r="544" spans="1:3">
      <c r="A544" s="162" t="s">
        <v>1240</v>
      </c>
      <c r="B544" s="163" t="s">
        <v>1241</v>
      </c>
      <c r="C544" s="164">
        <v>52.800000000000004</v>
      </c>
    </row>
    <row r="545" spans="1:3">
      <c r="A545" s="162" t="s">
        <v>1242</v>
      </c>
      <c r="B545" s="163" t="s">
        <v>1243</v>
      </c>
      <c r="C545" s="164">
        <v>58.410000000000004</v>
      </c>
    </row>
    <row r="546" spans="1:3">
      <c r="A546" s="162" t="s">
        <v>1244</v>
      </c>
      <c r="B546" s="163" t="s">
        <v>1245</v>
      </c>
      <c r="C546" s="164">
        <v>66.33</v>
      </c>
    </row>
    <row r="547" spans="1:3">
      <c r="A547" s="162" t="s">
        <v>1246</v>
      </c>
      <c r="B547" s="163" t="s">
        <v>1247</v>
      </c>
      <c r="C547" s="164">
        <v>70.95</v>
      </c>
    </row>
    <row r="548" spans="1:3">
      <c r="A548" s="162" t="s">
        <v>1248</v>
      </c>
      <c r="B548" s="163" t="s">
        <v>1249</v>
      </c>
      <c r="C548" s="164">
        <v>1341.1200000000001</v>
      </c>
    </row>
    <row r="549" spans="1:3">
      <c r="A549" s="162" t="s">
        <v>1250</v>
      </c>
      <c r="B549" s="163" t="s">
        <v>1251</v>
      </c>
      <c r="C549" s="164">
        <v>1341.1200000000001</v>
      </c>
    </row>
    <row r="550" spans="1:3">
      <c r="A550" s="162" t="s">
        <v>1252</v>
      </c>
      <c r="B550" s="163" t="s">
        <v>1253</v>
      </c>
      <c r="C550" s="164">
        <v>551.59500000000003</v>
      </c>
    </row>
    <row r="551" spans="1:3">
      <c r="A551" s="162" t="s">
        <v>1254</v>
      </c>
      <c r="B551" s="163" t="s">
        <v>1255</v>
      </c>
      <c r="C551" s="164">
        <v>646.96500000000003</v>
      </c>
    </row>
    <row r="552" spans="1:3">
      <c r="A552" s="162" t="s">
        <v>1256</v>
      </c>
      <c r="B552" s="163" t="s">
        <v>1257</v>
      </c>
      <c r="C552" s="164">
        <v>107.91</v>
      </c>
    </row>
    <row r="553" spans="1:3">
      <c r="A553" s="162" t="s">
        <v>1258</v>
      </c>
      <c r="B553" s="163" t="s">
        <v>1259</v>
      </c>
      <c r="C553" s="164">
        <v>76.725000000000009</v>
      </c>
    </row>
    <row r="554" spans="1:3">
      <c r="A554" s="162" t="s">
        <v>1260</v>
      </c>
      <c r="B554" s="163" t="s">
        <v>1261</v>
      </c>
      <c r="C554" s="164">
        <v>99.66</v>
      </c>
    </row>
    <row r="555" spans="1:3">
      <c r="A555" s="162" t="s">
        <v>1262</v>
      </c>
      <c r="B555" s="163" t="s">
        <v>1263</v>
      </c>
      <c r="C555" s="164">
        <v>93.06</v>
      </c>
    </row>
    <row r="556" spans="1:3">
      <c r="A556" s="162" t="s">
        <v>1264</v>
      </c>
      <c r="B556" s="163" t="s">
        <v>1265</v>
      </c>
      <c r="C556" s="164">
        <v>134.31</v>
      </c>
    </row>
    <row r="557" spans="1:3">
      <c r="A557" s="162" t="s">
        <v>1266</v>
      </c>
      <c r="B557" s="163" t="s">
        <v>1267</v>
      </c>
      <c r="C557" s="164">
        <v>155.43</v>
      </c>
    </row>
    <row r="558" spans="1:3">
      <c r="A558" s="162" t="s">
        <v>1268</v>
      </c>
      <c r="B558" s="163" t="s">
        <v>1269</v>
      </c>
      <c r="C558" s="164">
        <v>86.46</v>
      </c>
    </row>
    <row r="559" spans="1:3">
      <c r="A559" s="162" t="s">
        <v>1270</v>
      </c>
      <c r="B559" s="163" t="s">
        <v>1271</v>
      </c>
      <c r="C559" s="164">
        <v>230.67000000000002</v>
      </c>
    </row>
    <row r="560" spans="1:3">
      <c r="A560" s="162" t="s">
        <v>1272</v>
      </c>
      <c r="B560" s="163" t="s">
        <v>1273</v>
      </c>
      <c r="C560" s="164">
        <v>329.34</v>
      </c>
    </row>
    <row r="561" spans="1:3">
      <c r="A561" s="162" t="s">
        <v>1274</v>
      </c>
      <c r="B561" s="163" t="s">
        <v>1275</v>
      </c>
      <c r="C561" s="164">
        <v>242.88</v>
      </c>
    </row>
    <row r="562" spans="1:3">
      <c r="A562" s="162" t="s">
        <v>1276</v>
      </c>
      <c r="B562" s="163" t="s">
        <v>1277</v>
      </c>
      <c r="C562" s="164">
        <v>342.21</v>
      </c>
    </row>
    <row r="563" spans="1:3">
      <c r="A563" s="162" t="s">
        <v>1278</v>
      </c>
      <c r="B563" s="163" t="s">
        <v>1279</v>
      </c>
      <c r="C563" s="164">
        <v>249.64500000000001</v>
      </c>
    </row>
    <row r="564" spans="1:3">
      <c r="A564" s="162" t="s">
        <v>1280</v>
      </c>
      <c r="B564" s="163" t="s">
        <v>1281</v>
      </c>
      <c r="C564" s="164">
        <v>286.11</v>
      </c>
    </row>
    <row r="565" spans="1:3">
      <c r="A565" s="162" t="s">
        <v>1282</v>
      </c>
      <c r="B565" s="163" t="s">
        <v>1283</v>
      </c>
      <c r="C565" s="164">
        <v>254.76000000000002</v>
      </c>
    </row>
    <row r="566" spans="1:3">
      <c r="A566" s="162" t="s">
        <v>1284</v>
      </c>
      <c r="B566" s="163" t="s">
        <v>1285</v>
      </c>
      <c r="C566" s="164">
        <v>409.20000000000005</v>
      </c>
    </row>
    <row r="567" spans="1:3">
      <c r="A567" s="162" t="s">
        <v>1286</v>
      </c>
      <c r="B567" s="163" t="s">
        <v>1287</v>
      </c>
      <c r="C567" s="164">
        <v>266.97000000000003</v>
      </c>
    </row>
    <row r="568" spans="1:3">
      <c r="A568" s="162" t="s">
        <v>1288</v>
      </c>
      <c r="B568" s="163" t="s">
        <v>1289</v>
      </c>
      <c r="C568" s="164">
        <v>426.52500000000003</v>
      </c>
    </row>
    <row r="569" spans="1:3">
      <c r="A569" s="162" t="s">
        <v>1290</v>
      </c>
      <c r="B569" s="163" t="s">
        <v>1291</v>
      </c>
      <c r="C569" s="164">
        <v>274.72500000000002</v>
      </c>
    </row>
    <row r="570" spans="1:3">
      <c r="A570" s="162" t="s">
        <v>1292</v>
      </c>
      <c r="B570" s="163" t="s">
        <v>1293</v>
      </c>
      <c r="C570" s="164">
        <v>461.17500000000001</v>
      </c>
    </row>
    <row r="571" spans="1:3">
      <c r="A571" s="162" t="s">
        <v>671</v>
      </c>
      <c r="B571" s="163" t="s">
        <v>672</v>
      </c>
      <c r="C571" s="164">
        <v>426.52500000000003</v>
      </c>
    </row>
    <row r="572" spans="1:3">
      <c r="A572" s="162" t="s">
        <v>1294</v>
      </c>
      <c r="B572" s="163" t="s">
        <v>1295</v>
      </c>
      <c r="C572" s="164">
        <v>21.945</v>
      </c>
    </row>
    <row r="573" spans="1:3">
      <c r="A573" s="162" t="s">
        <v>381</v>
      </c>
      <c r="B573" s="163" t="s">
        <v>382</v>
      </c>
      <c r="C573" s="164">
        <v>616.11000000000013</v>
      </c>
    </row>
    <row r="574" spans="1:3">
      <c r="A574" s="162" t="s">
        <v>390</v>
      </c>
      <c r="B574" s="163" t="s">
        <v>382</v>
      </c>
      <c r="C574" s="164">
        <v>550.77</v>
      </c>
    </row>
    <row r="575" spans="1:3">
      <c r="A575" s="162" t="s">
        <v>625</v>
      </c>
      <c r="B575" s="163" t="s">
        <v>626</v>
      </c>
      <c r="C575" s="164">
        <v>580.30499999999995</v>
      </c>
    </row>
    <row r="576" spans="1:3">
      <c r="A576" s="162" t="s">
        <v>645</v>
      </c>
      <c r="B576" s="163" t="s">
        <v>646</v>
      </c>
      <c r="C576" s="164">
        <v>575.68500000000006</v>
      </c>
    </row>
    <row r="577" spans="1:3">
      <c r="A577" s="162" t="s">
        <v>647</v>
      </c>
      <c r="B577" s="163" t="s">
        <v>648</v>
      </c>
      <c r="C577" s="164">
        <v>575.68500000000006</v>
      </c>
    </row>
    <row r="578" spans="1:3">
      <c r="A578" s="162" t="s">
        <v>649</v>
      </c>
      <c r="B578" s="163" t="s">
        <v>650</v>
      </c>
      <c r="C578" s="164">
        <v>612.70000000000005</v>
      </c>
    </row>
    <row r="579" spans="1:3">
      <c r="A579" s="162" t="s">
        <v>792</v>
      </c>
      <c r="B579" s="163" t="s">
        <v>793</v>
      </c>
      <c r="C579" s="164"/>
    </row>
    <row r="580" spans="1:3">
      <c r="A580" s="162" t="s">
        <v>794</v>
      </c>
      <c r="B580" s="163" t="s">
        <v>795</v>
      </c>
      <c r="C580" s="164"/>
    </row>
    <row r="581" spans="1:3">
      <c r="A581" s="162" t="s">
        <v>796</v>
      </c>
      <c r="B581" s="163" t="s">
        <v>797</v>
      </c>
      <c r="C581" s="164"/>
    </row>
    <row r="582" spans="1:3">
      <c r="A582" s="162" t="s">
        <v>798</v>
      </c>
      <c r="B582" s="163" t="s">
        <v>799</v>
      </c>
      <c r="C582" s="164"/>
    </row>
    <row r="583" spans="1:3">
      <c r="A583" s="162" t="s">
        <v>800</v>
      </c>
      <c r="B583" s="163" t="s">
        <v>801</v>
      </c>
      <c r="C583" s="164"/>
    </row>
    <row r="584" spans="1:3">
      <c r="A584" s="162" t="s">
        <v>862</v>
      </c>
      <c r="B584" s="163" t="s">
        <v>863</v>
      </c>
      <c r="C584" s="164">
        <v>194.86500000000001</v>
      </c>
    </row>
    <row r="585" spans="1:3">
      <c r="A585" s="162" t="s">
        <v>864</v>
      </c>
      <c r="B585" s="163" t="s">
        <v>865</v>
      </c>
      <c r="C585" s="164">
        <v>226.05</v>
      </c>
    </row>
    <row r="586" spans="1:3">
      <c r="A586" s="162" t="s">
        <v>882</v>
      </c>
      <c r="B586" s="163" t="s">
        <v>883</v>
      </c>
      <c r="C586" s="164">
        <v>104.28</v>
      </c>
    </row>
    <row r="587" spans="1:3">
      <c r="A587" s="162" t="s">
        <v>808</v>
      </c>
      <c r="B587" s="163" t="s">
        <v>809</v>
      </c>
      <c r="C587" s="164">
        <v>662.80499999999995</v>
      </c>
    </row>
    <row r="588" spans="1:3">
      <c r="A588" s="162" t="s">
        <v>1296</v>
      </c>
      <c r="B588" s="163" t="s">
        <v>1297</v>
      </c>
      <c r="C588" s="164">
        <v>669.90000000000009</v>
      </c>
    </row>
    <row r="589" spans="1:3">
      <c r="A589" s="162" t="s">
        <v>908</v>
      </c>
      <c r="B589" s="163" t="s">
        <v>909</v>
      </c>
      <c r="C589" s="164">
        <v>149.16</v>
      </c>
    </row>
    <row r="590" spans="1:3">
      <c r="A590" s="162" t="s">
        <v>911</v>
      </c>
      <c r="B590" s="163" t="s">
        <v>912</v>
      </c>
      <c r="C590" s="164">
        <v>156.09000000000003</v>
      </c>
    </row>
    <row r="591" spans="1:3">
      <c r="A591" s="162" t="s">
        <v>914</v>
      </c>
      <c r="B591" s="163" t="s">
        <v>915</v>
      </c>
      <c r="C591" s="164">
        <v>194.20499999999998</v>
      </c>
    </row>
    <row r="592" spans="1:3">
      <c r="A592" s="162" t="s">
        <v>917</v>
      </c>
      <c r="B592" s="163" t="s">
        <v>918</v>
      </c>
      <c r="C592" s="164">
        <v>196.51500000000001</v>
      </c>
    </row>
    <row r="593" spans="1:3">
      <c r="A593" s="162" t="s">
        <v>920</v>
      </c>
      <c r="B593" s="163" t="s">
        <v>921</v>
      </c>
      <c r="C593" s="164">
        <v>298.15500000000003</v>
      </c>
    </row>
    <row r="594" spans="1:3">
      <c r="A594" s="162" t="s">
        <v>923</v>
      </c>
      <c r="B594" s="163" t="s">
        <v>924</v>
      </c>
      <c r="C594" s="164">
        <v>353.59500000000003</v>
      </c>
    </row>
    <row r="595" spans="1:3">
      <c r="A595" s="162" t="s">
        <v>927</v>
      </c>
      <c r="B595" s="163" t="s">
        <v>928</v>
      </c>
      <c r="C595" s="164">
        <v>412.50000000000006</v>
      </c>
    </row>
    <row r="596" spans="1:3">
      <c r="A596" s="162" t="s">
        <v>953</v>
      </c>
      <c r="B596" s="163" t="s">
        <v>883</v>
      </c>
      <c r="C596" s="164">
        <v>260.04000000000002</v>
      </c>
    </row>
    <row r="597" spans="1:3">
      <c r="A597" s="162" t="s">
        <v>954</v>
      </c>
      <c r="B597" s="163" t="s">
        <v>955</v>
      </c>
      <c r="C597" s="164">
        <v>168.13500000000002</v>
      </c>
    </row>
    <row r="598" spans="1:3">
      <c r="A598" s="162" t="s">
        <v>956</v>
      </c>
      <c r="B598" s="163" t="s">
        <v>957</v>
      </c>
      <c r="C598" s="164">
        <v>520.08000000000004</v>
      </c>
    </row>
    <row r="599" spans="1:3">
      <c r="A599" s="162" t="s">
        <v>960</v>
      </c>
      <c r="B599" s="163" t="s">
        <v>961</v>
      </c>
      <c r="C599" s="164">
        <v>520.08000000000004</v>
      </c>
    </row>
    <row r="600" spans="1:3">
      <c r="A600" s="162" t="s">
        <v>964</v>
      </c>
      <c r="B600" s="163" t="s">
        <v>965</v>
      </c>
      <c r="C600" s="164">
        <v>552.75</v>
      </c>
    </row>
    <row r="601" spans="1:3">
      <c r="A601" s="162" t="s">
        <v>966</v>
      </c>
      <c r="B601" s="163" t="s">
        <v>967</v>
      </c>
      <c r="C601" s="164">
        <v>252.94500000000002</v>
      </c>
    </row>
    <row r="602" spans="1:3">
      <c r="A602" s="162" t="s">
        <v>968</v>
      </c>
      <c r="B602" s="163" t="s">
        <v>969</v>
      </c>
      <c r="C602" s="164">
        <v>340.56</v>
      </c>
    </row>
    <row r="603" spans="1:3">
      <c r="A603" s="162" t="s">
        <v>970</v>
      </c>
      <c r="B603" s="163" t="s">
        <v>971</v>
      </c>
      <c r="C603" s="164">
        <v>384.94499999999999</v>
      </c>
    </row>
    <row r="604" spans="1:3">
      <c r="A604" s="162" t="s">
        <v>972</v>
      </c>
      <c r="B604" s="163" t="s">
        <v>973</v>
      </c>
      <c r="C604" s="164">
        <v>355.57500000000005</v>
      </c>
    </row>
    <row r="605" spans="1:3">
      <c r="A605" s="162" t="s">
        <v>974</v>
      </c>
      <c r="B605" s="163" t="s">
        <v>975</v>
      </c>
      <c r="C605" s="164">
        <v>474.87</v>
      </c>
    </row>
    <row r="606" spans="1:3">
      <c r="A606" s="162" t="s">
        <v>976</v>
      </c>
      <c r="B606" s="163" t="s">
        <v>977</v>
      </c>
      <c r="C606" s="164">
        <v>644.98500000000013</v>
      </c>
    </row>
    <row r="607" spans="1:3">
      <c r="A607" s="162" t="s">
        <v>978</v>
      </c>
      <c r="B607" s="163" t="s">
        <v>979</v>
      </c>
      <c r="C607" s="164">
        <v>726.66000000000008</v>
      </c>
    </row>
    <row r="608" spans="1:3" ht="28.8">
      <c r="A608" s="162" t="s">
        <v>980</v>
      </c>
      <c r="B608" s="163" t="s">
        <v>981</v>
      </c>
      <c r="C608" s="164">
        <v>561</v>
      </c>
    </row>
    <row r="609" spans="1:3" ht="28.8">
      <c r="A609" s="162" t="s">
        <v>982</v>
      </c>
      <c r="B609" s="163" t="s">
        <v>983</v>
      </c>
      <c r="C609" s="164">
        <v>561</v>
      </c>
    </row>
    <row r="610" spans="1:3" ht="28.8">
      <c r="A610" s="162" t="s">
        <v>984</v>
      </c>
      <c r="B610" s="163" t="s">
        <v>983</v>
      </c>
      <c r="C610" s="164">
        <v>561</v>
      </c>
    </row>
    <row r="611" spans="1:3">
      <c r="A611" s="162" t="s">
        <v>985</v>
      </c>
      <c r="B611" s="163" t="s">
        <v>986</v>
      </c>
      <c r="C611" s="164">
        <v>627.66000000000008</v>
      </c>
    </row>
    <row r="612" spans="1:3">
      <c r="A612" s="162" t="s">
        <v>989</v>
      </c>
      <c r="B612" s="163" t="s">
        <v>990</v>
      </c>
      <c r="C612" s="164">
        <v>200.80500000000001</v>
      </c>
    </row>
    <row r="613" spans="1:3">
      <c r="A613" s="162" t="s">
        <v>989</v>
      </c>
      <c r="B613" s="163" t="s">
        <v>990</v>
      </c>
      <c r="C613" s="164">
        <v>200.80500000000001</v>
      </c>
    </row>
    <row r="614" spans="1:3">
      <c r="A614" s="162" t="s">
        <v>991</v>
      </c>
      <c r="B614" s="163" t="s">
        <v>992</v>
      </c>
      <c r="C614" s="164">
        <v>339.73500000000001</v>
      </c>
    </row>
    <row r="615" spans="1:3">
      <c r="A615" s="162" t="s">
        <v>993</v>
      </c>
      <c r="B615" s="163" t="s">
        <v>994</v>
      </c>
      <c r="C615" s="164">
        <v>380.98500000000001</v>
      </c>
    </row>
    <row r="616" spans="1:3">
      <c r="A616" s="162" t="s">
        <v>995</v>
      </c>
      <c r="B616" s="163" t="s">
        <v>996</v>
      </c>
      <c r="C616" s="164">
        <v>470.41500000000002</v>
      </c>
    </row>
    <row r="617" spans="1:3">
      <c r="A617" s="162" t="s">
        <v>1003</v>
      </c>
      <c r="B617" s="163" t="s">
        <v>1004</v>
      </c>
      <c r="C617" s="164">
        <v>496.32000000000005</v>
      </c>
    </row>
    <row r="618" spans="1:3">
      <c r="A618" s="162" t="s">
        <v>1013</v>
      </c>
      <c r="B618" s="163" t="s">
        <v>1298</v>
      </c>
      <c r="C618" s="164">
        <v>765.93000000000006</v>
      </c>
    </row>
    <row r="619" spans="1:3">
      <c r="A619" s="162" t="s">
        <v>1015</v>
      </c>
      <c r="B619" s="163" t="s">
        <v>1016</v>
      </c>
      <c r="C619" s="164">
        <v>765.93000000000006</v>
      </c>
    </row>
    <row r="620" spans="1:3">
      <c r="A620" s="162" t="s">
        <v>1019</v>
      </c>
      <c r="B620" s="163" t="s">
        <v>1299</v>
      </c>
      <c r="C620" s="164">
        <v>863.77500000000009</v>
      </c>
    </row>
    <row r="621" spans="1:3">
      <c r="A621" s="162" t="s">
        <v>1021</v>
      </c>
      <c r="B621" s="163" t="s">
        <v>1022</v>
      </c>
      <c r="C621" s="164">
        <v>863.77500000000009</v>
      </c>
    </row>
    <row r="622" spans="1:3">
      <c r="A622" s="162" t="s">
        <v>1035</v>
      </c>
      <c r="B622" s="163" t="s">
        <v>1300</v>
      </c>
      <c r="C622" s="164">
        <v>1466.8500000000001</v>
      </c>
    </row>
    <row r="623" spans="1:3">
      <c r="A623" s="162" t="s">
        <v>1037</v>
      </c>
      <c r="B623" s="163" t="s">
        <v>1300</v>
      </c>
      <c r="C623" s="164">
        <v>1494.9</v>
      </c>
    </row>
    <row r="624" spans="1:3">
      <c r="A624" s="162" t="s">
        <v>1041</v>
      </c>
      <c r="B624" s="163" t="s">
        <v>1042</v>
      </c>
      <c r="C624" s="164">
        <v>504.90000000000003</v>
      </c>
    </row>
    <row r="625" spans="1:3">
      <c r="A625" s="162" t="s">
        <v>1053</v>
      </c>
      <c r="B625" s="163" t="s">
        <v>1054</v>
      </c>
      <c r="C625" s="164">
        <v>572.22</v>
      </c>
    </row>
    <row r="626" spans="1:3">
      <c r="A626" s="162" t="s">
        <v>1055</v>
      </c>
      <c r="B626" s="163" t="s">
        <v>1056</v>
      </c>
      <c r="C626" s="164">
        <v>709.83</v>
      </c>
    </row>
    <row r="627" spans="1:3">
      <c r="A627" s="162" t="s">
        <v>1057</v>
      </c>
      <c r="B627" s="163" t="s">
        <v>1058</v>
      </c>
      <c r="C627" s="164">
        <v>797.77500000000009</v>
      </c>
    </row>
    <row r="628" spans="1:3">
      <c r="A628" s="162" t="s">
        <v>1059</v>
      </c>
      <c r="B628" s="163" t="s">
        <v>1004</v>
      </c>
      <c r="C628" s="164">
        <v>783.58500000000004</v>
      </c>
    </row>
    <row r="629" spans="1:3">
      <c r="A629" s="162" t="s">
        <v>1103</v>
      </c>
      <c r="B629" s="163" t="s">
        <v>1104</v>
      </c>
      <c r="C629" s="164">
        <v>149.16</v>
      </c>
    </row>
    <row r="630" spans="1:3">
      <c r="A630" s="162" t="s">
        <v>1164</v>
      </c>
      <c r="B630" s="163" t="s">
        <v>1165</v>
      </c>
      <c r="C630" s="164">
        <v>152.29499999999999</v>
      </c>
    </row>
    <row r="631" spans="1:3">
      <c r="A631" s="162" t="s">
        <v>1301</v>
      </c>
      <c r="B631" s="163" t="s">
        <v>1302</v>
      </c>
      <c r="C631" s="164">
        <v>537.24</v>
      </c>
    </row>
    <row r="632" spans="1:3">
      <c r="A632" s="162" t="s">
        <v>1303</v>
      </c>
      <c r="B632" s="163" t="s">
        <v>793</v>
      </c>
      <c r="C632" s="164">
        <v>38.610000000000007</v>
      </c>
    </row>
    <row r="633" spans="1:3">
      <c r="A633" s="162" t="s">
        <v>1304</v>
      </c>
      <c r="B633" s="163" t="s">
        <v>795</v>
      </c>
      <c r="C633" s="164">
        <v>40.92</v>
      </c>
    </row>
    <row r="634" spans="1:3">
      <c r="A634" s="162" t="s">
        <v>1305</v>
      </c>
      <c r="B634" s="163" t="s">
        <v>797</v>
      </c>
      <c r="C634" s="164">
        <v>46.365000000000002</v>
      </c>
    </row>
    <row r="635" spans="1:3">
      <c r="A635" s="162" t="s">
        <v>1306</v>
      </c>
      <c r="B635" s="163" t="s">
        <v>799</v>
      </c>
      <c r="C635" s="164">
        <v>50.82</v>
      </c>
    </row>
    <row r="636" spans="1:3">
      <c r="A636" s="162" t="s">
        <v>1307</v>
      </c>
      <c r="B636" s="163" t="s">
        <v>801</v>
      </c>
      <c r="C636" s="164">
        <v>51.150000000000006</v>
      </c>
    </row>
    <row r="637" spans="1:3">
      <c r="A637" s="162" t="s">
        <v>1308</v>
      </c>
      <c r="B637" s="163" t="s">
        <v>1309</v>
      </c>
      <c r="C637" s="164">
        <v>84.139978999999997</v>
      </c>
    </row>
    <row r="638" spans="1:3">
      <c r="A638" s="162" t="s">
        <v>1310</v>
      </c>
      <c r="B638" s="163" t="s">
        <v>1311</v>
      </c>
      <c r="C638" s="164">
        <v>84.139978999999997</v>
      </c>
    </row>
    <row r="639" spans="1:3">
      <c r="A639" s="162" t="s">
        <v>1312</v>
      </c>
      <c r="B639" s="163" t="s">
        <v>1313</v>
      </c>
      <c r="C639" s="164">
        <v>207.33911330000007</v>
      </c>
    </row>
    <row r="640" spans="1:3">
      <c r="A640" s="162" t="s">
        <v>1314</v>
      </c>
      <c r="B640" s="163" t="s">
        <v>1315</v>
      </c>
      <c r="C640" s="164">
        <v>193.42859250000004</v>
      </c>
    </row>
    <row r="641" spans="1:3">
      <c r="A641" s="162" t="s">
        <v>1316</v>
      </c>
      <c r="B641" s="163" t="s">
        <v>1317</v>
      </c>
      <c r="C641" s="164">
        <v>207.33911330000007</v>
      </c>
    </row>
    <row r="642" spans="1:3">
      <c r="A642" s="162" t="s">
        <v>1318</v>
      </c>
      <c r="B642" s="163" t="s">
        <v>1319</v>
      </c>
      <c r="C642" s="164">
        <v>193.42859250000004</v>
      </c>
    </row>
    <row r="643" spans="1:3">
      <c r="A643" s="162" t="s">
        <v>1320</v>
      </c>
      <c r="B643" s="163" t="s">
        <v>1321</v>
      </c>
      <c r="C643" s="164">
        <v>207.33911330000007</v>
      </c>
    </row>
    <row r="644" spans="1:3">
      <c r="A644" s="162" t="s">
        <v>1322</v>
      </c>
      <c r="B644" s="163" t="s">
        <v>1323</v>
      </c>
      <c r="C644" s="164">
        <v>193.42859250000004</v>
      </c>
    </row>
    <row r="645" spans="1:3">
      <c r="A645" s="162" t="s">
        <v>1324</v>
      </c>
      <c r="B645" s="163" t="s">
        <v>1325</v>
      </c>
      <c r="C645" s="164">
        <v>207.33911330000007</v>
      </c>
    </row>
    <row r="646" spans="1:3">
      <c r="A646" s="162" t="s">
        <v>1326</v>
      </c>
      <c r="B646" s="163" t="s">
        <v>1327</v>
      </c>
      <c r="C646" s="164">
        <v>193.42859250000004</v>
      </c>
    </row>
    <row r="647" spans="1:3">
      <c r="A647" s="162" t="s">
        <v>1328</v>
      </c>
      <c r="B647" s="163" t="s">
        <v>1329</v>
      </c>
      <c r="C647" s="164">
        <v>219.82466000000005</v>
      </c>
    </row>
    <row r="648" spans="1:3">
      <c r="A648" s="162" t="s">
        <v>1330</v>
      </c>
      <c r="B648" s="163" t="s">
        <v>1331</v>
      </c>
      <c r="C648" s="164">
        <v>207.72422000000003</v>
      </c>
    </row>
    <row r="649" spans="1:3">
      <c r="A649" s="162" t="s">
        <v>1332</v>
      </c>
      <c r="B649" s="163" t="s">
        <v>1333</v>
      </c>
      <c r="C649" s="164">
        <v>364.11855480000008</v>
      </c>
    </row>
    <row r="650" spans="1:3">
      <c r="A650" s="162" t="s">
        <v>1334</v>
      </c>
      <c r="B650" s="163" t="s">
        <v>1335</v>
      </c>
      <c r="C650" s="164">
        <v>114.01379</v>
      </c>
    </row>
    <row r="651" spans="1:3">
      <c r="A651" s="162" t="s">
        <v>1336</v>
      </c>
      <c r="B651" s="163" t="s">
        <v>1337</v>
      </c>
      <c r="C651" s="164">
        <v>114.01379</v>
      </c>
    </row>
    <row r="652" spans="1:3">
      <c r="A652" s="162" t="s">
        <v>1338</v>
      </c>
      <c r="B652" s="163" t="s">
        <v>1339</v>
      </c>
      <c r="C652" s="164">
        <v>114.01379</v>
      </c>
    </row>
    <row r="653" spans="1:3">
      <c r="A653" s="162" t="s">
        <v>1340</v>
      </c>
      <c r="B653" s="163" t="s">
        <v>1341</v>
      </c>
      <c r="C653" s="164">
        <v>46.096105000000009</v>
      </c>
    </row>
    <row r="654" spans="1:3">
      <c r="A654" s="162" t="s">
        <v>1342</v>
      </c>
      <c r="B654" s="163" t="s">
        <v>1343</v>
      </c>
      <c r="C654" s="164">
        <v>18.128000000000004</v>
      </c>
    </row>
    <row r="655" spans="1:3">
      <c r="A655" s="162" t="s">
        <v>1344</v>
      </c>
      <c r="B655" s="163" t="s">
        <v>1345</v>
      </c>
      <c r="C655" s="164">
        <v>101.97000000000001</v>
      </c>
    </row>
    <row r="656" spans="1:3">
      <c r="A656" s="162" t="s">
        <v>1346</v>
      </c>
      <c r="B656" s="163" t="s">
        <v>1347</v>
      </c>
      <c r="C656" s="164">
        <v>453.20000000000005</v>
      </c>
    </row>
    <row r="657" spans="1:3">
      <c r="A657" s="162" t="s">
        <v>1348</v>
      </c>
      <c r="B657" s="163" t="s">
        <v>1349</v>
      </c>
      <c r="C657" s="164">
        <v>312.75332000000009</v>
      </c>
    </row>
    <row r="658" spans="1:3">
      <c r="A658" s="162" t="s">
        <v>1350</v>
      </c>
      <c r="B658" s="163" t="s">
        <v>1351</v>
      </c>
      <c r="C658" s="164">
        <v>312.75332000000009</v>
      </c>
    </row>
    <row r="659" spans="1:3">
      <c r="A659" s="162" t="s">
        <v>1352</v>
      </c>
      <c r="B659" s="163" t="s">
        <v>1353</v>
      </c>
      <c r="C659" s="164">
        <v>312.75332000000009</v>
      </c>
    </row>
    <row r="660" spans="1:3">
      <c r="A660" s="162" t="s">
        <v>1354</v>
      </c>
      <c r="B660" s="163" t="s">
        <v>1355</v>
      </c>
      <c r="C660" s="164">
        <v>312.75332000000009</v>
      </c>
    </row>
    <row r="661" spans="1:3">
      <c r="A661" s="162" t="s">
        <v>1356</v>
      </c>
      <c r="B661" s="163" t="s">
        <v>1357</v>
      </c>
      <c r="C661" s="164">
        <v>523.92016050000007</v>
      </c>
    </row>
    <row r="662" spans="1:3">
      <c r="A662" s="162" t="s">
        <v>1358</v>
      </c>
      <c r="B662" s="163" t="s">
        <v>1359</v>
      </c>
      <c r="C662" s="164">
        <v>312.75332000000009</v>
      </c>
    </row>
    <row r="663" spans="1:3">
      <c r="A663" s="162" t="s">
        <v>1360</v>
      </c>
      <c r="B663" s="163" t="s">
        <v>1361</v>
      </c>
      <c r="C663" s="164">
        <v>523.92016050000007</v>
      </c>
    </row>
    <row r="664" spans="1:3">
      <c r="A664" s="162" t="s">
        <v>1362</v>
      </c>
      <c r="B664" s="163" t="s">
        <v>1363</v>
      </c>
      <c r="C664" s="164">
        <v>11549.700030000002</v>
      </c>
    </row>
    <row r="665" spans="1:3">
      <c r="A665" s="162" t="s">
        <v>1364</v>
      </c>
      <c r="B665" s="163" t="s">
        <v>1365</v>
      </c>
      <c r="C665" s="164">
        <v>312.75332000000009</v>
      </c>
    </row>
    <row r="666" spans="1:3">
      <c r="A666" s="162" t="s">
        <v>1366</v>
      </c>
      <c r="B666" s="163" t="s">
        <v>1367</v>
      </c>
      <c r="C666" s="164">
        <v>312.75332000000009</v>
      </c>
    </row>
    <row r="667" spans="1:3">
      <c r="A667" s="162" t="s">
        <v>1368</v>
      </c>
      <c r="B667" s="163" t="s">
        <v>1369</v>
      </c>
      <c r="C667" s="164">
        <v>523.92016050000007</v>
      </c>
    </row>
    <row r="668" spans="1:3">
      <c r="A668" s="162" t="s">
        <v>1370</v>
      </c>
      <c r="B668" s="163" t="s">
        <v>1371</v>
      </c>
      <c r="C668" s="164">
        <v>312.75332000000009</v>
      </c>
    </row>
    <row r="669" spans="1:3">
      <c r="A669" s="162" t="s">
        <v>1372</v>
      </c>
      <c r="B669" s="163" t="s">
        <v>1373</v>
      </c>
      <c r="C669" s="164">
        <v>523.92016050000007</v>
      </c>
    </row>
    <row r="670" spans="1:3">
      <c r="A670" s="162" t="s">
        <v>1374</v>
      </c>
      <c r="B670" s="163" t="s">
        <v>1375</v>
      </c>
      <c r="C670" s="164">
        <v>1451.5459241250003</v>
      </c>
    </row>
    <row r="671" spans="1:3">
      <c r="A671" s="162" t="s">
        <v>1376</v>
      </c>
      <c r="B671" s="163" t="s">
        <v>1377</v>
      </c>
      <c r="C671" s="164">
        <v>2321.7557797499999</v>
      </c>
    </row>
    <row r="672" spans="1:3">
      <c r="A672" s="162" t="s">
        <v>1378</v>
      </c>
      <c r="B672" s="163" t="s">
        <v>1379</v>
      </c>
      <c r="C672" s="164">
        <v>1854.0553625</v>
      </c>
    </row>
    <row r="673" spans="1:3">
      <c r="A673" s="162" t="s">
        <v>1380</v>
      </c>
      <c r="B673" s="163" t="s">
        <v>1381</v>
      </c>
      <c r="C673" s="164">
        <v>2517.3287163750001</v>
      </c>
    </row>
    <row r="674" spans="1:3">
      <c r="A674" s="162" t="s">
        <v>1382</v>
      </c>
      <c r="B674" s="163" t="s">
        <v>1383</v>
      </c>
      <c r="C674" s="164">
        <v>1451.5459241250003</v>
      </c>
    </row>
    <row r="675" spans="1:3">
      <c r="A675" s="162" t="s">
        <v>1384</v>
      </c>
      <c r="B675" s="163" t="s">
        <v>1385</v>
      </c>
      <c r="C675" s="164">
        <v>2321.7557797499999</v>
      </c>
    </row>
    <row r="676" spans="1:3">
      <c r="A676" s="162" t="s">
        <v>1386</v>
      </c>
      <c r="B676" s="163" t="s">
        <v>1387</v>
      </c>
      <c r="C676" s="164">
        <v>1854.0553625</v>
      </c>
    </row>
    <row r="677" spans="1:3">
      <c r="A677" s="162" t="s">
        <v>1388</v>
      </c>
      <c r="B677" s="163" t="s">
        <v>1389</v>
      </c>
      <c r="C677" s="164">
        <v>2517.3287163750001</v>
      </c>
    </row>
    <row r="678" spans="1:3">
      <c r="A678" s="162" t="s">
        <v>1390</v>
      </c>
      <c r="B678" s="163" t="s">
        <v>1391</v>
      </c>
      <c r="C678" s="164">
        <v>103.62871200000001</v>
      </c>
    </row>
    <row r="679" spans="1:3">
      <c r="A679" s="162" t="s">
        <v>1392</v>
      </c>
      <c r="B679" s="163" t="s">
        <v>1393</v>
      </c>
      <c r="C679" s="164">
        <v>103.62871200000001</v>
      </c>
    </row>
    <row r="680" spans="1:3">
      <c r="A680" s="162" t="s">
        <v>1394</v>
      </c>
      <c r="B680" s="163" t="s">
        <v>1395</v>
      </c>
      <c r="C680" s="164">
        <v>648.64250000000015</v>
      </c>
    </row>
    <row r="681" spans="1:3">
      <c r="A681" s="162" t="s">
        <v>1396</v>
      </c>
      <c r="B681" s="163" t="s">
        <v>1397</v>
      </c>
      <c r="C681" s="164">
        <v>648.64250000000015</v>
      </c>
    </row>
    <row r="682" spans="1:3">
      <c r="A682" s="162" t="s">
        <v>1398</v>
      </c>
      <c r="B682" s="163" t="s">
        <v>1399</v>
      </c>
      <c r="C682" s="164">
        <v>648.64250000000015</v>
      </c>
    </row>
    <row r="683" spans="1:3">
      <c r="A683" s="162" t="s">
        <v>1400</v>
      </c>
      <c r="B683" s="163" t="s">
        <v>1401</v>
      </c>
      <c r="C683" s="164">
        <v>648.64250000000015</v>
      </c>
    </row>
    <row r="684" spans="1:3">
      <c r="A684" s="162" t="s">
        <v>1402</v>
      </c>
      <c r="B684" s="163" t="s">
        <v>1403</v>
      </c>
      <c r="C684" s="164">
        <v>648.64250000000015</v>
      </c>
    </row>
    <row r="685" spans="1:3">
      <c r="A685" s="162" t="s">
        <v>1404</v>
      </c>
      <c r="B685" s="163" t="s">
        <v>1405</v>
      </c>
      <c r="C685" s="164">
        <v>648.64250000000015</v>
      </c>
    </row>
    <row r="686" spans="1:3">
      <c r="A686" s="162" t="s">
        <v>1406</v>
      </c>
      <c r="B686" s="163" t="s">
        <v>1407</v>
      </c>
      <c r="C686" s="164">
        <v>18.495092000000007</v>
      </c>
    </row>
    <row r="687" spans="1:3">
      <c r="A687" s="162" t="s">
        <v>1408</v>
      </c>
      <c r="B687" s="163" t="s">
        <v>1409</v>
      </c>
      <c r="C687" s="164">
        <v>18.495092000000007</v>
      </c>
    </row>
    <row r="688" spans="1:3">
      <c r="A688" s="162" t="s">
        <v>1410</v>
      </c>
      <c r="B688" s="163" t="s">
        <v>1411</v>
      </c>
      <c r="C688" s="164">
        <v>18.495092000000007</v>
      </c>
    </row>
    <row r="689" spans="1:3">
      <c r="A689" s="162" t="s">
        <v>1412</v>
      </c>
      <c r="B689" s="163" t="s">
        <v>1413</v>
      </c>
      <c r="C689" s="164">
        <v>18.495092000000007</v>
      </c>
    </row>
    <row r="690" spans="1:3">
      <c r="A690" s="162" t="s">
        <v>1414</v>
      </c>
      <c r="B690" s="163" t="s">
        <v>1415</v>
      </c>
      <c r="C690" s="164">
        <v>18.495092000000007</v>
      </c>
    </row>
    <row r="691" spans="1:3">
      <c r="A691" s="162" t="s">
        <v>1416</v>
      </c>
      <c r="B691" s="163" t="s">
        <v>1417</v>
      </c>
      <c r="C691" s="164">
        <v>303.80262000000005</v>
      </c>
    </row>
    <row r="692" spans="1:3">
      <c r="A692" s="162" t="s">
        <v>1418</v>
      </c>
      <c r="B692" s="163" t="s">
        <v>1419</v>
      </c>
      <c r="C692" s="164">
        <v>69.824977200000006</v>
      </c>
    </row>
    <row r="693" spans="1:3">
      <c r="A693" s="162" t="s">
        <v>1420</v>
      </c>
      <c r="B693" s="163" t="s">
        <v>1421</v>
      </c>
      <c r="C693" s="164">
        <v>69.824977200000006</v>
      </c>
    </row>
    <row r="694" spans="1:3">
      <c r="A694" s="162" t="s">
        <v>1422</v>
      </c>
      <c r="B694" s="163" t="s">
        <v>1423</v>
      </c>
      <c r="C694" s="164">
        <v>69.824977200000006</v>
      </c>
    </row>
    <row r="695" spans="1:3">
      <c r="A695" s="162" t="s">
        <v>1424</v>
      </c>
      <c r="B695" s="163" t="s">
        <v>1425</v>
      </c>
      <c r="C695" s="164">
        <v>69.824977200000006</v>
      </c>
    </row>
    <row r="696" spans="1:3">
      <c r="A696" s="162" t="s">
        <v>1426</v>
      </c>
      <c r="B696" s="163" t="s">
        <v>1427</v>
      </c>
      <c r="C696" s="164">
        <v>265.82491320000003</v>
      </c>
    </row>
    <row r="697" spans="1:3">
      <c r="A697" s="162" t="s">
        <v>1428</v>
      </c>
      <c r="B697" s="163" t="s">
        <v>1429</v>
      </c>
      <c r="C697" s="164">
        <v>265.82491320000003</v>
      </c>
    </row>
    <row r="698" spans="1:3">
      <c r="A698" s="162" t="s">
        <v>1430</v>
      </c>
      <c r="B698" s="163" t="s">
        <v>1431</v>
      </c>
      <c r="C698" s="164">
        <v>265.82491320000003</v>
      </c>
    </row>
    <row r="699" spans="1:3">
      <c r="A699" s="162" t="s">
        <v>1432</v>
      </c>
      <c r="B699" s="163" t="s">
        <v>1433</v>
      </c>
      <c r="C699" s="164">
        <v>265.82491320000003</v>
      </c>
    </row>
    <row r="700" spans="1:3">
      <c r="A700" s="162" t="s">
        <v>1434</v>
      </c>
      <c r="B700" s="163" t="s">
        <v>1435</v>
      </c>
      <c r="C700" s="164">
        <v>154.00767030000003</v>
      </c>
    </row>
    <row r="701" spans="1:3">
      <c r="A701" s="162" t="s">
        <v>1436</v>
      </c>
      <c r="B701" s="163" t="s">
        <v>1437</v>
      </c>
      <c r="C701" s="164">
        <v>136.74205325000005</v>
      </c>
    </row>
    <row r="702" spans="1:3">
      <c r="A702" s="162" t="s">
        <v>1438</v>
      </c>
      <c r="B702" s="163" t="s">
        <v>1439</v>
      </c>
      <c r="C702" s="164">
        <v>154.00767030000003</v>
      </c>
    </row>
    <row r="703" spans="1:3">
      <c r="A703" s="162" t="s">
        <v>1440</v>
      </c>
      <c r="B703" s="163" t="s">
        <v>1441</v>
      </c>
      <c r="C703" s="164">
        <v>136.74205325000005</v>
      </c>
    </row>
    <row r="704" spans="1:3">
      <c r="A704" s="162" t="s">
        <v>1442</v>
      </c>
      <c r="B704" s="163" t="s">
        <v>1443</v>
      </c>
      <c r="C704" s="164">
        <v>242.59796000000003</v>
      </c>
    </row>
    <row r="705" spans="1:3">
      <c r="A705" s="162" t="s">
        <v>1444</v>
      </c>
      <c r="B705" s="163" t="s">
        <v>1445</v>
      </c>
      <c r="C705" s="164">
        <v>242.59796000000003</v>
      </c>
    </row>
    <row r="706" spans="1:3">
      <c r="A706" s="162" t="s">
        <v>1446</v>
      </c>
      <c r="B706" s="163" t="s">
        <v>1447</v>
      </c>
      <c r="C706" s="164">
        <v>242.59796000000003</v>
      </c>
    </row>
    <row r="707" spans="1:3">
      <c r="A707" s="162" t="s">
        <v>1448</v>
      </c>
      <c r="B707" s="163" t="s">
        <v>1449</v>
      </c>
      <c r="C707" s="164">
        <v>242.59796000000003</v>
      </c>
    </row>
    <row r="708" spans="1:3">
      <c r="A708" s="162" t="s">
        <v>1450</v>
      </c>
      <c r="B708" s="163" t="s">
        <v>1451</v>
      </c>
      <c r="C708" s="164">
        <v>242.59796000000003</v>
      </c>
    </row>
    <row r="709" spans="1:3">
      <c r="A709" s="162" t="s">
        <v>1452</v>
      </c>
      <c r="B709" s="163" t="s">
        <v>1453</v>
      </c>
      <c r="C709" s="164">
        <v>242.59796000000003</v>
      </c>
    </row>
    <row r="710" spans="1:3">
      <c r="A710" s="162" t="s">
        <v>1454</v>
      </c>
      <c r="B710" s="163" t="s">
        <v>1455</v>
      </c>
      <c r="C710" s="164">
        <v>242.59796000000003</v>
      </c>
    </row>
    <row r="711" spans="1:3">
      <c r="A711" s="162" t="s">
        <v>1456</v>
      </c>
      <c r="B711" s="163" t="s">
        <v>1457</v>
      </c>
      <c r="C711" s="164">
        <v>242.59796000000003</v>
      </c>
    </row>
  </sheetData>
  <mergeCells count="1">
    <mergeCell ref="F1:F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D7E9B-0CCB-4F87-AC4F-7F9991C89B09}">
  <sheetPr codeName="Sheet19"/>
  <dimension ref="A1:E556"/>
  <sheetViews>
    <sheetView workbookViewId="0">
      <selection activeCell="B3" sqref="B3"/>
    </sheetView>
  </sheetViews>
  <sheetFormatPr defaultRowHeight="14.4"/>
  <cols>
    <col min="1" max="1" width="18.44140625" bestFit="1" customWidth="1"/>
    <col min="2" max="2" width="78.109375" bestFit="1" customWidth="1"/>
    <col min="3" max="3" width="10" bestFit="1" customWidth="1"/>
    <col min="4" max="4" width="7.33203125" bestFit="1" customWidth="1"/>
    <col min="5" max="5" width="8.6640625" bestFit="1" customWidth="1"/>
  </cols>
  <sheetData>
    <row r="1" spans="1:5" ht="41.4">
      <c r="A1" s="165" t="s">
        <v>229</v>
      </c>
      <c r="B1" s="166" t="s">
        <v>1458</v>
      </c>
      <c r="C1" s="167" t="s">
        <v>1459</v>
      </c>
      <c r="D1" s="167" t="s">
        <v>1460</v>
      </c>
      <c r="E1" s="167" t="s">
        <v>1461</v>
      </c>
    </row>
    <row r="2" spans="1:5">
      <c r="A2" s="168" t="s">
        <v>1462</v>
      </c>
      <c r="B2" s="169" t="s">
        <v>1463</v>
      </c>
      <c r="C2" s="170">
        <v>15.228828</v>
      </c>
      <c r="D2" s="171" t="s">
        <v>1464</v>
      </c>
      <c r="E2" s="172">
        <f>D2/60</f>
        <v>0.25</v>
      </c>
    </row>
    <row r="3" spans="1:5">
      <c r="A3" s="168" t="s">
        <v>1465</v>
      </c>
      <c r="B3" s="169" t="s">
        <v>1466</v>
      </c>
      <c r="C3" s="170">
        <v>10.025645100000002</v>
      </c>
      <c r="D3" s="173">
        <v>15</v>
      </c>
      <c r="E3" s="172">
        <f t="shared" ref="E3:E66" si="0">D3/60</f>
        <v>0.25</v>
      </c>
    </row>
    <row r="4" spans="1:5">
      <c r="A4" s="168" t="s">
        <v>802</v>
      </c>
      <c r="B4" s="169" t="s">
        <v>1467</v>
      </c>
      <c r="C4" s="170">
        <v>60.280777499999999</v>
      </c>
      <c r="D4" s="173">
        <v>30</v>
      </c>
      <c r="E4" s="172">
        <f t="shared" si="0"/>
        <v>0.5</v>
      </c>
    </row>
    <row r="5" spans="1:5">
      <c r="A5" s="168" t="s">
        <v>804</v>
      </c>
      <c r="B5" s="169" t="s">
        <v>1468</v>
      </c>
      <c r="C5" s="170">
        <v>76.905581399999988</v>
      </c>
      <c r="D5" s="173">
        <v>30</v>
      </c>
      <c r="E5" s="172">
        <f t="shared" si="0"/>
        <v>0.5</v>
      </c>
    </row>
    <row r="6" spans="1:5">
      <c r="A6" s="168" t="s">
        <v>806</v>
      </c>
      <c r="B6" s="168" t="s">
        <v>1469</v>
      </c>
      <c r="C6" s="174">
        <v>110.91663059999999</v>
      </c>
      <c r="D6" s="175">
        <v>30</v>
      </c>
      <c r="E6" s="172">
        <f t="shared" si="0"/>
        <v>0.5</v>
      </c>
    </row>
    <row r="7" spans="1:5">
      <c r="A7" s="168" t="s">
        <v>812</v>
      </c>
      <c r="B7" s="168" t="s">
        <v>1470</v>
      </c>
      <c r="C7" s="174">
        <v>374.50226190000001</v>
      </c>
      <c r="D7" s="175">
        <v>30</v>
      </c>
      <c r="E7" s="172">
        <f t="shared" si="0"/>
        <v>0.5</v>
      </c>
    </row>
    <row r="8" spans="1:5">
      <c r="A8" s="168" t="s">
        <v>814</v>
      </c>
      <c r="B8" s="168" t="s">
        <v>1471</v>
      </c>
      <c r="C8" s="174">
        <v>441.63601199999999</v>
      </c>
      <c r="D8" s="175">
        <v>30</v>
      </c>
      <c r="E8" s="172">
        <f t="shared" si="0"/>
        <v>0.5</v>
      </c>
    </row>
    <row r="9" spans="1:5">
      <c r="A9" s="168" t="s">
        <v>818</v>
      </c>
      <c r="B9" s="168" t="s">
        <v>1472</v>
      </c>
      <c r="C9" s="174">
        <v>31.726725000000002</v>
      </c>
      <c r="D9" s="175">
        <v>30</v>
      </c>
      <c r="E9" s="172">
        <f t="shared" si="0"/>
        <v>0.5</v>
      </c>
    </row>
    <row r="10" spans="1:5">
      <c r="A10" s="168" t="s">
        <v>820</v>
      </c>
      <c r="B10" s="168" t="s">
        <v>1473</v>
      </c>
      <c r="C10" s="174">
        <v>34.645583700000003</v>
      </c>
      <c r="D10" s="175">
        <v>30</v>
      </c>
      <c r="E10" s="172">
        <f t="shared" si="0"/>
        <v>0.5</v>
      </c>
    </row>
    <row r="11" spans="1:5">
      <c r="A11" s="168" t="s">
        <v>821</v>
      </c>
      <c r="B11" s="168" t="s">
        <v>1474</v>
      </c>
      <c r="C11" s="174">
        <v>38.960418300000001</v>
      </c>
      <c r="D11" s="175">
        <v>30</v>
      </c>
      <c r="E11" s="172">
        <f t="shared" si="0"/>
        <v>0.5</v>
      </c>
    </row>
    <row r="12" spans="1:5">
      <c r="A12" s="168" t="s">
        <v>823</v>
      </c>
      <c r="B12" s="168" t="s">
        <v>1475</v>
      </c>
      <c r="C12" s="174">
        <v>48.351528899999991</v>
      </c>
      <c r="D12" s="175">
        <v>30</v>
      </c>
      <c r="E12" s="172">
        <f t="shared" si="0"/>
        <v>0.5</v>
      </c>
    </row>
    <row r="13" spans="1:5">
      <c r="A13" s="176" t="s">
        <v>825</v>
      </c>
      <c r="B13" s="168" t="s">
        <v>1476</v>
      </c>
      <c r="C13" s="174">
        <v>49.239877199999995</v>
      </c>
      <c r="D13" s="175">
        <v>30</v>
      </c>
      <c r="E13" s="172">
        <f t="shared" si="0"/>
        <v>0.5</v>
      </c>
    </row>
    <row r="14" spans="1:5">
      <c r="A14" s="176" t="s">
        <v>826</v>
      </c>
      <c r="B14" s="168" t="s">
        <v>1477</v>
      </c>
      <c r="C14" s="174">
        <v>72.210026099999993</v>
      </c>
      <c r="D14" s="175">
        <v>30</v>
      </c>
      <c r="E14" s="172">
        <f t="shared" si="0"/>
        <v>0.5</v>
      </c>
    </row>
    <row r="15" spans="1:5">
      <c r="A15" s="168" t="s">
        <v>828</v>
      </c>
      <c r="B15" s="168" t="s">
        <v>1478</v>
      </c>
      <c r="C15" s="174">
        <v>89.342457599999989</v>
      </c>
      <c r="D15" s="175">
        <v>30</v>
      </c>
      <c r="E15" s="172">
        <f t="shared" si="0"/>
        <v>0.5</v>
      </c>
    </row>
    <row r="16" spans="1:5">
      <c r="A16" s="168" t="s">
        <v>830</v>
      </c>
      <c r="B16" s="168" t="s">
        <v>1479</v>
      </c>
      <c r="C16" s="174">
        <v>152.28827999999999</v>
      </c>
      <c r="D16" s="175">
        <v>45</v>
      </c>
      <c r="E16" s="172">
        <f t="shared" si="0"/>
        <v>0.75</v>
      </c>
    </row>
    <row r="17" spans="1:5">
      <c r="A17" s="168" t="s">
        <v>832</v>
      </c>
      <c r="B17" s="168" t="s">
        <v>1480</v>
      </c>
      <c r="C17" s="174">
        <v>65.483960400000001</v>
      </c>
      <c r="D17" s="175">
        <v>30</v>
      </c>
      <c r="E17" s="172">
        <f t="shared" si="0"/>
        <v>0.5</v>
      </c>
    </row>
    <row r="18" spans="1:5">
      <c r="A18" s="168" t="s">
        <v>833</v>
      </c>
      <c r="B18" s="168" t="s">
        <v>1481</v>
      </c>
      <c r="C18" s="174">
        <v>90.103898999999998</v>
      </c>
      <c r="D18" s="175">
        <v>30</v>
      </c>
      <c r="E18" s="172">
        <f t="shared" si="0"/>
        <v>0.5</v>
      </c>
    </row>
    <row r="19" spans="1:5">
      <c r="A19" s="168" t="s">
        <v>834</v>
      </c>
      <c r="B19" s="168" t="s">
        <v>1482</v>
      </c>
      <c r="C19" s="174">
        <v>75.382698599999998</v>
      </c>
      <c r="D19" s="175">
        <v>30</v>
      </c>
      <c r="E19" s="172">
        <f t="shared" si="0"/>
        <v>0.5</v>
      </c>
    </row>
    <row r="20" spans="1:5">
      <c r="A20" s="168" t="s">
        <v>836</v>
      </c>
      <c r="B20" s="169" t="s">
        <v>1483</v>
      </c>
      <c r="C20" s="170">
        <v>84.266181599999996</v>
      </c>
      <c r="D20" s="173">
        <v>30</v>
      </c>
      <c r="E20" s="172">
        <f t="shared" si="0"/>
        <v>0.5</v>
      </c>
    </row>
    <row r="21" spans="1:5">
      <c r="A21" s="168" t="s">
        <v>838</v>
      </c>
      <c r="B21" s="169" t="s">
        <v>1484</v>
      </c>
      <c r="C21" s="170">
        <v>89.97699209999999</v>
      </c>
      <c r="D21" s="173">
        <v>30</v>
      </c>
      <c r="E21" s="172">
        <f t="shared" si="0"/>
        <v>0.5</v>
      </c>
    </row>
    <row r="22" spans="1:5">
      <c r="A22" s="168" t="s">
        <v>840</v>
      </c>
      <c r="B22" s="169" t="s">
        <v>1485</v>
      </c>
      <c r="C22" s="170">
        <v>106.47488910000001</v>
      </c>
      <c r="D22" s="173">
        <v>30</v>
      </c>
      <c r="E22" s="172">
        <f t="shared" si="0"/>
        <v>0.5</v>
      </c>
    </row>
    <row r="23" spans="1:5">
      <c r="A23" s="168" t="s">
        <v>844</v>
      </c>
      <c r="B23" s="169" t="s">
        <v>1486</v>
      </c>
      <c r="C23" s="170">
        <v>317.77487760000002</v>
      </c>
      <c r="D23" s="173">
        <v>30</v>
      </c>
      <c r="E23" s="172">
        <f t="shared" si="0"/>
        <v>0.5</v>
      </c>
    </row>
    <row r="24" spans="1:5">
      <c r="A24" s="168" t="s">
        <v>845</v>
      </c>
      <c r="B24" s="169" t="s">
        <v>1487</v>
      </c>
      <c r="C24" s="170">
        <v>401.78724539999996</v>
      </c>
      <c r="D24" s="173">
        <v>30</v>
      </c>
      <c r="E24" s="172">
        <f t="shared" si="0"/>
        <v>0.5</v>
      </c>
    </row>
    <row r="25" spans="1:5">
      <c r="A25" s="168" t="s">
        <v>855</v>
      </c>
      <c r="B25" s="169" t="s">
        <v>1488</v>
      </c>
      <c r="C25" s="170">
        <v>544.93822859999989</v>
      </c>
      <c r="D25" s="173">
        <v>45</v>
      </c>
      <c r="E25" s="172">
        <f t="shared" si="0"/>
        <v>0.75</v>
      </c>
    </row>
    <row r="26" spans="1:5">
      <c r="A26" s="168" t="s">
        <v>858</v>
      </c>
      <c r="B26" s="169" t="s">
        <v>1489</v>
      </c>
      <c r="C26" s="170">
        <v>273.99199710000005</v>
      </c>
      <c r="D26" s="173">
        <v>30</v>
      </c>
      <c r="E26" s="172">
        <f t="shared" si="0"/>
        <v>0.5</v>
      </c>
    </row>
    <row r="27" spans="1:5">
      <c r="A27" s="168" t="s">
        <v>860</v>
      </c>
      <c r="B27" s="169" t="s">
        <v>1490</v>
      </c>
      <c r="C27" s="170">
        <v>326.40454679999999</v>
      </c>
      <c r="D27" s="173">
        <v>30</v>
      </c>
      <c r="E27" s="172">
        <f t="shared" si="0"/>
        <v>0.5</v>
      </c>
    </row>
    <row r="28" spans="1:5">
      <c r="A28" s="168" t="s">
        <v>1491</v>
      </c>
      <c r="B28" s="168" t="s">
        <v>1492</v>
      </c>
      <c r="C28" s="174">
        <v>105.75575000000001</v>
      </c>
      <c r="D28" s="175">
        <v>10</v>
      </c>
      <c r="E28" s="172">
        <f t="shared" si="0"/>
        <v>0.16666666666666666</v>
      </c>
    </row>
    <row r="29" spans="1:5">
      <c r="A29" s="176" t="s">
        <v>402</v>
      </c>
      <c r="B29" s="169" t="s">
        <v>1493</v>
      </c>
      <c r="C29" s="170">
        <v>87.692667900000004</v>
      </c>
      <c r="D29" s="173">
        <v>15</v>
      </c>
      <c r="E29" s="172">
        <f t="shared" si="0"/>
        <v>0.25</v>
      </c>
    </row>
    <row r="30" spans="1:5">
      <c r="A30" s="168" t="s">
        <v>404</v>
      </c>
      <c r="B30" s="169" t="s">
        <v>1494</v>
      </c>
      <c r="C30" s="170">
        <v>100.8909855</v>
      </c>
      <c r="D30" s="173">
        <v>15</v>
      </c>
      <c r="E30" s="172">
        <f t="shared" si="0"/>
        <v>0.25</v>
      </c>
    </row>
    <row r="31" spans="1:5">
      <c r="A31" s="168" t="s">
        <v>866</v>
      </c>
      <c r="B31" s="169" t="s">
        <v>1495</v>
      </c>
      <c r="C31" s="170">
        <v>0.88834829999999987</v>
      </c>
      <c r="D31" s="173">
        <v>5</v>
      </c>
      <c r="E31" s="172">
        <f t="shared" si="0"/>
        <v>8.3333333333333329E-2</v>
      </c>
    </row>
    <row r="32" spans="1:5">
      <c r="A32" s="168" t="s">
        <v>868</v>
      </c>
      <c r="B32" s="169" t="s">
        <v>1496</v>
      </c>
      <c r="C32" s="170">
        <v>19.924383300000002</v>
      </c>
      <c r="D32" s="173">
        <v>0</v>
      </c>
      <c r="E32" s="172">
        <f t="shared" si="0"/>
        <v>0</v>
      </c>
    </row>
    <row r="33" spans="1:5">
      <c r="A33" s="168" t="s">
        <v>870</v>
      </c>
      <c r="B33" s="169" t="s">
        <v>1497</v>
      </c>
      <c r="C33" s="170">
        <v>21.447266099999997</v>
      </c>
      <c r="D33" s="173">
        <v>0</v>
      </c>
      <c r="E33" s="172">
        <f t="shared" si="0"/>
        <v>0</v>
      </c>
    </row>
    <row r="34" spans="1:5">
      <c r="A34" s="168" t="s">
        <v>872</v>
      </c>
      <c r="B34" s="169" t="s">
        <v>1498</v>
      </c>
      <c r="C34" s="170">
        <v>21.574172999999998</v>
      </c>
      <c r="D34" s="173">
        <v>20</v>
      </c>
      <c r="E34" s="172">
        <f t="shared" si="0"/>
        <v>0.33333333333333331</v>
      </c>
    </row>
    <row r="35" spans="1:5">
      <c r="A35" s="168" t="s">
        <v>874</v>
      </c>
      <c r="B35" s="169" t="s">
        <v>1498</v>
      </c>
      <c r="C35" s="170">
        <v>25.1275662</v>
      </c>
      <c r="D35" s="173">
        <v>20</v>
      </c>
      <c r="E35" s="172">
        <f t="shared" si="0"/>
        <v>0.33333333333333331</v>
      </c>
    </row>
    <row r="36" spans="1:5">
      <c r="A36" s="168" t="s">
        <v>876</v>
      </c>
      <c r="B36" s="169" t="s">
        <v>1498</v>
      </c>
      <c r="C36" s="170">
        <v>30.203842199999997</v>
      </c>
      <c r="D36" s="173">
        <v>20</v>
      </c>
      <c r="E36" s="172">
        <f t="shared" si="0"/>
        <v>0.33333333333333331</v>
      </c>
    </row>
    <row r="37" spans="1:5">
      <c r="A37" s="168" t="s">
        <v>878</v>
      </c>
      <c r="B37" s="169" t="s">
        <v>1498</v>
      </c>
      <c r="C37" s="170">
        <v>35.280118199999997</v>
      </c>
      <c r="D37" s="173">
        <v>20</v>
      </c>
      <c r="E37" s="172">
        <f t="shared" si="0"/>
        <v>0.33333333333333331</v>
      </c>
    </row>
    <row r="38" spans="1:5">
      <c r="A38" s="168" t="s">
        <v>238</v>
      </c>
      <c r="B38" s="169" t="s">
        <v>1499</v>
      </c>
      <c r="C38" s="170">
        <v>11.421621</v>
      </c>
      <c r="D38" s="173">
        <v>15</v>
      </c>
      <c r="E38" s="172">
        <f t="shared" si="0"/>
        <v>0.25</v>
      </c>
    </row>
    <row r="39" spans="1:5">
      <c r="A39" s="176" t="s">
        <v>406</v>
      </c>
      <c r="B39" s="169" t="s">
        <v>1500</v>
      </c>
      <c r="C39" s="170">
        <v>23.477776500000001</v>
      </c>
      <c r="D39" s="173">
        <v>15</v>
      </c>
      <c r="E39" s="172">
        <f t="shared" si="0"/>
        <v>0.25</v>
      </c>
    </row>
    <row r="40" spans="1:5">
      <c r="A40" s="168" t="s">
        <v>880</v>
      </c>
      <c r="B40" s="169" t="s">
        <v>1501</v>
      </c>
      <c r="C40" s="170">
        <v>22.843242</v>
      </c>
      <c r="D40" s="173">
        <v>15</v>
      </c>
      <c r="E40" s="172">
        <f t="shared" si="0"/>
        <v>0.25</v>
      </c>
    </row>
    <row r="41" spans="1:5">
      <c r="A41" s="168" t="s">
        <v>408</v>
      </c>
      <c r="B41" s="169" t="s">
        <v>1502</v>
      </c>
      <c r="C41" s="170">
        <v>23.477776500000001</v>
      </c>
      <c r="D41" s="173">
        <v>15</v>
      </c>
      <c r="E41" s="172">
        <f t="shared" si="0"/>
        <v>0.25</v>
      </c>
    </row>
    <row r="42" spans="1:5">
      <c r="A42" s="168" t="s">
        <v>410</v>
      </c>
      <c r="B42" s="169" t="s">
        <v>1503</v>
      </c>
      <c r="C42" s="170">
        <v>12.183062399999999</v>
      </c>
      <c r="D42" s="173">
        <v>15</v>
      </c>
      <c r="E42" s="172">
        <f t="shared" si="0"/>
        <v>0.25</v>
      </c>
    </row>
    <row r="43" spans="1:5">
      <c r="A43" s="168" t="s">
        <v>240</v>
      </c>
      <c r="B43" s="169" t="s">
        <v>1504</v>
      </c>
      <c r="C43" s="170">
        <v>5.2031828999999998</v>
      </c>
      <c r="D43" s="173">
        <v>15</v>
      </c>
      <c r="E43" s="172">
        <f t="shared" si="0"/>
        <v>0.25</v>
      </c>
    </row>
    <row r="44" spans="1:5">
      <c r="A44" s="168" t="s">
        <v>1505</v>
      </c>
      <c r="B44" s="169" t="s">
        <v>1506</v>
      </c>
      <c r="C44" s="170">
        <v>229.44767520000005</v>
      </c>
      <c r="D44" s="173">
        <v>10</v>
      </c>
      <c r="E44" s="172">
        <f t="shared" si="0"/>
        <v>0.16666666666666666</v>
      </c>
    </row>
    <row r="45" spans="1:5">
      <c r="A45" s="176" t="s">
        <v>242</v>
      </c>
      <c r="B45" s="169" t="s">
        <v>1507</v>
      </c>
      <c r="C45" s="170">
        <v>20.305104</v>
      </c>
      <c r="D45" s="173">
        <v>20</v>
      </c>
      <c r="E45" s="172">
        <f t="shared" si="0"/>
        <v>0.33333333333333331</v>
      </c>
    </row>
    <row r="46" spans="1:5">
      <c r="A46" s="168" t="s">
        <v>780</v>
      </c>
      <c r="B46" s="169" t="s">
        <v>1508</v>
      </c>
      <c r="C46" s="170">
        <v>268.40809350000006</v>
      </c>
      <c r="D46" s="173">
        <v>10</v>
      </c>
      <c r="E46" s="172">
        <f t="shared" si="0"/>
        <v>0.16666666666666666</v>
      </c>
    </row>
    <row r="47" spans="1:5">
      <c r="A47" s="168" t="s">
        <v>884</v>
      </c>
      <c r="B47" s="169" t="s">
        <v>1509</v>
      </c>
      <c r="C47" s="170">
        <v>42.513811499999996</v>
      </c>
      <c r="D47" s="173">
        <v>15</v>
      </c>
      <c r="E47" s="172">
        <f t="shared" si="0"/>
        <v>0.25</v>
      </c>
    </row>
    <row r="48" spans="1:5">
      <c r="A48" s="168" t="s">
        <v>886</v>
      </c>
      <c r="B48" s="169" t="s">
        <v>1509</v>
      </c>
      <c r="C48" s="170">
        <v>53.681618699999994</v>
      </c>
      <c r="D48" s="173">
        <v>15</v>
      </c>
      <c r="E48" s="172">
        <f t="shared" si="0"/>
        <v>0.25</v>
      </c>
    </row>
    <row r="49" spans="1:5">
      <c r="A49" s="168" t="s">
        <v>887</v>
      </c>
      <c r="B49" s="169" t="s">
        <v>1510</v>
      </c>
      <c r="C49" s="170">
        <v>113.20095480000001</v>
      </c>
      <c r="D49" s="173">
        <v>15</v>
      </c>
      <c r="E49" s="172">
        <f t="shared" si="0"/>
        <v>0.25</v>
      </c>
    </row>
    <row r="50" spans="1:5">
      <c r="A50" s="168" t="s">
        <v>411</v>
      </c>
      <c r="B50" s="169" t="s">
        <v>1511</v>
      </c>
      <c r="C50" s="170">
        <v>250.13349990000003</v>
      </c>
      <c r="D50" s="173">
        <v>10</v>
      </c>
      <c r="E50" s="172">
        <f t="shared" si="0"/>
        <v>0.16666666666666666</v>
      </c>
    </row>
    <row r="51" spans="1:5">
      <c r="A51" s="168" t="s">
        <v>413</v>
      </c>
      <c r="B51" s="169" t="s">
        <v>1512</v>
      </c>
      <c r="C51" s="170">
        <v>157.49146289999999</v>
      </c>
      <c r="D51" s="173">
        <v>10</v>
      </c>
      <c r="E51" s="172">
        <f t="shared" si="0"/>
        <v>0.16666666666666666</v>
      </c>
    </row>
    <row r="52" spans="1:5">
      <c r="A52" s="168" t="s">
        <v>415</v>
      </c>
      <c r="B52" s="169" t="s">
        <v>1513</v>
      </c>
      <c r="C52" s="170">
        <v>223.86377160000001</v>
      </c>
      <c r="D52" s="173">
        <v>10</v>
      </c>
      <c r="E52" s="172">
        <f t="shared" si="0"/>
        <v>0.16666666666666666</v>
      </c>
    </row>
    <row r="53" spans="1:5">
      <c r="A53" s="168" t="s">
        <v>417</v>
      </c>
      <c r="B53" s="169" t="s">
        <v>1514</v>
      </c>
      <c r="C53" s="170">
        <v>266.88521070000002</v>
      </c>
      <c r="D53" s="173">
        <v>10</v>
      </c>
      <c r="E53" s="172">
        <f t="shared" si="0"/>
        <v>0.16666666666666666</v>
      </c>
    </row>
    <row r="54" spans="1:5">
      <c r="A54" s="168" t="s">
        <v>889</v>
      </c>
      <c r="B54" s="169" t="s">
        <v>1515</v>
      </c>
      <c r="C54" s="170">
        <v>43.4021598</v>
      </c>
      <c r="D54" s="173">
        <v>15</v>
      </c>
      <c r="E54" s="172">
        <f t="shared" si="0"/>
        <v>0.25</v>
      </c>
    </row>
    <row r="55" spans="1:5">
      <c r="A55" s="168" t="s">
        <v>244</v>
      </c>
      <c r="B55" s="169" t="s">
        <v>245</v>
      </c>
      <c r="C55" s="170">
        <v>8.2489485000000009</v>
      </c>
      <c r="D55" s="173">
        <v>15</v>
      </c>
      <c r="E55" s="172">
        <f t="shared" si="0"/>
        <v>0.25</v>
      </c>
    </row>
    <row r="56" spans="1:5">
      <c r="A56" s="168" t="s">
        <v>891</v>
      </c>
      <c r="B56" s="169" t="s">
        <v>1516</v>
      </c>
      <c r="C56" s="170">
        <v>181.22305319999998</v>
      </c>
      <c r="D56" s="173">
        <v>15</v>
      </c>
      <c r="E56" s="172">
        <f t="shared" si="0"/>
        <v>0.25</v>
      </c>
    </row>
    <row r="57" spans="1:5">
      <c r="A57" s="168" t="s">
        <v>419</v>
      </c>
      <c r="B57" s="169" t="s">
        <v>1517</v>
      </c>
      <c r="C57" s="170">
        <v>767.786745</v>
      </c>
      <c r="D57" s="173">
        <v>15</v>
      </c>
      <c r="E57" s="172">
        <f t="shared" si="0"/>
        <v>0.25</v>
      </c>
    </row>
    <row r="58" spans="1:5">
      <c r="A58" s="168" t="s">
        <v>893</v>
      </c>
      <c r="B58" s="169" t="s">
        <v>1518</v>
      </c>
      <c r="C58" s="170">
        <v>34.645583700000003</v>
      </c>
      <c r="D58" s="173">
        <v>30</v>
      </c>
      <c r="E58" s="172">
        <f t="shared" si="0"/>
        <v>0.5</v>
      </c>
    </row>
    <row r="59" spans="1:5">
      <c r="A59" s="168" t="s">
        <v>895</v>
      </c>
      <c r="B59" s="169" t="s">
        <v>1519</v>
      </c>
      <c r="C59" s="170">
        <v>2.0305103999999998</v>
      </c>
      <c r="D59" s="173">
        <v>10</v>
      </c>
      <c r="E59" s="172">
        <f t="shared" si="0"/>
        <v>0.16666666666666666</v>
      </c>
    </row>
    <row r="60" spans="1:5">
      <c r="A60" s="168" t="s">
        <v>246</v>
      </c>
      <c r="B60" s="169" t="s">
        <v>1520</v>
      </c>
      <c r="C60" s="170">
        <v>22.716335100000002</v>
      </c>
      <c r="D60" s="173">
        <v>20</v>
      </c>
      <c r="E60" s="172">
        <f t="shared" si="0"/>
        <v>0.33333333333333331</v>
      </c>
    </row>
    <row r="61" spans="1:5">
      <c r="A61" s="176" t="s">
        <v>248</v>
      </c>
      <c r="B61" s="169" t="s">
        <v>1521</v>
      </c>
      <c r="C61" s="170">
        <v>66.372308699999991</v>
      </c>
      <c r="D61" s="173">
        <v>15</v>
      </c>
      <c r="E61" s="172">
        <f t="shared" si="0"/>
        <v>0.25</v>
      </c>
    </row>
    <row r="62" spans="1:5">
      <c r="A62" s="168" t="s">
        <v>421</v>
      </c>
      <c r="B62" s="169" t="s">
        <v>1522</v>
      </c>
      <c r="C62" s="170">
        <v>9.0103898999999981</v>
      </c>
      <c r="D62" s="173">
        <v>5</v>
      </c>
      <c r="E62" s="172">
        <f t="shared" si="0"/>
        <v>8.3333333333333329E-2</v>
      </c>
    </row>
    <row r="63" spans="1:5">
      <c r="A63" s="168" t="s">
        <v>423</v>
      </c>
      <c r="B63" s="169" t="s">
        <v>1522</v>
      </c>
      <c r="C63" s="170">
        <v>13.8328521</v>
      </c>
      <c r="D63" s="173">
        <v>5</v>
      </c>
      <c r="E63" s="172">
        <f t="shared" si="0"/>
        <v>8.3333333333333329E-2</v>
      </c>
    </row>
    <row r="64" spans="1:5">
      <c r="A64" s="176" t="s">
        <v>250</v>
      </c>
      <c r="B64" s="169" t="s">
        <v>499</v>
      </c>
      <c r="C64" s="170">
        <v>31.219097399999999</v>
      </c>
      <c r="D64" s="173">
        <v>20</v>
      </c>
      <c r="E64" s="172">
        <f t="shared" si="0"/>
        <v>0.33333333333333331</v>
      </c>
    </row>
    <row r="65" spans="1:5">
      <c r="A65" s="168" t="s">
        <v>425</v>
      </c>
      <c r="B65" s="169" t="s">
        <v>1523</v>
      </c>
      <c r="C65" s="170">
        <v>32.361259500000003</v>
      </c>
      <c r="D65" s="173">
        <v>20</v>
      </c>
      <c r="E65" s="172">
        <f t="shared" si="0"/>
        <v>0.33333333333333331</v>
      </c>
    </row>
    <row r="66" spans="1:5">
      <c r="A66" s="168" t="s">
        <v>427</v>
      </c>
      <c r="B66" s="169" t="s">
        <v>1523</v>
      </c>
      <c r="C66" s="170">
        <v>29.823121499999992</v>
      </c>
      <c r="D66" s="173">
        <v>20</v>
      </c>
      <c r="E66" s="172">
        <f t="shared" si="0"/>
        <v>0.33333333333333331</v>
      </c>
    </row>
    <row r="67" spans="1:5">
      <c r="A67" s="168" t="s">
        <v>673</v>
      </c>
      <c r="B67" s="169" t="s">
        <v>1524</v>
      </c>
      <c r="C67" s="170">
        <v>30.203842199999997</v>
      </c>
      <c r="D67" s="173">
        <v>20</v>
      </c>
      <c r="E67" s="172">
        <f t="shared" ref="E67:E130" si="1">D67/60</f>
        <v>0.33333333333333331</v>
      </c>
    </row>
    <row r="68" spans="1:5">
      <c r="A68" s="168" t="s">
        <v>897</v>
      </c>
      <c r="B68" s="169" t="s">
        <v>1063</v>
      </c>
      <c r="C68" s="170">
        <v>18.020779799999996</v>
      </c>
      <c r="D68" s="173">
        <v>10</v>
      </c>
      <c r="E68" s="172">
        <f t="shared" si="1"/>
        <v>0.16666666666666666</v>
      </c>
    </row>
    <row r="69" spans="1:5">
      <c r="A69" s="168" t="s">
        <v>252</v>
      </c>
      <c r="B69" s="169" t="s">
        <v>499</v>
      </c>
      <c r="C69" s="170">
        <v>70.052608800000002</v>
      </c>
      <c r="D69" s="173">
        <v>20</v>
      </c>
      <c r="E69" s="172">
        <f t="shared" si="1"/>
        <v>0.33333333333333331</v>
      </c>
    </row>
    <row r="70" spans="1:5">
      <c r="A70" s="168" t="s">
        <v>254</v>
      </c>
      <c r="B70" s="169" t="s">
        <v>1525</v>
      </c>
      <c r="C70" s="170">
        <v>7.9951346999999995</v>
      </c>
      <c r="D70" s="173">
        <v>5</v>
      </c>
      <c r="E70" s="172">
        <f t="shared" si="1"/>
        <v>8.3333333333333329E-2</v>
      </c>
    </row>
    <row r="71" spans="1:5">
      <c r="A71" s="168" t="s">
        <v>256</v>
      </c>
      <c r="B71" s="169" t="s">
        <v>1526</v>
      </c>
      <c r="C71" s="170">
        <v>12.69069</v>
      </c>
      <c r="D71" s="173">
        <v>5</v>
      </c>
      <c r="E71" s="172">
        <f t="shared" si="1"/>
        <v>8.3333333333333329E-2</v>
      </c>
    </row>
    <row r="72" spans="1:5">
      <c r="A72" s="168" t="s">
        <v>675</v>
      </c>
      <c r="B72" s="169" t="s">
        <v>1527</v>
      </c>
      <c r="C72" s="170">
        <v>131.0948277</v>
      </c>
      <c r="D72" s="173">
        <v>20</v>
      </c>
      <c r="E72" s="172">
        <f t="shared" si="1"/>
        <v>0.33333333333333331</v>
      </c>
    </row>
    <row r="73" spans="1:5">
      <c r="A73" s="168" t="s">
        <v>677</v>
      </c>
      <c r="B73" s="169" t="s">
        <v>1527</v>
      </c>
      <c r="C73" s="170">
        <v>139.21686930000001</v>
      </c>
      <c r="D73" s="173">
        <v>20</v>
      </c>
      <c r="E73" s="172">
        <f t="shared" si="1"/>
        <v>0.33333333333333331</v>
      </c>
    </row>
    <row r="74" spans="1:5">
      <c r="A74" s="168" t="s">
        <v>679</v>
      </c>
      <c r="B74" s="169" t="s">
        <v>1528</v>
      </c>
      <c r="C74" s="170">
        <v>131.0948277</v>
      </c>
      <c r="D74" s="173">
        <v>20</v>
      </c>
      <c r="E74" s="172">
        <f t="shared" si="1"/>
        <v>0.33333333333333331</v>
      </c>
    </row>
    <row r="75" spans="1:5">
      <c r="A75" s="168" t="s">
        <v>681</v>
      </c>
      <c r="B75" s="169" t="s">
        <v>1529</v>
      </c>
      <c r="C75" s="170">
        <v>139.21686930000001</v>
      </c>
      <c r="D75" s="173">
        <v>20</v>
      </c>
      <c r="E75" s="172">
        <f t="shared" si="1"/>
        <v>0.33333333333333331</v>
      </c>
    </row>
    <row r="76" spans="1:5">
      <c r="A76" s="168" t="s">
        <v>1530</v>
      </c>
      <c r="B76" s="169" t="s">
        <v>1531</v>
      </c>
      <c r="C76" s="170">
        <v>123.099693</v>
      </c>
      <c r="D76" s="173">
        <v>20</v>
      </c>
      <c r="E76" s="172">
        <f t="shared" si="1"/>
        <v>0.33333333333333331</v>
      </c>
    </row>
    <row r="77" spans="1:5">
      <c r="A77" s="168" t="s">
        <v>258</v>
      </c>
      <c r="B77" s="169" t="s">
        <v>1521</v>
      </c>
      <c r="C77" s="170">
        <v>20.051290200000004</v>
      </c>
      <c r="D77" s="173">
        <v>20</v>
      </c>
      <c r="E77" s="172">
        <f t="shared" si="1"/>
        <v>0.33333333333333331</v>
      </c>
    </row>
    <row r="78" spans="1:5">
      <c r="A78" s="168" t="s">
        <v>899</v>
      </c>
      <c r="B78" s="169" t="s">
        <v>1532</v>
      </c>
      <c r="C78" s="170">
        <v>395.82262109999999</v>
      </c>
      <c r="D78" s="173">
        <v>30</v>
      </c>
      <c r="E78" s="172">
        <f t="shared" si="1"/>
        <v>0.5</v>
      </c>
    </row>
    <row r="79" spans="1:5">
      <c r="A79" s="176" t="s">
        <v>901</v>
      </c>
      <c r="B79" s="169" t="s">
        <v>1533</v>
      </c>
      <c r="C79" s="170">
        <v>395.82262109999999</v>
      </c>
      <c r="D79" s="173">
        <v>30</v>
      </c>
      <c r="E79" s="172">
        <f t="shared" si="1"/>
        <v>0.5</v>
      </c>
    </row>
    <row r="80" spans="1:5">
      <c r="A80" s="168" t="s">
        <v>903</v>
      </c>
      <c r="B80" s="169" t="s">
        <v>1534</v>
      </c>
      <c r="C80" s="170">
        <v>414.60484229999992</v>
      </c>
      <c r="D80" s="173">
        <v>30</v>
      </c>
      <c r="E80" s="172">
        <f t="shared" si="1"/>
        <v>0.5</v>
      </c>
    </row>
    <row r="81" spans="1:5">
      <c r="A81" s="168" t="s">
        <v>1535</v>
      </c>
      <c r="B81" s="169" t="s">
        <v>1536</v>
      </c>
      <c r="C81" s="170">
        <v>25.508286899999998</v>
      </c>
      <c r="D81" s="173">
        <v>15</v>
      </c>
      <c r="E81" s="172">
        <f t="shared" si="1"/>
        <v>0.25</v>
      </c>
    </row>
    <row r="82" spans="1:5">
      <c r="A82" s="168" t="s">
        <v>260</v>
      </c>
      <c r="B82" s="169" t="s">
        <v>1537</v>
      </c>
      <c r="C82" s="170">
        <v>31.980538799999998</v>
      </c>
      <c r="D82" s="173">
        <v>20</v>
      </c>
      <c r="E82" s="172">
        <f t="shared" si="1"/>
        <v>0.33333333333333331</v>
      </c>
    </row>
    <row r="83" spans="1:5">
      <c r="A83" s="168" t="s">
        <v>1538</v>
      </c>
      <c r="B83" s="169" t="s">
        <v>1537</v>
      </c>
      <c r="C83" s="170">
        <v>37.564442399999997</v>
      </c>
      <c r="D83" s="173">
        <v>20</v>
      </c>
      <c r="E83" s="172">
        <f t="shared" si="1"/>
        <v>0.33333333333333331</v>
      </c>
    </row>
    <row r="84" spans="1:5">
      <c r="A84" s="168" t="s">
        <v>262</v>
      </c>
      <c r="B84" s="169" t="s">
        <v>1539</v>
      </c>
      <c r="C84" s="170">
        <v>12.5637831</v>
      </c>
      <c r="D84" s="173">
        <v>20</v>
      </c>
      <c r="E84" s="172">
        <f t="shared" si="1"/>
        <v>0.33333333333333331</v>
      </c>
    </row>
    <row r="85" spans="1:5">
      <c r="A85" s="168" t="s">
        <v>429</v>
      </c>
      <c r="B85" s="169" t="s">
        <v>1539</v>
      </c>
      <c r="C85" s="170">
        <v>12.309969299999999</v>
      </c>
      <c r="D85" s="173">
        <v>20</v>
      </c>
      <c r="E85" s="172">
        <f t="shared" si="1"/>
        <v>0.33333333333333331</v>
      </c>
    </row>
    <row r="86" spans="1:5">
      <c r="A86" s="168" t="s">
        <v>264</v>
      </c>
      <c r="B86" s="169" t="s">
        <v>1540</v>
      </c>
      <c r="C86" s="170">
        <v>17.893872899999998</v>
      </c>
      <c r="D86" s="173">
        <v>20</v>
      </c>
      <c r="E86" s="172">
        <f t="shared" si="1"/>
        <v>0.33333333333333331</v>
      </c>
    </row>
    <row r="87" spans="1:5">
      <c r="A87" s="176" t="s">
        <v>431</v>
      </c>
      <c r="B87" s="169" t="s">
        <v>1540</v>
      </c>
      <c r="C87" s="170">
        <v>14.340479700000003</v>
      </c>
      <c r="D87" s="173">
        <v>20</v>
      </c>
      <c r="E87" s="172">
        <f t="shared" si="1"/>
        <v>0.33333333333333331</v>
      </c>
    </row>
    <row r="88" spans="1:5">
      <c r="A88" s="168" t="s">
        <v>685</v>
      </c>
      <c r="B88" s="169" t="s">
        <v>1540</v>
      </c>
      <c r="C88" s="170">
        <v>29.950028399999997</v>
      </c>
      <c r="D88" s="173">
        <v>20</v>
      </c>
      <c r="E88" s="172">
        <f t="shared" si="1"/>
        <v>0.33333333333333331</v>
      </c>
    </row>
    <row r="89" spans="1:5">
      <c r="A89" s="168" t="s">
        <v>266</v>
      </c>
      <c r="B89" s="169" t="s">
        <v>1541</v>
      </c>
      <c r="C89" s="170">
        <v>184.64953949999997</v>
      </c>
      <c r="D89" s="173">
        <v>20</v>
      </c>
      <c r="E89" s="172">
        <f t="shared" si="1"/>
        <v>0.33333333333333331</v>
      </c>
    </row>
    <row r="90" spans="1:5">
      <c r="A90" s="168" t="s">
        <v>268</v>
      </c>
      <c r="B90" s="169" t="s">
        <v>1542</v>
      </c>
      <c r="C90" s="170">
        <v>187.4414913</v>
      </c>
      <c r="D90" s="173">
        <v>20</v>
      </c>
      <c r="E90" s="172">
        <f t="shared" si="1"/>
        <v>0.33333333333333331</v>
      </c>
    </row>
    <row r="91" spans="1:5">
      <c r="A91" s="168" t="s">
        <v>270</v>
      </c>
      <c r="B91" s="169" t="s">
        <v>1543</v>
      </c>
      <c r="C91" s="170">
        <v>64.8494259</v>
      </c>
      <c r="D91" s="173">
        <v>20</v>
      </c>
      <c r="E91" s="172">
        <f t="shared" si="1"/>
        <v>0.33333333333333331</v>
      </c>
    </row>
    <row r="92" spans="1:5">
      <c r="A92" s="168" t="s">
        <v>905</v>
      </c>
      <c r="B92" s="169" t="s">
        <v>906</v>
      </c>
      <c r="C92" s="170">
        <v>4.1879277000000004</v>
      </c>
      <c r="D92" s="173">
        <v>5</v>
      </c>
      <c r="E92" s="172">
        <f t="shared" si="1"/>
        <v>8.3333333333333329E-2</v>
      </c>
    </row>
    <row r="93" spans="1:5">
      <c r="A93" s="168" t="s">
        <v>433</v>
      </c>
      <c r="B93" s="169" t="s">
        <v>1544</v>
      </c>
      <c r="C93" s="170">
        <v>44.798135699999996</v>
      </c>
      <c r="D93" s="173">
        <v>20</v>
      </c>
      <c r="E93" s="172">
        <f t="shared" si="1"/>
        <v>0.33333333333333331</v>
      </c>
    </row>
    <row r="94" spans="1:5">
      <c r="A94" s="168" t="s">
        <v>435</v>
      </c>
      <c r="B94" s="169" t="s">
        <v>1545</v>
      </c>
      <c r="C94" s="170">
        <v>211.17308160000002</v>
      </c>
      <c r="D94" s="173">
        <v>20</v>
      </c>
      <c r="E94" s="172">
        <f t="shared" si="1"/>
        <v>0.33333333333333331</v>
      </c>
    </row>
    <row r="95" spans="1:5">
      <c r="A95" s="168" t="s">
        <v>272</v>
      </c>
      <c r="B95" s="169" t="s">
        <v>273</v>
      </c>
      <c r="C95" s="170">
        <v>54.189246299999994</v>
      </c>
      <c r="D95" s="173">
        <v>20</v>
      </c>
      <c r="E95" s="172">
        <f t="shared" si="1"/>
        <v>0.33333333333333331</v>
      </c>
    </row>
    <row r="96" spans="1:5">
      <c r="A96" s="176" t="s">
        <v>437</v>
      </c>
      <c r="B96" s="169" t="s">
        <v>1546</v>
      </c>
      <c r="C96" s="170">
        <v>40.483301099999998</v>
      </c>
      <c r="D96" s="173">
        <v>20</v>
      </c>
      <c r="E96" s="172">
        <f t="shared" si="1"/>
        <v>0.33333333333333331</v>
      </c>
    </row>
    <row r="97" spans="1:5">
      <c r="A97" s="168" t="s">
        <v>439</v>
      </c>
      <c r="B97" s="169" t="s">
        <v>1547</v>
      </c>
      <c r="C97" s="170">
        <v>33.757235399999999</v>
      </c>
      <c r="D97" s="173">
        <v>20</v>
      </c>
      <c r="E97" s="172">
        <f t="shared" si="1"/>
        <v>0.33333333333333331</v>
      </c>
    </row>
    <row r="98" spans="1:5">
      <c r="A98" s="176" t="s">
        <v>441</v>
      </c>
      <c r="B98" s="169" t="s">
        <v>1548</v>
      </c>
      <c r="C98" s="170">
        <v>97.464499199999992</v>
      </c>
      <c r="D98" s="173">
        <v>20</v>
      </c>
      <c r="E98" s="172">
        <f t="shared" si="1"/>
        <v>0.33333333333333331</v>
      </c>
    </row>
    <row r="99" spans="1:5">
      <c r="A99" s="168" t="s">
        <v>907</v>
      </c>
      <c r="B99" s="169" t="s">
        <v>1549</v>
      </c>
      <c r="C99" s="170">
        <v>73.479095099999995</v>
      </c>
      <c r="D99" s="173">
        <v>30</v>
      </c>
      <c r="E99" s="172">
        <f t="shared" si="1"/>
        <v>0.5</v>
      </c>
    </row>
    <row r="100" spans="1:5">
      <c r="A100" s="168" t="s">
        <v>910</v>
      </c>
      <c r="B100" s="169" t="s">
        <v>1550</v>
      </c>
      <c r="C100" s="170">
        <v>76.017233099999999</v>
      </c>
      <c r="D100" s="173">
        <v>30</v>
      </c>
      <c r="E100" s="172">
        <f t="shared" si="1"/>
        <v>0.5</v>
      </c>
    </row>
    <row r="101" spans="1:5">
      <c r="A101" s="168" t="s">
        <v>913</v>
      </c>
      <c r="B101" s="169" t="s">
        <v>1551</v>
      </c>
      <c r="C101" s="170">
        <v>92.642037000000002</v>
      </c>
      <c r="D101" s="173">
        <v>30</v>
      </c>
      <c r="E101" s="172">
        <f t="shared" si="1"/>
        <v>0.5</v>
      </c>
    </row>
    <row r="102" spans="1:5">
      <c r="A102" s="168" t="s">
        <v>916</v>
      </c>
      <c r="B102" s="169" t="s">
        <v>1552</v>
      </c>
      <c r="C102" s="170">
        <v>93.276571500000003</v>
      </c>
      <c r="D102" s="173">
        <v>30</v>
      </c>
      <c r="E102" s="172">
        <f t="shared" si="1"/>
        <v>0.5</v>
      </c>
    </row>
    <row r="103" spans="1:5">
      <c r="A103" s="168" t="s">
        <v>919</v>
      </c>
      <c r="B103" s="169" t="s">
        <v>1553</v>
      </c>
      <c r="C103" s="170">
        <v>142.64335560000001</v>
      </c>
      <c r="D103" s="173">
        <v>30</v>
      </c>
      <c r="E103" s="172">
        <f t="shared" si="1"/>
        <v>0.5</v>
      </c>
    </row>
    <row r="104" spans="1:5">
      <c r="A104" s="168" t="s">
        <v>922</v>
      </c>
      <c r="B104" s="169" t="s">
        <v>1554</v>
      </c>
      <c r="C104" s="170">
        <v>174.62389440000001</v>
      </c>
      <c r="D104" s="173">
        <v>45</v>
      </c>
      <c r="E104" s="172">
        <f t="shared" si="1"/>
        <v>0.75</v>
      </c>
    </row>
    <row r="105" spans="1:5">
      <c r="A105" s="168" t="s">
        <v>925</v>
      </c>
      <c r="B105" s="169" t="s">
        <v>1555</v>
      </c>
      <c r="C105" s="170">
        <v>204.06629520000001</v>
      </c>
      <c r="D105" s="173">
        <v>45</v>
      </c>
      <c r="E105" s="172">
        <f t="shared" si="1"/>
        <v>0.75</v>
      </c>
    </row>
    <row r="106" spans="1:5">
      <c r="A106" s="168" t="s">
        <v>929</v>
      </c>
      <c r="B106" s="169" t="s">
        <v>1556</v>
      </c>
      <c r="C106" s="170">
        <v>87.946481699999993</v>
      </c>
      <c r="D106" s="173">
        <v>30</v>
      </c>
      <c r="E106" s="172">
        <f t="shared" si="1"/>
        <v>0.5</v>
      </c>
    </row>
    <row r="107" spans="1:5">
      <c r="A107" s="168" t="s">
        <v>930</v>
      </c>
      <c r="B107" s="169" t="s">
        <v>1557</v>
      </c>
      <c r="C107" s="170">
        <v>99.2411958</v>
      </c>
      <c r="D107" s="173">
        <v>30</v>
      </c>
      <c r="E107" s="172">
        <f t="shared" si="1"/>
        <v>0.5</v>
      </c>
    </row>
    <row r="108" spans="1:5">
      <c r="A108" s="168" t="s">
        <v>931</v>
      </c>
      <c r="B108" s="169" t="s">
        <v>1558</v>
      </c>
      <c r="C108" s="170">
        <v>117.5157894</v>
      </c>
      <c r="D108" s="173">
        <v>30</v>
      </c>
      <c r="E108" s="172">
        <f t="shared" si="1"/>
        <v>0.5</v>
      </c>
    </row>
    <row r="109" spans="1:5">
      <c r="A109" s="168" t="s">
        <v>932</v>
      </c>
      <c r="B109" s="169" t="s">
        <v>1559</v>
      </c>
      <c r="C109" s="170">
        <v>174.11626680000001</v>
      </c>
      <c r="D109" s="173">
        <v>25</v>
      </c>
      <c r="E109" s="172">
        <f t="shared" si="1"/>
        <v>0.41666666666666669</v>
      </c>
    </row>
    <row r="110" spans="1:5">
      <c r="A110" s="168" t="s">
        <v>933</v>
      </c>
      <c r="B110" s="169" t="s">
        <v>1560</v>
      </c>
      <c r="C110" s="170">
        <v>124.36876199999998</v>
      </c>
      <c r="D110" s="173">
        <v>30</v>
      </c>
      <c r="E110" s="172">
        <f t="shared" si="1"/>
        <v>0.5</v>
      </c>
    </row>
    <row r="111" spans="1:5">
      <c r="A111" s="168" t="s">
        <v>935</v>
      </c>
      <c r="B111" s="169" t="s">
        <v>1561</v>
      </c>
      <c r="C111" s="170">
        <v>158.88743879999998</v>
      </c>
      <c r="D111" s="173">
        <v>30</v>
      </c>
      <c r="E111" s="172">
        <f t="shared" si="1"/>
        <v>0.5</v>
      </c>
    </row>
    <row r="112" spans="1:5">
      <c r="A112" s="168" t="s">
        <v>937</v>
      </c>
      <c r="B112" s="169" t="s">
        <v>1562</v>
      </c>
      <c r="C112" s="170">
        <v>194.67518459999999</v>
      </c>
      <c r="D112" s="173">
        <v>30</v>
      </c>
      <c r="E112" s="172">
        <f t="shared" si="1"/>
        <v>0.5</v>
      </c>
    </row>
    <row r="113" spans="1:5">
      <c r="A113" s="168" t="s">
        <v>939</v>
      </c>
      <c r="B113" s="169" t="s">
        <v>1563</v>
      </c>
      <c r="C113" s="170">
        <v>110.409003</v>
      </c>
      <c r="D113" s="173">
        <v>30</v>
      </c>
      <c r="E113" s="172">
        <f t="shared" si="1"/>
        <v>0.5</v>
      </c>
    </row>
    <row r="114" spans="1:5">
      <c r="A114" s="168" t="s">
        <v>941</v>
      </c>
      <c r="B114" s="169" t="s">
        <v>1564</v>
      </c>
      <c r="C114" s="170">
        <v>37.183721699999992</v>
      </c>
      <c r="D114" s="173">
        <v>20</v>
      </c>
      <c r="E114" s="172">
        <f t="shared" si="1"/>
        <v>0.33333333333333331</v>
      </c>
    </row>
    <row r="115" spans="1:5">
      <c r="A115" s="168" t="s">
        <v>943</v>
      </c>
      <c r="B115" s="169" t="s">
        <v>1564</v>
      </c>
      <c r="C115" s="170">
        <v>38.833511399999992</v>
      </c>
      <c r="D115" s="173">
        <v>20</v>
      </c>
      <c r="E115" s="172">
        <f t="shared" si="1"/>
        <v>0.33333333333333331</v>
      </c>
    </row>
    <row r="116" spans="1:5">
      <c r="A116" s="168" t="s">
        <v>945</v>
      </c>
      <c r="B116" s="169" t="s">
        <v>1564</v>
      </c>
      <c r="C116" s="170">
        <v>46.8286461</v>
      </c>
      <c r="D116" s="173">
        <v>20</v>
      </c>
      <c r="E116" s="172">
        <f t="shared" si="1"/>
        <v>0.33333333333333331</v>
      </c>
    </row>
    <row r="117" spans="1:5">
      <c r="A117" s="168" t="s">
        <v>947</v>
      </c>
      <c r="B117" s="169" t="s">
        <v>1564</v>
      </c>
      <c r="C117" s="170">
        <v>46.067204699999998</v>
      </c>
      <c r="D117" s="173">
        <v>20</v>
      </c>
      <c r="E117" s="172">
        <f t="shared" si="1"/>
        <v>0.33333333333333331</v>
      </c>
    </row>
    <row r="118" spans="1:5">
      <c r="A118" s="168" t="s">
        <v>274</v>
      </c>
      <c r="B118" s="169" t="s">
        <v>1565</v>
      </c>
      <c r="C118" s="170">
        <v>82.616391899999996</v>
      </c>
      <c r="D118" s="173">
        <v>25</v>
      </c>
      <c r="E118" s="172">
        <f t="shared" si="1"/>
        <v>0.41666666666666669</v>
      </c>
    </row>
    <row r="119" spans="1:5">
      <c r="A119" s="168" t="s">
        <v>443</v>
      </c>
      <c r="B119" s="169" t="s">
        <v>1566</v>
      </c>
      <c r="C119" s="170">
        <v>260.92058640000005</v>
      </c>
      <c r="D119" s="173">
        <v>20</v>
      </c>
      <c r="E119" s="172">
        <f t="shared" si="1"/>
        <v>0.33333333333333331</v>
      </c>
    </row>
    <row r="120" spans="1:5">
      <c r="A120" s="168" t="s">
        <v>687</v>
      </c>
      <c r="B120" s="169" t="s">
        <v>1567</v>
      </c>
      <c r="C120" s="170">
        <v>347.2172784</v>
      </c>
      <c r="D120" s="173">
        <v>20</v>
      </c>
      <c r="E120" s="172">
        <f t="shared" si="1"/>
        <v>0.33333333333333331</v>
      </c>
    </row>
    <row r="121" spans="1:5">
      <c r="A121" s="168" t="s">
        <v>949</v>
      </c>
      <c r="B121" s="169" t="s">
        <v>1564</v>
      </c>
      <c r="C121" s="170">
        <v>49.6205979</v>
      </c>
      <c r="D121" s="173">
        <v>20</v>
      </c>
      <c r="E121" s="172">
        <f t="shared" si="1"/>
        <v>0.33333333333333331</v>
      </c>
    </row>
    <row r="122" spans="1:5">
      <c r="A122" s="168" t="s">
        <v>951</v>
      </c>
      <c r="B122" s="169" t="s">
        <v>1564</v>
      </c>
      <c r="C122" s="170">
        <v>56.219756699999991</v>
      </c>
      <c r="D122" s="173">
        <v>20</v>
      </c>
      <c r="E122" s="172">
        <f t="shared" si="1"/>
        <v>0.33333333333333331</v>
      </c>
    </row>
    <row r="123" spans="1:5">
      <c r="A123" s="168" t="s">
        <v>276</v>
      </c>
      <c r="B123" s="169" t="s">
        <v>1568</v>
      </c>
      <c r="C123" s="170">
        <v>326.15073300000006</v>
      </c>
      <c r="D123" s="173">
        <v>25</v>
      </c>
      <c r="E123" s="172">
        <f t="shared" si="1"/>
        <v>0.41666666666666669</v>
      </c>
    </row>
    <row r="124" spans="1:5">
      <c r="A124" s="168" t="s">
        <v>278</v>
      </c>
      <c r="B124" s="169" t="s">
        <v>1569</v>
      </c>
      <c r="C124" s="170">
        <v>57.361918799999998</v>
      </c>
      <c r="D124" s="173">
        <v>20</v>
      </c>
      <c r="E124" s="172">
        <f t="shared" si="1"/>
        <v>0.33333333333333331</v>
      </c>
    </row>
    <row r="125" spans="1:5">
      <c r="A125" s="168" t="s">
        <v>445</v>
      </c>
      <c r="B125" s="169" t="s">
        <v>1570</v>
      </c>
      <c r="C125" s="170">
        <v>123.22659989999998</v>
      </c>
      <c r="D125" s="173">
        <v>20</v>
      </c>
      <c r="E125" s="172">
        <f t="shared" si="1"/>
        <v>0.33333333333333331</v>
      </c>
    </row>
    <row r="126" spans="1:5">
      <c r="A126" s="168" t="s">
        <v>280</v>
      </c>
      <c r="B126" s="169" t="s">
        <v>1571</v>
      </c>
      <c r="C126" s="170">
        <v>83.124019500000003</v>
      </c>
      <c r="D126" s="173">
        <v>20</v>
      </c>
      <c r="E126" s="172">
        <f t="shared" si="1"/>
        <v>0.33333333333333331</v>
      </c>
    </row>
    <row r="127" spans="1:5">
      <c r="A127" s="168" t="s">
        <v>446</v>
      </c>
      <c r="B127" s="169" t="s">
        <v>1572</v>
      </c>
      <c r="C127" s="170">
        <v>268.40809350000006</v>
      </c>
      <c r="D127" s="173">
        <v>20</v>
      </c>
      <c r="E127" s="172">
        <f t="shared" si="1"/>
        <v>0.33333333333333331</v>
      </c>
    </row>
    <row r="128" spans="1:5">
      <c r="A128" s="168" t="s">
        <v>448</v>
      </c>
      <c r="B128" s="169" t="s">
        <v>1573</v>
      </c>
      <c r="C128" s="170">
        <v>268.40809350000006</v>
      </c>
      <c r="D128" s="173">
        <v>20</v>
      </c>
      <c r="E128" s="172">
        <f t="shared" si="1"/>
        <v>0.33333333333333331</v>
      </c>
    </row>
    <row r="129" spans="1:5">
      <c r="A129" s="168" t="s">
        <v>689</v>
      </c>
      <c r="B129" s="169" t="s">
        <v>1574</v>
      </c>
      <c r="C129" s="170">
        <v>334.52658839999998</v>
      </c>
      <c r="D129" s="173">
        <v>20</v>
      </c>
      <c r="E129" s="172">
        <f t="shared" si="1"/>
        <v>0.33333333333333331</v>
      </c>
    </row>
    <row r="130" spans="1:5">
      <c r="A130" s="168" t="s">
        <v>691</v>
      </c>
      <c r="B130" s="169" t="s">
        <v>1575</v>
      </c>
      <c r="C130" s="170">
        <v>334.52658839999998</v>
      </c>
      <c r="D130" s="173">
        <v>20</v>
      </c>
      <c r="E130" s="172">
        <f t="shared" si="1"/>
        <v>0.33333333333333331</v>
      </c>
    </row>
    <row r="131" spans="1:5">
      <c r="A131" s="176" t="s">
        <v>450</v>
      </c>
      <c r="B131" s="169" t="s">
        <v>1576</v>
      </c>
      <c r="C131" s="170">
        <v>187.9491189</v>
      </c>
      <c r="D131" s="173">
        <v>20</v>
      </c>
      <c r="E131" s="172">
        <f t="shared" ref="E131:E194" si="2">D131/60</f>
        <v>0.33333333333333331</v>
      </c>
    </row>
    <row r="132" spans="1:5">
      <c r="A132" s="168" t="s">
        <v>282</v>
      </c>
      <c r="B132" s="169" t="s">
        <v>499</v>
      </c>
      <c r="C132" s="170">
        <v>165.23278379999999</v>
      </c>
      <c r="D132" s="173">
        <v>20</v>
      </c>
      <c r="E132" s="172">
        <f t="shared" si="2"/>
        <v>0.33333333333333331</v>
      </c>
    </row>
    <row r="133" spans="1:5">
      <c r="A133" s="168" t="s">
        <v>284</v>
      </c>
      <c r="B133" s="169" t="s">
        <v>1577</v>
      </c>
      <c r="C133" s="170">
        <v>261.17440019999998</v>
      </c>
      <c r="D133" s="173">
        <v>25</v>
      </c>
      <c r="E133" s="172">
        <f t="shared" si="2"/>
        <v>0.41666666666666669</v>
      </c>
    </row>
    <row r="134" spans="1:5">
      <c r="A134" s="168" t="s">
        <v>452</v>
      </c>
      <c r="B134" s="169" t="s">
        <v>1577</v>
      </c>
      <c r="C134" s="170">
        <v>261.17440019999998</v>
      </c>
      <c r="D134" s="173">
        <v>25</v>
      </c>
      <c r="E134" s="172">
        <f t="shared" si="2"/>
        <v>0.41666666666666669</v>
      </c>
    </row>
    <row r="135" spans="1:5">
      <c r="A135" s="168" t="s">
        <v>693</v>
      </c>
      <c r="B135" s="169" t="s">
        <v>1578</v>
      </c>
      <c r="C135" s="170">
        <v>261.17440019999998</v>
      </c>
      <c r="D135" s="173">
        <v>25</v>
      </c>
      <c r="E135" s="172">
        <f t="shared" si="2"/>
        <v>0.41666666666666669</v>
      </c>
    </row>
    <row r="136" spans="1:5">
      <c r="A136" s="168" t="s">
        <v>454</v>
      </c>
      <c r="B136" s="169" t="s">
        <v>1577</v>
      </c>
      <c r="C136" s="170">
        <v>208.12731600000001</v>
      </c>
      <c r="D136" s="173">
        <v>25</v>
      </c>
      <c r="E136" s="172">
        <f t="shared" si="2"/>
        <v>0.41666666666666669</v>
      </c>
    </row>
    <row r="137" spans="1:5">
      <c r="A137" s="168" t="s">
        <v>694</v>
      </c>
      <c r="B137" s="169" t="s">
        <v>1579</v>
      </c>
      <c r="C137" s="170">
        <v>208.12731600000001</v>
      </c>
      <c r="D137" s="173">
        <v>25</v>
      </c>
      <c r="E137" s="172">
        <f t="shared" si="2"/>
        <v>0.41666666666666669</v>
      </c>
    </row>
    <row r="138" spans="1:5">
      <c r="A138" s="176" t="s">
        <v>456</v>
      </c>
      <c r="B138" s="169" t="s">
        <v>1577</v>
      </c>
      <c r="C138" s="170">
        <v>269.04262800000004</v>
      </c>
      <c r="D138" s="173">
        <v>25</v>
      </c>
      <c r="E138" s="172">
        <f t="shared" si="2"/>
        <v>0.41666666666666669</v>
      </c>
    </row>
    <row r="139" spans="1:5">
      <c r="A139" s="168" t="s">
        <v>695</v>
      </c>
      <c r="B139" s="169" t="s">
        <v>1580</v>
      </c>
      <c r="C139" s="170">
        <v>159.7757871</v>
      </c>
      <c r="D139" s="173">
        <v>10</v>
      </c>
      <c r="E139" s="172">
        <f t="shared" si="2"/>
        <v>0.16666666666666666</v>
      </c>
    </row>
    <row r="140" spans="1:5">
      <c r="A140" s="168" t="s">
        <v>782</v>
      </c>
      <c r="B140" s="169" t="s">
        <v>1580</v>
      </c>
      <c r="C140" s="170">
        <v>165.86731830000002</v>
      </c>
      <c r="D140" s="173">
        <v>10</v>
      </c>
      <c r="E140" s="172">
        <f t="shared" si="2"/>
        <v>0.16666666666666666</v>
      </c>
    </row>
    <row r="141" spans="1:5">
      <c r="A141" s="168" t="s">
        <v>458</v>
      </c>
      <c r="B141" s="169" t="s">
        <v>1581</v>
      </c>
      <c r="C141" s="170">
        <v>130.33338629999997</v>
      </c>
      <c r="D141" s="173">
        <v>15</v>
      </c>
      <c r="E141" s="172">
        <f t="shared" si="2"/>
        <v>0.25</v>
      </c>
    </row>
    <row r="142" spans="1:5">
      <c r="A142" s="168" t="s">
        <v>697</v>
      </c>
      <c r="B142" s="169" t="s">
        <v>1582</v>
      </c>
      <c r="C142" s="170">
        <v>162.56773889999999</v>
      </c>
      <c r="D142" s="173">
        <v>15</v>
      </c>
      <c r="E142" s="172">
        <f t="shared" si="2"/>
        <v>0.25</v>
      </c>
    </row>
    <row r="143" spans="1:5">
      <c r="A143" s="168" t="s">
        <v>286</v>
      </c>
      <c r="B143" s="169" t="s">
        <v>1583</v>
      </c>
      <c r="C143" s="170">
        <v>77.540115899999989</v>
      </c>
      <c r="D143" s="173">
        <v>15</v>
      </c>
      <c r="E143" s="172">
        <f t="shared" si="2"/>
        <v>0.25</v>
      </c>
    </row>
    <row r="144" spans="1:5">
      <c r="A144" s="168" t="s">
        <v>699</v>
      </c>
      <c r="B144" s="169" t="s">
        <v>1581</v>
      </c>
      <c r="C144" s="170">
        <v>209.39638500000001</v>
      </c>
      <c r="D144" s="173">
        <v>15</v>
      </c>
      <c r="E144" s="172">
        <f t="shared" si="2"/>
        <v>0.25</v>
      </c>
    </row>
    <row r="145" spans="1:5">
      <c r="A145" s="168" t="s">
        <v>288</v>
      </c>
      <c r="B145" s="169" t="s">
        <v>1584</v>
      </c>
      <c r="C145" s="170">
        <v>100.5102648</v>
      </c>
      <c r="D145" s="173">
        <v>25</v>
      </c>
      <c r="E145" s="172">
        <f t="shared" si="2"/>
        <v>0.41666666666666669</v>
      </c>
    </row>
    <row r="146" spans="1:5">
      <c r="A146" s="168" t="s">
        <v>460</v>
      </c>
      <c r="B146" s="169" t="s">
        <v>1585</v>
      </c>
      <c r="C146" s="170">
        <v>31.219097399999999</v>
      </c>
      <c r="D146" s="173">
        <v>10</v>
      </c>
      <c r="E146" s="172">
        <f t="shared" si="2"/>
        <v>0.16666666666666666</v>
      </c>
    </row>
    <row r="147" spans="1:5">
      <c r="A147" s="168" t="s">
        <v>700</v>
      </c>
      <c r="B147" s="169" t="s">
        <v>1586</v>
      </c>
      <c r="C147" s="170">
        <v>152.6690007</v>
      </c>
      <c r="D147" s="173">
        <v>25</v>
      </c>
      <c r="E147" s="172">
        <f t="shared" si="2"/>
        <v>0.41666666666666669</v>
      </c>
    </row>
    <row r="148" spans="1:5">
      <c r="A148" s="168" t="s">
        <v>702</v>
      </c>
      <c r="B148" s="169" t="s">
        <v>1587</v>
      </c>
      <c r="C148" s="170">
        <v>181.85758769999998</v>
      </c>
      <c r="D148" s="173">
        <v>25</v>
      </c>
      <c r="E148" s="172">
        <f t="shared" si="2"/>
        <v>0.41666666666666669</v>
      </c>
    </row>
    <row r="149" spans="1:5">
      <c r="A149" s="168" t="s">
        <v>704</v>
      </c>
      <c r="B149" s="169" t="s">
        <v>1586</v>
      </c>
      <c r="C149" s="170">
        <v>285.540525</v>
      </c>
      <c r="D149" s="173">
        <v>25</v>
      </c>
      <c r="E149" s="172">
        <f t="shared" si="2"/>
        <v>0.41666666666666669</v>
      </c>
    </row>
    <row r="150" spans="1:5">
      <c r="A150" s="168" t="s">
        <v>706</v>
      </c>
      <c r="B150" s="169" t="s">
        <v>1587</v>
      </c>
      <c r="C150" s="170">
        <v>345.31367490000002</v>
      </c>
      <c r="D150" s="173">
        <v>25</v>
      </c>
      <c r="E150" s="172">
        <f t="shared" si="2"/>
        <v>0.41666666666666669</v>
      </c>
    </row>
    <row r="151" spans="1:5">
      <c r="A151" s="168" t="s">
        <v>290</v>
      </c>
      <c r="B151" s="169" t="s">
        <v>1588</v>
      </c>
      <c r="C151" s="170">
        <v>273.10364880000009</v>
      </c>
      <c r="D151" s="173">
        <v>25</v>
      </c>
      <c r="E151" s="172">
        <f t="shared" si="2"/>
        <v>0.41666666666666669</v>
      </c>
    </row>
    <row r="152" spans="1:5">
      <c r="A152" s="176" t="s">
        <v>462</v>
      </c>
      <c r="B152" s="169" t="s">
        <v>1588</v>
      </c>
      <c r="C152" s="170">
        <v>273.10364880000009</v>
      </c>
      <c r="D152" s="173">
        <v>25</v>
      </c>
      <c r="E152" s="172">
        <f t="shared" si="2"/>
        <v>0.41666666666666669</v>
      </c>
    </row>
    <row r="153" spans="1:5">
      <c r="A153" s="168" t="s">
        <v>708</v>
      </c>
      <c r="B153" s="169" t="s">
        <v>1589</v>
      </c>
      <c r="C153" s="170">
        <v>273.10364880000009</v>
      </c>
      <c r="D153" s="173">
        <v>25</v>
      </c>
      <c r="E153" s="172">
        <f t="shared" si="2"/>
        <v>0.41666666666666669</v>
      </c>
    </row>
    <row r="154" spans="1:5">
      <c r="A154" s="168" t="s">
        <v>464</v>
      </c>
      <c r="B154" s="169" t="s">
        <v>1588</v>
      </c>
      <c r="C154" s="170">
        <v>233.38178910000002</v>
      </c>
      <c r="D154" s="173">
        <v>25</v>
      </c>
      <c r="E154" s="172">
        <f t="shared" si="2"/>
        <v>0.41666666666666669</v>
      </c>
    </row>
    <row r="155" spans="1:5">
      <c r="A155" s="168" t="s">
        <v>709</v>
      </c>
      <c r="B155" s="169" t="s">
        <v>1590</v>
      </c>
      <c r="C155" s="170">
        <v>233.38178910000002</v>
      </c>
      <c r="D155" s="173">
        <v>25</v>
      </c>
      <c r="E155" s="172">
        <f t="shared" si="2"/>
        <v>0.41666666666666669</v>
      </c>
    </row>
    <row r="156" spans="1:5">
      <c r="A156" s="168" t="s">
        <v>466</v>
      </c>
      <c r="B156" s="169" t="s">
        <v>1588</v>
      </c>
      <c r="C156" s="170">
        <v>305.46490829999999</v>
      </c>
      <c r="D156" s="173">
        <v>25</v>
      </c>
      <c r="E156" s="172">
        <f t="shared" si="2"/>
        <v>0.41666666666666669</v>
      </c>
    </row>
    <row r="157" spans="1:5">
      <c r="A157" s="168" t="s">
        <v>468</v>
      </c>
      <c r="B157" s="169" t="s">
        <v>1591</v>
      </c>
      <c r="C157" s="170">
        <v>102.5407752</v>
      </c>
      <c r="D157" s="173">
        <v>15</v>
      </c>
      <c r="E157" s="172">
        <f t="shared" si="2"/>
        <v>0.25</v>
      </c>
    </row>
    <row r="158" spans="1:5">
      <c r="A158" s="168" t="s">
        <v>710</v>
      </c>
      <c r="B158" s="169" t="s">
        <v>1592</v>
      </c>
      <c r="C158" s="170">
        <v>72.210026099999993</v>
      </c>
      <c r="D158" s="173">
        <v>15</v>
      </c>
      <c r="E158" s="172">
        <f t="shared" si="2"/>
        <v>0.25</v>
      </c>
    </row>
    <row r="159" spans="1:5">
      <c r="A159" s="168" t="s">
        <v>292</v>
      </c>
      <c r="B159" s="169" t="s">
        <v>1593</v>
      </c>
      <c r="C159" s="170">
        <v>72.971467500000003</v>
      </c>
      <c r="D159" s="173">
        <v>15</v>
      </c>
      <c r="E159" s="172">
        <f t="shared" si="2"/>
        <v>0.25</v>
      </c>
    </row>
    <row r="160" spans="1:5">
      <c r="A160" s="168" t="s">
        <v>712</v>
      </c>
      <c r="B160" s="169" t="s">
        <v>1594</v>
      </c>
      <c r="C160" s="170">
        <v>176.9082186</v>
      </c>
      <c r="D160" s="173">
        <v>20</v>
      </c>
      <c r="E160" s="172">
        <f t="shared" si="2"/>
        <v>0.33333333333333331</v>
      </c>
    </row>
    <row r="161" spans="1:5">
      <c r="A161" s="168" t="s">
        <v>784</v>
      </c>
      <c r="B161" s="169" t="s">
        <v>1595</v>
      </c>
      <c r="C161" s="170">
        <v>191.88323279999997</v>
      </c>
      <c r="D161" s="173">
        <v>20</v>
      </c>
      <c r="E161" s="172">
        <f t="shared" si="2"/>
        <v>0.33333333333333331</v>
      </c>
    </row>
    <row r="162" spans="1:5">
      <c r="A162" s="168" t="s">
        <v>786</v>
      </c>
      <c r="B162" s="169" t="s">
        <v>1596</v>
      </c>
      <c r="C162" s="170">
        <v>234.27013740000001</v>
      </c>
      <c r="D162" s="173">
        <v>20</v>
      </c>
      <c r="E162" s="172">
        <f t="shared" si="2"/>
        <v>0.33333333333333331</v>
      </c>
    </row>
    <row r="163" spans="1:5">
      <c r="A163" s="168" t="s">
        <v>470</v>
      </c>
      <c r="B163" s="169" t="s">
        <v>1597</v>
      </c>
      <c r="C163" s="170">
        <v>146.95819019999999</v>
      </c>
      <c r="D163" s="173">
        <v>15</v>
      </c>
      <c r="E163" s="172">
        <f t="shared" si="2"/>
        <v>0.25</v>
      </c>
    </row>
    <row r="164" spans="1:5">
      <c r="A164" s="168" t="s">
        <v>999</v>
      </c>
      <c r="B164" s="169" t="s">
        <v>1598</v>
      </c>
      <c r="C164" s="170">
        <v>92.895850800000005</v>
      </c>
      <c r="D164" s="173">
        <v>10</v>
      </c>
      <c r="E164" s="172">
        <f t="shared" si="2"/>
        <v>0.16666666666666666</v>
      </c>
    </row>
    <row r="165" spans="1:5">
      <c r="A165" s="168" t="s">
        <v>1001</v>
      </c>
      <c r="B165" s="169" t="s">
        <v>1599</v>
      </c>
      <c r="C165" s="170">
        <v>109.64756160000002</v>
      </c>
      <c r="D165" s="173">
        <v>10</v>
      </c>
      <c r="E165" s="172">
        <f t="shared" si="2"/>
        <v>0.16666666666666666</v>
      </c>
    </row>
    <row r="166" spans="1:5">
      <c r="A166" s="168" t="s">
        <v>294</v>
      </c>
      <c r="B166" s="169" t="s">
        <v>1600</v>
      </c>
      <c r="C166" s="170">
        <v>111.67807199999997</v>
      </c>
      <c r="D166" s="173">
        <v>25</v>
      </c>
      <c r="E166" s="172">
        <f t="shared" si="2"/>
        <v>0.41666666666666669</v>
      </c>
    </row>
    <row r="167" spans="1:5">
      <c r="A167" s="168" t="s">
        <v>714</v>
      </c>
      <c r="B167" s="169" t="s">
        <v>1601</v>
      </c>
      <c r="C167" s="170">
        <v>151.78065240000001</v>
      </c>
      <c r="D167" s="173">
        <v>25</v>
      </c>
      <c r="E167" s="172">
        <f t="shared" si="2"/>
        <v>0.41666666666666669</v>
      </c>
    </row>
    <row r="168" spans="1:5">
      <c r="A168" s="168" t="s">
        <v>1005</v>
      </c>
      <c r="B168" s="169" t="s">
        <v>1063</v>
      </c>
      <c r="C168" s="170">
        <v>28.046424899999998</v>
      </c>
      <c r="D168" s="173">
        <v>5</v>
      </c>
      <c r="E168" s="172">
        <f t="shared" si="2"/>
        <v>8.3333333333333329E-2</v>
      </c>
    </row>
    <row r="169" spans="1:5">
      <c r="A169" s="176" t="s">
        <v>472</v>
      </c>
      <c r="B169" s="169" t="s">
        <v>1600</v>
      </c>
      <c r="C169" s="170">
        <v>162.69464580000002</v>
      </c>
      <c r="D169" s="173">
        <v>25</v>
      </c>
      <c r="E169" s="172">
        <f t="shared" si="2"/>
        <v>0.41666666666666669</v>
      </c>
    </row>
    <row r="170" spans="1:5">
      <c r="A170" s="168" t="s">
        <v>1007</v>
      </c>
      <c r="B170" s="169" t="s">
        <v>1602</v>
      </c>
      <c r="C170" s="170">
        <v>343.2831645</v>
      </c>
      <c r="D170" s="173">
        <v>25</v>
      </c>
      <c r="E170" s="172">
        <f t="shared" si="2"/>
        <v>0.41666666666666669</v>
      </c>
    </row>
    <row r="171" spans="1:5">
      <c r="A171" s="168" t="s">
        <v>1009</v>
      </c>
      <c r="B171" s="169" t="s">
        <v>1603</v>
      </c>
      <c r="C171" s="170">
        <v>38.198976899999998</v>
      </c>
      <c r="D171" s="173">
        <v>15</v>
      </c>
      <c r="E171" s="172">
        <f t="shared" si="2"/>
        <v>0.25</v>
      </c>
    </row>
    <row r="172" spans="1:5">
      <c r="A172" s="168" t="s">
        <v>1017</v>
      </c>
      <c r="B172" s="169" t="s">
        <v>1602</v>
      </c>
      <c r="C172" s="170">
        <v>385.1624415</v>
      </c>
      <c r="D172" s="173">
        <v>30</v>
      </c>
      <c r="E172" s="172">
        <f t="shared" si="2"/>
        <v>0.5</v>
      </c>
    </row>
    <row r="173" spans="1:5">
      <c r="A173" s="168" t="s">
        <v>1023</v>
      </c>
      <c r="B173" s="169" t="s">
        <v>1604</v>
      </c>
      <c r="C173" s="170">
        <v>385.1624415</v>
      </c>
      <c r="D173" s="173">
        <v>30</v>
      </c>
      <c r="E173" s="172">
        <f t="shared" si="2"/>
        <v>0.5</v>
      </c>
    </row>
    <row r="174" spans="1:5">
      <c r="A174" s="168" t="s">
        <v>1027</v>
      </c>
      <c r="B174" s="169" t="s">
        <v>1604</v>
      </c>
      <c r="C174" s="170">
        <v>343.2831645</v>
      </c>
      <c r="D174" s="173">
        <v>30</v>
      </c>
      <c r="E174" s="172">
        <f t="shared" si="2"/>
        <v>0.5</v>
      </c>
    </row>
    <row r="175" spans="1:5">
      <c r="A175" s="168" t="s">
        <v>1029</v>
      </c>
      <c r="B175" s="169" t="s">
        <v>1605</v>
      </c>
      <c r="C175" s="170">
        <v>362.06538570000004</v>
      </c>
      <c r="D175" s="173">
        <v>30</v>
      </c>
      <c r="E175" s="172">
        <f t="shared" si="2"/>
        <v>0.5</v>
      </c>
    </row>
    <row r="176" spans="1:5">
      <c r="A176" s="168" t="s">
        <v>1606</v>
      </c>
      <c r="B176" s="169" t="s">
        <v>1607</v>
      </c>
      <c r="C176" s="170">
        <v>708.90194339999994</v>
      </c>
      <c r="D176" s="173">
        <v>30</v>
      </c>
      <c r="E176" s="172">
        <f t="shared" si="2"/>
        <v>0.5</v>
      </c>
    </row>
    <row r="177" spans="1:5">
      <c r="A177" s="168" t="s">
        <v>1608</v>
      </c>
      <c r="B177" s="169" t="s">
        <v>1609</v>
      </c>
      <c r="C177" s="170">
        <v>708.90194339999994</v>
      </c>
      <c r="D177" s="173">
        <v>30</v>
      </c>
      <c r="E177" s="172">
        <f t="shared" si="2"/>
        <v>0.5</v>
      </c>
    </row>
    <row r="178" spans="1:5">
      <c r="A178" s="168" t="s">
        <v>1039</v>
      </c>
      <c r="B178" s="169" t="s">
        <v>1610</v>
      </c>
      <c r="C178" s="170">
        <v>38.072069999999997</v>
      </c>
      <c r="D178" s="173">
        <v>15</v>
      </c>
      <c r="E178" s="172">
        <f t="shared" si="2"/>
        <v>0.25</v>
      </c>
    </row>
    <row r="179" spans="1:5">
      <c r="A179" s="168" t="s">
        <v>474</v>
      </c>
      <c r="B179" s="169" t="s">
        <v>1601</v>
      </c>
      <c r="C179" s="170">
        <v>254.19452070000003</v>
      </c>
      <c r="D179" s="173">
        <v>30</v>
      </c>
      <c r="E179" s="172">
        <f t="shared" si="2"/>
        <v>0.5</v>
      </c>
    </row>
    <row r="180" spans="1:5">
      <c r="A180" s="168" t="s">
        <v>1043</v>
      </c>
      <c r="B180" s="168" t="s">
        <v>1611</v>
      </c>
      <c r="C180" s="174">
        <v>1013.0977827</v>
      </c>
      <c r="D180" s="175">
        <v>30</v>
      </c>
      <c r="E180" s="172">
        <f t="shared" si="2"/>
        <v>0.5</v>
      </c>
    </row>
    <row r="181" spans="1:5">
      <c r="A181" s="168" t="s">
        <v>1045</v>
      </c>
      <c r="B181" s="168" t="s">
        <v>1612</v>
      </c>
      <c r="C181" s="174">
        <v>1013.0977827</v>
      </c>
      <c r="D181" s="175">
        <v>30</v>
      </c>
      <c r="E181" s="172">
        <f t="shared" si="2"/>
        <v>0.5</v>
      </c>
    </row>
    <row r="182" spans="1:5">
      <c r="A182" s="168" t="s">
        <v>1048</v>
      </c>
      <c r="B182" s="168" t="s">
        <v>1613</v>
      </c>
      <c r="C182" s="174">
        <v>1180.8687044999999</v>
      </c>
      <c r="D182" s="175">
        <v>30</v>
      </c>
      <c r="E182" s="172">
        <f t="shared" si="2"/>
        <v>0.5</v>
      </c>
    </row>
    <row r="183" spans="1:5">
      <c r="A183" s="168" t="s">
        <v>1050</v>
      </c>
      <c r="B183" s="168" t="s">
        <v>1614</v>
      </c>
      <c r="C183" s="174">
        <v>1180.8687044999999</v>
      </c>
      <c r="D183" s="175">
        <v>30</v>
      </c>
      <c r="E183" s="172">
        <f t="shared" si="2"/>
        <v>0.5</v>
      </c>
    </row>
    <row r="184" spans="1:5">
      <c r="A184" s="168" t="s">
        <v>1046</v>
      </c>
      <c r="B184" s="168" t="s">
        <v>1615</v>
      </c>
      <c r="C184" s="174">
        <v>1117.4152544999999</v>
      </c>
      <c r="D184" s="175">
        <v>30</v>
      </c>
      <c r="E184" s="172">
        <f t="shared" si="2"/>
        <v>0.5</v>
      </c>
    </row>
    <row r="185" spans="1:5">
      <c r="A185" s="168" t="s">
        <v>1047</v>
      </c>
      <c r="B185" s="168" t="s">
        <v>1616</v>
      </c>
      <c r="C185" s="174">
        <v>1117.4152544999999</v>
      </c>
      <c r="D185" s="175">
        <v>30</v>
      </c>
      <c r="E185" s="172">
        <f t="shared" si="2"/>
        <v>0.5</v>
      </c>
    </row>
    <row r="186" spans="1:5">
      <c r="A186" s="168" t="s">
        <v>1051</v>
      </c>
      <c r="B186" s="168" t="s">
        <v>1617</v>
      </c>
      <c r="C186" s="174">
        <v>31.726725000000002</v>
      </c>
      <c r="D186" s="175">
        <v>10</v>
      </c>
      <c r="E186" s="172">
        <f t="shared" si="2"/>
        <v>0.16666666666666666</v>
      </c>
    </row>
    <row r="187" spans="1:5">
      <c r="A187" s="168" t="s">
        <v>716</v>
      </c>
      <c r="B187" s="168" t="s">
        <v>1601</v>
      </c>
      <c r="C187" s="174">
        <v>306.22634970000001</v>
      </c>
      <c r="D187" s="175">
        <v>25</v>
      </c>
      <c r="E187" s="172">
        <f t="shared" si="2"/>
        <v>0.41666666666666669</v>
      </c>
    </row>
    <row r="188" spans="1:5">
      <c r="A188" s="168" t="s">
        <v>718</v>
      </c>
      <c r="B188" s="169" t="s">
        <v>1601</v>
      </c>
      <c r="C188" s="170">
        <v>223.73686470000004</v>
      </c>
      <c r="D188" s="175">
        <v>25</v>
      </c>
      <c r="E188" s="172">
        <f t="shared" si="2"/>
        <v>0.41666666666666669</v>
      </c>
    </row>
    <row r="189" spans="1:5">
      <c r="A189" s="168" t="s">
        <v>788</v>
      </c>
      <c r="B189" s="169" t="s">
        <v>1601</v>
      </c>
      <c r="C189" s="170">
        <v>328.8157779</v>
      </c>
      <c r="D189" s="175">
        <v>25</v>
      </c>
      <c r="E189" s="172">
        <f t="shared" si="2"/>
        <v>0.41666666666666669</v>
      </c>
    </row>
    <row r="190" spans="1:5">
      <c r="A190" s="168" t="s">
        <v>296</v>
      </c>
      <c r="B190" s="169" t="s">
        <v>297</v>
      </c>
      <c r="C190" s="170">
        <v>174.75080129999998</v>
      </c>
      <c r="D190" s="175">
        <v>25</v>
      </c>
      <c r="E190" s="172">
        <f t="shared" si="2"/>
        <v>0.41666666666666669</v>
      </c>
    </row>
    <row r="191" spans="1:5">
      <c r="A191" s="168" t="s">
        <v>476</v>
      </c>
      <c r="B191" s="169" t="s">
        <v>1546</v>
      </c>
      <c r="C191" s="170">
        <v>62.311287900000004</v>
      </c>
      <c r="D191" s="173">
        <v>15</v>
      </c>
      <c r="E191" s="172">
        <f t="shared" si="2"/>
        <v>0.25</v>
      </c>
    </row>
    <row r="192" spans="1:5">
      <c r="A192" s="168" t="s">
        <v>720</v>
      </c>
      <c r="B192" s="169" t="s">
        <v>1601</v>
      </c>
      <c r="C192" s="170">
        <v>336.93781949999999</v>
      </c>
      <c r="D192" s="173">
        <v>25</v>
      </c>
      <c r="E192" s="172">
        <f t="shared" si="2"/>
        <v>0.41666666666666669</v>
      </c>
    </row>
    <row r="193" spans="1:5">
      <c r="A193" s="168" t="s">
        <v>1060</v>
      </c>
      <c r="B193" s="169" t="s">
        <v>1063</v>
      </c>
      <c r="C193" s="170">
        <v>30.330749099999995</v>
      </c>
      <c r="D193" s="173">
        <v>10</v>
      </c>
      <c r="E193" s="172">
        <f t="shared" si="2"/>
        <v>0.16666666666666666</v>
      </c>
    </row>
    <row r="194" spans="1:5">
      <c r="A194" s="168" t="s">
        <v>479</v>
      </c>
      <c r="B194" s="169" t="s">
        <v>1618</v>
      </c>
      <c r="C194" s="170">
        <v>294.04328730000003</v>
      </c>
      <c r="D194" s="173">
        <v>25</v>
      </c>
      <c r="E194" s="172">
        <f t="shared" si="2"/>
        <v>0.41666666666666669</v>
      </c>
    </row>
    <row r="195" spans="1:5">
      <c r="A195" s="168" t="s">
        <v>481</v>
      </c>
      <c r="B195" s="169" t="s">
        <v>1618</v>
      </c>
      <c r="C195" s="170">
        <v>204.70082970000004</v>
      </c>
      <c r="D195" s="173">
        <v>25</v>
      </c>
      <c r="E195" s="172">
        <f t="shared" ref="E195:E258" si="3">D195/60</f>
        <v>0.41666666666666669</v>
      </c>
    </row>
    <row r="196" spans="1:5">
      <c r="A196" s="168" t="s">
        <v>1062</v>
      </c>
      <c r="B196" s="169" t="s">
        <v>1617</v>
      </c>
      <c r="C196" s="170">
        <v>31.726725000000002</v>
      </c>
      <c r="D196" s="173">
        <v>10</v>
      </c>
      <c r="E196" s="172">
        <f t="shared" si="3"/>
        <v>0.16666666666666666</v>
      </c>
    </row>
    <row r="197" spans="1:5">
      <c r="A197" s="168" t="s">
        <v>1064</v>
      </c>
      <c r="B197" s="169" t="s">
        <v>1619</v>
      </c>
      <c r="C197" s="170">
        <v>28.173331799999996</v>
      </c>
      <c r="D197" s="173">
        <v>10</v>
      </c>
      <c r="E197" s="172">
        <f t="shared" si="3"/>
        <v>0.16666666666666666</v>
      </c>
    </row>
    <row r="198" spans="1:5">
      <c r="A198" s="168" t="s">
        <v>1070</v>
      </c>
      <c r="B198" s="169" t="s">
        <v>1620</v>
      </c>
      <c r="C198" s="170">
        <v>115.73909279999998</v>
      </c>
      <c r="D198" s="173">
        <v>25</v>
      </c>
      <c r="E198" s="172">
        <f t="shared" si="3"/>
        <v>0.41666666666666669</v>
      </c>
    </row>
    <row r="199" spans="1:5">
      <c r="A199" s="168" t="s">
        <v>483</v>
      </c>
      <c r="B199" s="169" t="s">
        <v>1618</v>
      </c>
      <c r="C199" s="170">
        <v>294.93163559999999</v>
      </c>
      <c r="D199" s="173">
        <v>25</v>
      </c>
      <c r="E199" s="172">
        <f t="shared" si="3"/>
        <v>0.41666666666666669</v>
      </c>
    </row>
    <row r="200" spans="1:5">
      <c r="A200" s="168" t="s">
        <v>485</v>
      </c>
      <c r="B200" s="169" t="s">
        <v>1621</v>
      </c>
      <c r="C200" s="170">
        <v>328.18124340000003</v>
      </c>
      <c r="D200" s="173">
        <v>25</v>
      </c>
      <c r="E200" s="172">
        <f t="shared" si="3"/>
        <v>0.41666666666666669</v>
      </c>
    </row>
    <row r="201" spans="1:5">
      <c r="A201" s="168" t="s">
        <v>487</v>
      </c>
      <c r="B201" s="169" t="s">
        <v>1618</v>
      </c>
      <c r="C201" s="170">
        <v>404.57919720000007</v>
      </c>
      <c r="D201" s="173">
        <v>25</v>
      </c>
      <c r="E201" s="172">
        <f t="shared" si="3"/>
        <v>0.41666666666666669</v>
      </c>
    </row>
    <row r="202" spans="1:5">
      <c r="A202" s="168" t="s">
        <v>1072</v>
      </c>
      <c r="B202" s="169" t="s">
        <v>1622</v>
      </c>
      <c r="C202" s="170">
        <v>227.03644410000001</v>
      </c>
      <c r="D202" s="173">
        <v>25</v>
      </c>
      <c r="E202" s="172">
        <f t="shared" si="3"/>
        <v>0.41666666666666669</v>
      </c>
    </row>
    <row r="203" spans="1:5">
      <c r="A203" s="168" t="s">
        <v>722</v>
      </c>
      <c r="B203" s="169" t="s">
        <v>1618</v>
      </c>
      <c r="C203" s="170">
        <v>476.40850260000002</v>
      </c>
      <c r="D203" s="173">
        <v>25</v>
      </c>
      <c r="E203" s="172">
        <f t="shared" si="3"/>
        <v>0.41666666666666669</v>
      </c>
    </row>
    <row r="204" spans="1:5">
      <c r="A204" s="168" t="s">
        <v>724</v>
      </c>
      <c r="B204" s="169" t="s">
        <v>1618</v>
      </c>
      <c r="C204" s="170">
        <v>520.19138309999994</v>
      </c>
      <c r="D204" s="173">
        <v>25</v>
      </c>
      <c r="E204" s="172">
        <f t="shared" si="3"/>
        <v>0.41666666666666669</v>
      </c>
    </row>
    <row r="205" spans="1:5">
      <c r="A205" s="168" t="s">
        <v>298</v>
      </c>
      <c r="B205" s="169" t="s">
        <v>1568</v>
      </c>
      <c r="C205" s="170">
        <v>79.697533199999995</v>
      </c>
      <c r="D205" s="173">
        <v>25</v>
      </c>
      <c r="E205" s="172">
        <f t="shared" si="3"/>
        <v>0.41666666666666669</v>
      </c>
    </row>
    <row r="206" spans="1:5">
      <c r="A206" s="176" t="s">
        <v>489</v>
      </c>
      <c r="B206" s="169" t="s">
        <v>1623</v>
      </c>
      <c r="C206" s="170">
        <v>500.52081359999988</v>
      </c>
      <c r="D206" s="173">
        <v>25</v>
      </c>
      <c r="E206" s="172">
        <f t="shared" si="3"/>
        <v>0.41666666666666669</v>
      </c>
    </row>
    <row r="207" spans="1:5">
      <c r="A207" s="168" t="s">
        <v>1074</v>
      </c>
      <c r="B207" s="169" t="s">
        <v>1624</v>
      </c>
      <c r="C207" s="170">
        <v>248.22989640000003</v>
      </c>
      <c r="D207" s="173">
        <v>25</v>
      </c>
      <c r="E207" s="172">
        <f t="shared" si="3"/>
        <v>0.41666666666666669</v>
      </c>
    </row>
    <row r="208" spans="1:5">
      <c r="A208" s="168" t="s">
        <v>1078</v>
      </c>
      <c r="B208" s="169" t="s">
        <v>1625</v>
      </c>
      <c r="C208" s="170">
        <v>30.330749100000002</v>
      </c>
      <c r="D208" s="173">
        <v>10</v>
      </c>
      <c r="E208" s="172">
        <f t="shared" si="3"/>
        <v>0.16666666666666666</v>
      </c>
    </row>
    <row r="209" spans="1:5">
      <c r="A209" s="168" t="s">
        <v>726</v>
      </c>
      <c r="B209" s="169" t="s">
        <v>1626</v>
      </c>
      <c r="C209" s="170">
        <v>512.19624839999994</v>
      </c>
      <c r="D209" s="173">
        <v>25</v>
      </c>
      <c r="E209" s="172">
        <f t="shared" si="3"/>
        <v>0.41666666666666669</v>
      </c>
    </row>
    <row r="210" spans="1:5">
      <c r="A210" s="168" t="s">
        <v>491</v>
      </c>
      <c r="B210" s="169" t="s">
        <v>1626</v>
      </c>
      <c r="C210" s="170">
        <v>539.10051119999991</v>
      </c>
      <c r="D210" s="173">
        <v>25</v>
      </c>
      <c r="E210" s="172">
        <f t="shared" si="3"/>
        <v>0.41666666666666669</v>
      </c>
    </row>
    <row r="211" spans="1:5">
      <c r="A211" s="168" t="s">
        <v>300</v>
      </c>
      <c r="B211" s="169" t="s">
        <v>1568</v>
      </c>
      <c r="C211" s="170">
        <v>249.6258723</v>
      </c>
      <c r="D211" s="173">
        <v>30</v>
      </c>
      <c r="E211" s="172">
        <f t="shared" si="3"/>
        <v>0.5</v>
      </c>
    </row>
    <row r="212" spans="1:5">
      <c r="A212" s="176" t="s">
        <v>234</v>
      </c>
      <c r="B212" s="169" t="s">
        <v>1627</v>
      </c>
      <c r="C212" s="170">
        <v>17.005524600000001</v>
      </c>
      <c r="D212" s="173">
        <v>15</v>
      </c>
      <c r="E212" s="172">
        <f t="shared" si="3"/>
        <v>0.25</v>
      </c>
    </row>
    <row r="213" spans="1:5">
      <c r="A213" s="168" t="s">
        <v>493</v>
      </c>
      <c r="B213" s="169" t="s">
        <v>1628</v>
      </c>
      <c r="C213" s="170">
        <v>146.0698419</v>
      </c>
      <c r="D213" s="173">
        <v>15</v>
      </c>
      <c r="E213" s="172">
        <f t="shared" si="3"/>
        <v>0.25</v>
      </c>
    </row>
    <row r="214" spans="1:5">
      <c r="A214" s="168" t="s">
        <v>495</v>
      </c>
      <c r="B214" s="169" t="s">
        <v>1627</v>
      </c>
      <c r="C214" s="170">
        <v>42.006183899999996</v>
      </c>
      <c r="D214" s="173">
        <v>15</v>
      </c>
      <c r="E214" s="172">
        <f t="shared" si="3"/>
        <v>0.25</v>
      </c>
    </row>
    <row r="215" spans="1:5">
      <c r="A215" s="168" t="s">
        <v>1080</v>
      </c>
      <c r="B215" s="169" t="s">
        <v>1629</v>
      </c>
      <c r="C215" s="170">
        <v>18.401500500000001</v>
      </c>
      <c r="D215" s="173">
        <v>15</v>
      </c>
      <c r="E215" s="172">
        <f t="shared" si="3"/>
        <v>0.25</v>
      </c>
    </row>
    <row r="216" spans="1:5">
      <c r="A216" s="168" t="s">
        <v>236</v>
      </c>
      <c r="B216" s="169" t="s">
        <v>1627</v>
      </c>
      <c r="C216" s="170">
        <v>16.751710800000001</v>
      </c>
      <c r="D216" s="173">
        <v>15</v>
      </c>
      <c r="E216" s="172">
        <f t="shared" si="3"/>
        <v>0.25</v>
      </c>
    </row>
    <row r="217" spans="1:5">
      <c r="A217" s="168" t="s">
        <v>1082</v>
      </c>
      <c r="B217" s="169" t="s">
        <v>1630</v>
      </c>
      <c r="C217" s="170">
        <v>34.518676799999994</v>
      </c>
      <c r="D217" s="173">
        <v>15</v>
      </c>
      <c r="E217" s="172">
        <f t="shared" si="3"/>
        <v>0.25</v>
      </c>
    </row>
    <row r="218" spans="1:5">
      <c r="A218" s="168" t="s">
        <v>1084</v>
      </c>
      <c r="B218" s="169" t="s">
        <v>1631</v>
      </c>
      <c r="C218" s="170">
        <v>40.990928700000005</v>
      </c>
      <c r="D218" s="173">
        <v>15</v>
      </c>
      <c r="E218" s="172">
        <f t="shared" si="3"/>
        <v>0.25</v>
      </c>
    </row>
    <row r="219" spans="1:5">
      <c r="A219" s="168" t="s">
        <v>497</v>
      </c>
      <c r="B219" s="169" t="s">
        <v>1632</v>
      </c>
      <c r="C219" s="170">
        <v>56.981198100000007</v>
      </c>
      <c r="D219" s="173">
        <v>15</v>
      </c>
      <c r="E219" s="172">
        <f t="shared" si="3"/>
        <v>0.25</v>
      </c>
    </row>
    <row r="220" spans="1:5">
      <c r="A220" s="168" t="s">
        <v>498</v>
      </c>
      <c r="B220" s="169" t="s">
        <v>499</v>
      </c>
      <c r="C220" s="170">
        <v>84.773809199999988</v>
      </c>
      <c r="D220" s="173">
        <v>15</v>
      </c>
      <c r="E220" s="172">
        <f t="shared" si="3"/>
        <v>0.25</v>
      </c>
    </row>
    <row r="221" spans="1:5">
      <c r="A221" s="176" t="s">
        <v>500</v>
      </c>
      <c r="B221" s="169" t="s">
        <v>1546</v>
      </c>
      <c r="C221" s="170">
        <v>74.367443399999985</v>
      </c>
      <c r="D221" s="173">
        <v>15</v>
      </c>
      <c r="E221" s="172">
        <f t="shared" si="3"/>
        <v>0.25</v>
      </c>
    </row>
    <row r="222" spans="1:5">
      <c r="A222" s="168" t="s">
        <v>502</v>
      </c>
      <c r="B222" s="169" t="s">
        <v>1521</v>
      </c>
      <c r="C222" s="170">
        <v>139.21686930000001</v>
      </c>
      <c r="D222" s="173">
        <v>15</v>
      </c>
      <c r="E222" s="172">
        <f t="shared" si="3"/>
        <v>0.25</v>
      </c>
    </row>
    <row r="223" spans="1:5">
      <c r="A223" s="168" t="s">
        <v>504</v>
      </c>
      <c r="B223" s="169" t="s">
        <v>1521</v>
      </c>
      <c r="C223" s="170">
        <v>189.8527224</v>
      </c>
      <c r="D223" s="173">
        <v>15</v>
      </c>
      <c r="E223" s="172">
        <f t="shared" si="3"/>
        <v>0.25</v>
      </c>
    </row>
    <row r="224" spans="1:5">
      <c r="A224" s="168" t="s">
        <v>728</v>
      </c>
      <c r="B224" s="169" t="s">
        <v>1542</v>
      </c>
      <c r="C224" s="170">
        <v>239.09259960000003</v>
      </c>
      <c r="D224" s="173">
        <v>15</v>
      </c>
      <c r="E224" s="172">
        <f t="shared" si="3"/>
        <v>0.25</v>
      </c>
    </row>
    <row r="225" spans="1:5">
      <c r="A225" s="168" t="s">
        <v>1086</v>
      </c>
      <c r="B225" s="169" t="s">
        <v>1633</v>
      </c>
      <c r="C225" s="170">
        <v>31.472911200000002</v>
      </c>
      <c r="D225" s="173">
        <v>15</v>
      </c>
      <c r="E225" s="172">
        <f t="shared" si="3"/>
        <v>0.25</v>
      </c>
    </row>
    <row r="226" spans="1:5">
      <c r="A226" s="168" t="s">
        <v>506</v>
      </c>
      <c r="B226" s="169" t="s">
        <v>295</v>
      </c>
      <c r="C226" s="170">
        <v>219.29512320000003</v>
      </c>
      <c r="D226" s="173">
        <v>15</v>
      </c>
      <c r="E226" s="172">
        <f t="shared" si="3"/>
        <v>0.25</v>
      </c>
    </row>
    <row r="227" spans="1:5">
      <c r="A227" s="168" t="s">
        <v>1088</v>
      </c>
      <c r="B227" s="169" t="s">
        <v>1633</v>
      </c>
      <c r="C227" s="170">
        <v>25.1275662</v>
      </c>
      <c r="D227" s="173">
        <v>15</v>
      </c>
      <c r="E227" s="172">
        <f t="shared" si="3"/>
        <v>0.25</v>
      </c>
    </row>
    <row r="228" spans="1:5">
      <c r="A228" s="168" t="s">
        <v>730</v>
      </c>
      <c r="B228" s="169" t="s">
        <v>1634</v>
      </c>
      <c r="C228" s="170">
        <v>284.14454910000001</v>
      </c>
      <c r="D228" s="173">
        <v>15</v>
      </c>
      <c r="E228" s="172">
        <f t="shared" si="3"/>
        <v>0.25</v>
      </c>
    </row>
    <row r="229" spans="1:5">
      <c r="A229" s="168" t="s">
        <v>508</v>
      </c>
      <c r="B229" s="169" t="s">
        <v>1635</v>
      </c>
      <c r="C229" s="170">
        <v>27.284983499999999</v>
      </c>
      <c r="D229" s="173">
        <v>15</v>
      </c>
      <c r="E229" s="172">
        <f t="shared" si="3"/>
        <v>0.25</v>
      </c>
    </row>
    <row r="230" spans="1:5">
      <c r="A230" s="168" t="s">
        <v>510</v>
      </c>
      <c r="B230" s="169" t="s">
        <v>1546</v>
      </c>
      <c r="C230" s="170">
        <v>90.865340400000008</v>
      </c>
      <c r="D230" s="173">
        <v>15</v>
      </c>
      <c r="E230" s="172">
        <f t="shared" si="3"/>
        <v>0.25</v>
      </c>
    </row>
    <row r="231" spans="1:5">
      <c r="A231" s="168" t="s">
        <v>1636</v>
      </c>
      <c r="B231" s="169" t="s">
        <v>1637</v>
      </c>
      <c r="C231" s="170">
        <v>32.48816639999999</v>
      </c>
      <c r="D231" s="173">
        <v>15</v>
      </c>
      <c r="E231" s="172">
        <f t="shared" si="3"/>
        <v>0.25</v>
      </c>
    </row>
    <row r="232" spans="1:5">
      <c r="A232" s="176" t="s">
        <v>732</v>
      </c>
      <c r="B232" s="169" t="s">
        <v>1638</v>
      </c>
      <c r="C232" s="170">
        <v>456.99174689999995</v>
      </c>
      <c r="D232" s="173">
        <v>25</v>
      </c>
      <c r="E232" s="172">
        <f t="shared" si="3"/>
        <v>0.41666666666666669</v>
      </c>
    </row>
    <row r="233" spans="1:5">
      <c r="A233" s="168" t="s">
        <v>1090</v>
      </c>
      <c r="B233" s="169" t="s">
        <v>1633</v>
      </c>
      <c r="C233" s="170">
        <v>33.122700899999998</v>
      </c>
      <c r="D233" s="173">
        <v>10</v>
      </c>
      <c r="E233" s="172">
        <f t="shared" si="3"/>
        <v>0.16666666666666666</v>
      </c>
    </row>
    <row r="234" spans="1:5">
      <c r="A234" s="168" t="s">
        <v>734</v>
      </c>
      <c r="B234" s="169" t="s">
        <v>1634</v>
      </c>
      <c r="C234" s="170">
        <v>593.79738510000004</v>
      </c>
      <c r="D234" s="173">
        <v>25</v>
      </c>
      <c r="E234" s="172">
        <f t="shared" si="3"/>
        <v>0.41666666666666669</v>
      </c>
    </row>
    <row r="235" spans="1:5">
      <c r="A235" s="168" t="s">
        <v>1092</v>
      </c>
      <c r="B235" s="169" t="s">
        <v>1602</v>
      </c>
      <c r="C235" s="170">
        <v>554.32933920000005</v>
      </c>
      <c r="D235" s="173">
        <v>25</v>
      </c>
      <c r="E235" s="172">
        <f t="shared" si="3"/>
        <v>0.41666666666666669</v>
      </c>
    </row>
    <row r="236" spans="1:5">
      <c r="A236" s="168" t="s">
        <v>1094</v>
      </c>
      <c r="B236" s="169" t="s">
        <v>1602</v>
      </c>
      <c r="C236" s="170">
        <v>601.66561289999993</v>
      </c>
      <c r="D236" s="173">
        <v>25</v>
      </c>
      <c r="E236" s="172">
        <f t="shared" si="3"/>
        <v>0.41666666666666669</v>
      </c>
    </row>
    <row r="237" spans="1:5">
      <c r="A237" s="168" t="s">
        <v>1095</v>
      </c>
      <c r="B237" s="169" t="s">
        <v>1639</v>
      </c>
      <c r="C237" s="170">
        <v>601.66561289999993</v>
      </c>
      <c r="D237" s="173">
        <v>25</v>
      </c>
      <c r="E237" s="172">
        <f t="shared" si="3"/>
        <v>0.41666666666666669</v>
      </c>
    </row>
    <row r="238" spans="1:5">
      <c r="A238" s="168" t="s">
        <v>1096</v>
      </c>
      <c r="B238" s="169" t="s">
        <v>1602</v>
      </c>
      <c r="C238" s="170">
        <v>651.15930389999994</v>
      </c>
      <c r="D238" s="173">
        <v>25</v>
      </c>
      <c r="E238" s="172">
        <f t="shared" si="3"/>
        <v>0.41666666666666669</v>
      </c>
    </row>
    <row r="239" spans="1:5">
      <c r="A239" s="168" t="s">
        <v>1097</v>
      </c>
      <c r="B239" s="169" t="s">
        <v>1604</v>
      </c>
      <c r="C239" s="170">
        <v>651.15930389999994</v>
      </c>
      <c r="D239" s="173">
        <v>25</v>
      </c>
      <c r="E239" s="172">
        <f t="shared" si="3"/>
        <v>0.41666666666666669</v>
      </c>
    </row>
    <row r="240" spans="1:5">
      <c r="A240" s="168" t="s">
        <v>1098</v>
      </c>
      <c r="B240" s="169" t="s">
        <v>1604</v>
      </c>
      <c r="C240" s="170">
        <v>554.32933920000005</v>
      </c>
      <c r="D240" s="173">
        <v>25</v>
      </c>
      <c r="E240" s="172">
        <f t="shared" si="3"/>
        <v>0.41666666666666669</v>
      </c>
    </row>
    <row r="241" spans="1:5">
      <c r="A241" s="168" t="s">
        <v>736</v>
      </c>
      <c r="B241" s="169" t="s">
        <v>1640</v>
      </c>
      <c r="C241" s="170">
        <v>277.92611100000005</v>
      </c>
      <c r="D241" s="173">
        <v>30</v>
      </c>
      <c r="E241" s="172">
        <f t="shared" si="3"/>
        <v>0.5</v>
      </c>
    </row>
    <row r="242" spans="1:5">
      <c r="A242" s="168" t="s">
        <v>512</v>
      </c>
      <c r="B242" s="169" t="s">
        <v>1641</v>
      </c>
      <c r="C242" s="170">
        <v>225.894282</v>
      </c>
      <c r="D242" s="173">
        <v>30</v>
      </c>
      <c r="E242" s="172">
        <f t="shared" si="3"/>
        <v>0.5</v>
      </c>
    </row>
    <row r="243" spans="1:5">
      <c r="A243" s="168" t="s">
        <v>514</v>
      </c>
      <c r="B243" s="169" t="s">
        <v>1642</v>
      </c>
      <c r="C243" s="170">
        <v>248.48371020000002</v>
      </c>
      <c r="D243" s="173">
        <v>30</v>
      </c>
      <c r="E243" s="172">
        <f t="shared" si="3"/>
        <v>0.5</v>
      </c>
    </row>
    <row r="244" spans="1:5">
      <c r="A244" s="168" t="s">
        <v>302</v>
      </c>
      <c r="B244" s="169" t="s">
        <v>1643</v>
      </c>
      <c r="C244" s="170">
        <v>299.62719090000002</v>
      </c>
      <c r="D244" s="173">
        <v>15</v>
      </c>
      <c r="E244" s="172">
        <f t="shared" si="3"/>
        <v>0.25</v>
      </c>
    </row>
    <row r="245" spans="1:5">
      <c r="A245" s="168" t="s">
        <v>516</v>
      </c>
      <c r="B245" s="169" t="s">
        <v>1627</v>
      </c>
      <c r="C245" s="170">
        <v>19.670569499999999</v>
      </c>
      <c r="D245" s="173">
        <v>20</v>
      </c>
      <c r="E245" s="172">
        <f t="shared" si="3"/>
        <v>0.33333333333333331</v>
      </c>
    </row>
    <row r="246" spans="1:5">
      <c r="A246" s="168" t="s">
        <v>738</v>
      </c>
      <c r="B246" s="169" t="s">
        <v>1644</v>
      </c>
      <c r="C246" s="170">
        <v>396.58406250000002</v>
      </c>
      <c r="D246" s="173">
        <v>25</v>
      </c>
      <c r="E246" s="172">
        <f t="shared" si="3"/>
        <v>0.41666666666666669</v>
      </c>
    </row>
    <row r="247" spans="1:5">
      <c r="A247" s="168" t="s">
        <v>740</v>
      </c>
      <c r="B247" s="169" t="s">
        <v>1644</v>
      </c>
      <c r="C247" s="170">
        <v>444.04724309999995</v>
      </c>
      <c r="D247" s="173">
        <v>25</v>
      </c>
      <c r="E247" s="172">
        <f t="shared" si="3"/>
        <v>0.41666666666666669</v>
      </c>
    </row>
    <row r="248" spans="1:5">
      <c r="A248" s="168" t="s">
        <v>518</v>
      </c>
      <c r="B248" s="169" t="s">
        <v>1645</v>
      </c>
      <c r="C248" s="170">
        <v>11.2947141</v>
      </c>
      <c r="D248" s="173">
        <v>15</v>
      </c>
      <c r="E248" s="172">
        <f t="shared" si="3"/>
        <v>0.25</v>
      </c>
    </row>
    <row r="249" spans="1:5">
      <c r="A249" s="168" t="s">
        <v>304</v>
      </c>
      <c r="B249" s="169" t="s">
        <v>1646</v>
      </c>
      <c r="C249" s="170">
        <v>306.35325660000001</v>
      </c>
      <c r="D249" s="173">
        <v>30</v>
      </c>
      <c r="E249" s="172">
        <f t="shared" si="3"/>
        <v>0.5</v>
      </c>
    </row>
    <row r="250" spans="1:5">
      <c r="A250" s="168" t="s">
        <v>306</v>
      </c>
      <c r="B250" s="169" t="s">
        <v>1647</v>
      </c>
      <c r="C250" s="170">
        <v>306.35325660000001</v>
      </c>
      <c r="D250" s="173">
        <v>30</v>
      </c>
      <c r="E250" s="172">
        <f t="shared" si="3"/>
        <v>0.5</v>
      </c>
    </row>
    <row r="251" spans="1:5">
      <c r="A251" s="176" t="s">
        <v>520</v>
      </c>
      <c r="B251" s="169" t="s">
        <v>1648</v>
      </c>
      <c r="C251" s="170">
        <v>208.63494360000001</v>
      </c>
      <c r="D251" s="173">
        <v>30</v>
      </c>
      <c r="E251" s="172">
        <f t="shared" si="3"/>
        <v>0.5</v>
      </c>
    </row>
    <row r="252" spans="1:5">
      <c r="A252" s="168" t="s">
        <v>1100</v>
      </c>
      <c r="B252" s="169" t="s">
        <v>1649</v>
      </c>
      <c r="C252" s="170">
        <v>336.93781949999999</v>
      </c>
      <c r="D252" s="173">
        <v>30</v>
      </c>
      <c r="E252" s="172">
        <f t="shared" si="3"/>
        <v>0.5</v>
      </c>
    </row>
    <row r="253" spans="1:5">
      <c r="A253" s="168" t="s">
        <v>1102</v>
      </c>
      <c r="B253" s="169" t="s">
        <v>1649</v>
      </c>
      <c r="C253" s="170">
        <v>367.26856859999998</v>
      </c>
      <c r="D253" s="173">
        <v>30</v>
      </c>
      <c r="E253" s="172">
        <f t="shared" si="3"/>
        <v>0.5</v>
      </c>
    </row>
    <row r="254" spans="1:5">
      <c r="A254" s="168" t="s">
        <v>522</v>
      </c>
      <c r="B254" s="169" t="s">
        <v>527</v>
      </c>
      <c r="C254" s="170">
        <v>172.2126633</v>
      </c>
      <c r="D254" s="173">
        <v>30</v>
      </c>
      <c r="E254" s="172">
        <f t="shared" si="3"/>
        <v>0.5</v>
      </c>
    </row>
    <row r="255" spans="1:5">
      <c r="A255" s="168" t="s">
        <v>524</v>
      </c>
      <c r="B255" s="169" t="s">
        <v>1650</v>
      </c>
      <c r="C255" s="170">
        <v>246.07247910000001</v>
      </c>
      <c r="D255" s="173">
        <v>30</v>
      </c>
      <c r="E255" s="172">
        <f t="shared" si="3"/>
        <v>0.5</v>
      </c>
    </row>
    <row r="256" spans="1:5">
      <c r="A256" s="168" t="s">
        <v>526</v>
      </c>
      <c r="B256" s="169" t="s">
        <v>1651</v>
      </c>
      <c r="C256" s="170">
        <v>251.5294758</v>
      </c>
      <c r="D256" s="173">
        <v>30</v>
      </c>
      <c r="E256" s="172">
        <f t="shared" si="3"/>
        <v>0.5</v>
      </c>
    </row>
    <row r="257" spans="1:5">
      <c r="A257" s="168" t="s">
        <v>528</v>
      </c>
      <c r="B257" s="169" t="s">
        <v>1632</v>
      </c>
      <c r="C257" s="170">
        <v>10.660179599999999</v>
      </c>
      <c r="D257" s="173">
        <v>30</v>
      </c>
      <c r="E257" s="172">
        <f t="shared" si="3"/>
        <v>0.5</v>
      </c>
    </row>
    <row r="258" spans="1:5">
      <c r="A258" s="176" t="s">
        <v>312</v>
      </c>
      <c r="B258" s="169" t="s">
        <v>1652</v>
      </c>
      <c r="C258" s="170">
        <v>134.9020347</v>
      </c>
      <c r="D258" s="173">
        <v>15</v>
      </c>
      <c r="E258" s="172">
        <f t="shared" si="3"/>
        <v>0.25</v>
      </c>
    </row>
    <row r="259" spans="1:5">
      <c r="A259" s="168" t="s">
        <v>529</v>
      </c>
      <c r="B259" s="169" t="s">
        <v>499</v>
      </c>
      <c r="C259" s="170">
        <v>19.543662600000001</v>
      </c>
      <c r="D259" s="173">
        <v>15</v>
      </c>
      <c r="E259" s="172">
        <f t="shared" ref="E259:E322" si="4">D259/60</f>
        <v>0.25</v>
      </c>
    </row>
    <row r="260" spans="1:5">
      <c r="A260" s="168" t="s">
        <v>314</v>
      </c>
      <c r="B260" s="169" t="s">
        <v>1653</v>
      </c>
      <c r="C260" s="170">
        <v>97.337592299999997</v>
      </c>
      <c r="D260" s="173">
        <v>15</v>
      </c>
      <c r="E260" s="172">
        <f t="shared" si="4"/>
        <v>0.25</v>
      </c>
    </row>
    <row r="261" spans="1:5">
      <c r="A261" s="168" t="s">
        <v>530</v>
      </c>
      <c r="B261" s="169" t="s">
        <v>1654</v>
      </c>
      <c r="C261" s="170">
        <v>14.086665900000002</v>
      </c>
      <c r="D261" s="173">
        <v>15</v>
      </c>
      <c r="E261" s="172">
        <f t="shared" si="4"/>
        <v>0.25</v>
      </c>
    </row>
    <row r="262" spans="1:5">
      <c r="A262" s="168" t="s">
        <v>532</v>
      </c>
      <c r="B262" s="169" t="s">
        <v>1546</v>
      </c>
      <c r="C262" s="170">
        <v>19.1629419</v>
      </c>
      <c r="D262" s="173">
        <v>15</v>
      </c>
      <c r="E262" s="172">
        <f t="shared" si="4"/>
        <v>0.25</v>
      </c>
    </row>
    <row r="263" spans="1:5">
      <c r="A263" s="168" t="s">
        <v>316</v>
      </c>
      <c r="B263" s="169" t="s">
        <v>1655</v>
      </c>
      <c r="C263" s="170">
        <v>66.118494900000002</v>
      </c>
      <c r="D263" s="173">
        <v>15</v>
      </c>
      <c r="E263" s="172">
        <f t="shared" si="4"/>
        <v>0.25</v>
      </c>
    </row>
    <row r="264" spans="1:5">
      <c r="A264" s="176" t="s">
        <v>308</v>
      </c>
      <c r="B264" s="169" t="s">
        <v>1656</v>
      </c>
      <c r="C264" s="170">
        <v>25.1275662</v>
      </c>
      <c r="D264" s="173">
        <v>15</v>
      </c>
      <c r="E264" s="172">
        <f t="shared" si="4"/>
        <v>0.25</v>
      </c>
    </row>
    <row r="265" spans="1:5">
      <c r="A265" s="176" t="s">
        <v>310</v>
      </c>
      <c r="B265" s="169" t="s">
        <v>1656</v>
      </c>
      <c r="C265" s="170">
        <v>27.792611100000002</v>
      </c>
      <c r="D265" s="173">
        <v>15</v>
      </c>
      <c r="E265" s="172">
        <f t="shared" si="4"/>
        <v>0.25</v>
      </c>
    </row>
    <row r="266" spans="1:5">
      <c r="A266" s="168" t="s">
        <v>318</v>
      </c>
      <c r="B266" s="169" t="s">
        <v>1657</v>
      </c>
      <c r="C266" s="170">
        <v>49.874411699999996</v>
      </c>
      <c r="D266" s="173">
        <v>15</v>
      </c>
      <c r="E266" s="172">
        <f t="shared" si="4"/>
        <v>0.25</v>
      </c>
    </row>
    <row r="267" spans="1:5">
      <c r="A267" s="168" t="s">
        <v>319</v>
      </c>
      <c r="B267" s="169" t="s">
        <v>1658</v>
      </c>
      <c r="C267" s="170">
        <v>68.529725999999997</v>
      </c>
      <c r="D267" s="173">
        <v>15</v>
      </c>
      <c r="E267" s="172">
        <f t="shared" si="4"/>
        <v>0.25</v>
      </c>
    </row>
    <row r="268" spans="1:5">
      <c r="A268" s="168" t="s">
        <v>321</v>
      </c>
      <c r="B268" s="169" t="s">
        <v>1659</v>
      </c>
      <c r="C268" s="170">
        <v>27.411890400000004</v>
      </c>
      <c r="D268" s="173">
        <v>15</v>
      </c>
      <c r="E268" s="172">
        <f t="shared" si="4"/>
        <v>0.25</v>
      </c>
    </row>
    <row r="269" spans="1:5">
      <c r="A269" s="168" t="s">
        <v>534</v>
      </c>
      <c r="B269" s="169" t="s">
        <v>1660</v>
      </c>
      <c r="C269" s="170">
        <v>27.411890400000004</v>
      </c>
      <c r="D269" s="173">
        <v>15</v>
      </c>
      <c r="E269" s="172">
        <f t="shared" si="4"/>
        <v>0.25</v>
      </c>
    </row>
    <row r="270" spans="1:5">
      <c r="A270" s="168" t="s">
        <v>323</v>
      </c>
      <c r="B270" s="169" t="s">
        <v>1661</v>
      </c>
      <c r="C270" s="170">
        <v>14.721200399999999</v>
      </c>
      <c r="D270" s="173">
        <v>15</v>
      </c>
      <c r="E270" s="172">
        <f t="shared" si="4"/>
        <v>0.25</v>
      </c>
    </row>
    <row r="271" spans="1:5">
      <c r="A271" s="168" t="s">
        <v>536</v>
      </c>
      <c r="B271" s="169" t="s">
        <v>1662</v>
      </c>
      <c r="C271" s="170">
        <v>14.721200399999999</v>
      </c>
      <c r="D271" s="173">
        <v>15</v>
      </c>
      <c r="E271" s="172">
        <f t="shared" si="4"/>
        <v>0.25</v>
      </c>
    </row>
    <row r="272" spans="1:5">
      <c r="A272" s="168" t="s">
        <v>325</v>
      </c>
      <c r="B272" s="169" t="s">
        <v>1663</v>
      </c>
      <c r="C272" s="170">
        <v>29.569307699999996</v>
      </c>
      <c r="D272" s="173">
        <v>15</v>
      </c>
      <c r="E272" s="172">
        <f t="shared" si="4"/>
        <v>0.25</v>
      </c>
    </row>
    <row r="273" spans="1:5">
      <c r="A273" s="168" t="s">
        <v>538</v>
      </c>
      <c r="B273" s="169" t="s">
        <v>1664</v>
      </c>
      <c r="C273" s="170">
        <v>29.569307699999996</v>
      </c>
      <c r="D273" s="173">
        <v>15</v>
      </c>
      <c r="E273" s="172">
        <f t="shared" si="4"/>
        <v>0.25</v>
      </c>
    </row>
    <row r="274" spans="1:5">
      <c r="A274" s="168" t="s">
        <v>327</v>
      </c>
      <c r="B274" s="169" t="s">
        <v>1665</v>
      </c>
      <c r="C274" s="170">
        <v>57.108105000000002</v>
      </c>
      <c r="D274" s="173">
        <v>15</v>
      </c>
      <c r="E274" s="172">
        <f t="shared" si="4"/>
        <v>0.25</v>
      </c>
    </row>
    <row r="275" spans="1:5">
      <c r="A275" s="168" t="s">
        <v>540</v>
      </c>
      <c r="B275" s="169" t="s">
        <v>541</v>
      </c>
      <c r="C275" s="170">
        <v>57.108105000000002</v>
      </c>
      <c r="D275" s="173">
        <v>15</v>
      </c>
      <c r="E275" s="172">
        <f t="shared" si="4"/>
        <v>0.25</v>
      </c>
    </row>
    <row r="276" spans="1:5">
      <c r="A276" s="168" t="s">
        <v>1666</v>
      </c>
      <c r="B276" s="169" t="s">
        <v>1667</v>
      </c>
      <c r="C276" s="170">
        <v>39.594952799999994</v>
      </c>
      <c r="D276" s="173">
        <v>15</v>
      </c>
      <c r="E276" s="172">
        <f t="shared" si="4"/>
        <v>0.25</v>
      </c>
    </row>
    <row r="277" spans="1:5">
      <c r="A277" s="168" t="s">
        <v>1105</v>
      </c>
      <c r="B277" s="169" t="s">
        <v>1667</v>
      </c>
      <c r="C277" s="170">
        <v>39.848766599999998</v>
      </c>
      <c r="D277" s="173">
        <v>15</v>
      </c>
      <c r="E277" s="172">
        <f t="shared" si="4"/>
        <v>0.25</v>
      </c>
    </row>
    <row r="278" spans="1:5">
      <c r="A278" s="168" t="s">
        <v>1111</v>
      </c>
      <c r="B278" s="169" t="s">
        <v>1667</v>
      </c>
      <c r="C278" s="170">
        <v>42.513811499999996</v>
      </c>
      <c r="D278" s="173">
        <v>15</v>
      </c>
      <c r="E278" s="172">
        <f t="shared" si="4"/>
        <v>0.25</v>
      </c>
    </row>
    <row r="279" spans="1:5">
      <c r="A279" s="168" t="s">
        <v>1107</v>
      </c>
      <c r="B279" s="169" t="s">
        <v>1667</v>
      </c>
      <c r="C279" s="170">
        <v>43.021439099999995</v>
      </c>
      <c r="D279" s="173">
        <v>15</v>
      </c>
      <c r="E279" s="172">
        <f t="shared" si="4"/>
        <v>0.25</v>
      </c>
    </row>
    <row r="280" spans="1:5">
      <c r="A280" s="168" t="s">
        <v>329</v>
      </c>
      <c r="B280" s="169" t="s">
        <v>1668</v>
      </c>
      <c r="C280" s="170">
        <v>34.772490599999998</v>
      </c>
      <c r="D280" s="173">
        <v>15</v>
      </c>
      <c r="E280" s="172">
        <f t="shared" si="4"/>
        <v>0.25</v>
      </c>
    </row>
    <row r="281" spans="1:5">
      <c r="A281" s="168" t="s">
        <v>331</v>
      </c>
      <c r="B281" s="169" t="s">
        <v>1669</v>
      </c>
      <c r="C281" s="170">
        <v>31.980538799999998</v>
      </c>
      <c r="D281" s="173">
        <v>15</v>
      </c>
      <c r="E281" s="172">
        <f t="shared" si="4"/>
        <v>0.25</v>
      </c>
    </row>
    <row r="282" spans="1:5">
      <c r="A282" s="168" t="s">
        <v>333</v>
      </c>
      <c r="B282" s="169" t="s">
        <v>1670</v>
      </c>
      <c r="C282" s="170">
        <v>41.752370099999993</v>
      </c>
      <c r="D282" s="173">
        <v>15</v>
      </c>
      <c r="E282" s="172">
        <f t="shared" si="4"/>
        <v>0.25</v>
      </c>
    </row>
    <row r="283" spans="1:5">
      <c r="A283" s="168" t="s">
        <v>335</v>
      </c>
      <c r="B283" s="169" t="s">
        <v>336</v>
      </c>
      <c r="C283" s="170">
        <v>18.274593599999999</v>
      </c>
      <c r="D283" s="173">
        <v>15</v>
      </c>
      <c r="E283" s="172">
        <f t="shared" si="4"/>
        <v>0.25</v>
      </c>
    </row>
    <row r="284" spans="1:5">
      <c r="A284" s="168" t="s">
        <v>1135</v>
      </c>
      <c r="B284" s="169" t="s">
        <v>1671</v>
      </c>
      <c r="C284" s="170">
        <v>15.228828</v>
      </c>
      <c r="D284" s="173">
        <v>30</v>
      </c>
      <c r="E284" s="172">
        <f t="shared" si="4"/>
        <v>0.5</v>
      </c>
    </row>
    <row r="285" spans="1:5">
      <c r="A285" s="168" t="s">
        <v>1136</v>
      </c>
      <c r="B285" s="169" t="s">
        <v>1671</v>
      </c>
      <c r="C285" s="170">
        <v>18.147686699999998</v>
      </c>
      <c r="D285" s="173">
        <v>30</v>
      </c>
      <c r="E285" s="172">
        <f t="shared" si="4"/>
        <v>0.5</v>
      </c>
    </row>
    <row r="286" spans="1:5">
      <c r="A286" s="176" t="s">
        <v>1138</v>
      </c>
      <c r="B286" s="169" t="s">
        <v>1671</v>
      </c>
      <c r="C286" s="170">
        <v>18.9091281</v>
      </c>
      <c r="D286" s="173">
        <v>30</v>
      </c>
      <c r="E286" s="172">
        <f t="shared" si="4"/>
        <v>0.5</v>
      </c>
    </row>
    <row r="287" spans="1:5">
      <c r="A287" s="176" t="s">
        <v>1672</v>
      </c>
      <c r="B287" s="169" t="s">
        <v>1671</v>
      </c>
      <c r="C287" s="170">
        <v>19.4167557</v>
      </c>
      <c r="D287" s="173">
        <v>30</v>
      </c>
      <c r="E287" s="172">
        <f t="shared" si="4"/>
        <v>0.5</v>
      </c>
    </row>
    <row r="288" spans="1:5">
      <c r="A288" s="168" t="s">
        <v>1142</v>
      </c>
      <c r="B288" s="169" t="s">
        <v>1671</v>
      </c>
      <c r="C288" s="170">
        <v>19.924383300000002</v>
      </c>
      <c r="D288" s="173">
        <v>30</v>
      </c>
      <c r="E288" s="172">
        <f t="shared" si="4"/>
        <v>0.5</v>
      </c>
    </row>
    <row r="289" spans="1:5">
      <c r="A289" s="168" t="s">
        <v>1144</v>
      </c>
      <c r="B289" s="169" t="s">
        <v>1671</v>
      </c>
      <c r="C289" s="170">
        <v>21.7010799</v>
      </c>
      <c r="D289" s="173">
        <v>30</v>
      </c>
      <c r="E289" s="172">
        <f t="shared" si="4"/>
        <v>0.5</v>
      </c>
    </row>
    <row r="290" spans="1:5">
      <c r="A290" s="168" t="s">
        <v>1146</v>
      </c>
      <c r="B290" s="169" t="s">
        <v>1671</v>
      </c>
      <c r="C290" s="170">
        <v>24.4930317</v>
      </c>
      <c r="D290" s="173">
        <v>30</v>
      </c>
      <c r="E290" s="172">
        <f t="shared" si="4"/>
        <v>0.5</v>
      </c>
    </row>
    <row r="291" spans="1:5">
      <c r="A291" s="168" t="s">
        <v>1113</v>
      </c>
      <c r="B291" s="168" t="s">
        <v>1673</v>
      </c>
      <c r="C291" s="174">
        <v>18.655314300000001</v>
      </c>
      <c r="D291" s="173">
        <v>30</v>
      </c>
      <c r="E291" s="172">
        <f t="shared" si="4"/>
        <v>0.5</v>
      </c>
    </row>
    <row r="292" spans="1:5">
      <c r="A292" s="168" t="s">
        <v>1115</v>
      </c>
      <c r="B292" s="169" t="s">
        <v>1673</v>
      </c>
      <c r="C292" s="170">
        <v>22.335614399999997</v>
      </c>
      <c r="D292" s="173">
        <v>30</v>
      </c>
      <c r="E292" s="172">
        <f t="shared" si="4"/>
        <v>0.5</v>
      </c>
    </row>
    <row r="293" spans="1:5">
      <c r="A293" s="168" t="s">
        <v>1117</v>
      </c>
      <c r="B293" s="169" t="s">
        <v>1673</v>
      </c>
      <c r="C293" s="170">
        <v>23.731590300000001</v>
      </c>
      <c r="D293" s="173">
        <v>30</v>
      </c>
      <c r="E293" s="172">
        <f t="shared" si="4"/>
        <v>0.5</v>
      </c>
    </row>
    <row r="294" spans="1:5">
      <c r="A294" s="168" t="s">
        <v>1674</v>
      </c>
      <c r="B294" s="169" t="s">
        <v>1673</v>
      </c>
      <c r="C294" s="170">
        <v>24.619938599999998</v>
      </c>
      <c r="D294" s="173">
        <v>30</v>
      </c>
      <c r="E294" s="172">
        <f t="shared" si="4"/>
        <v>0.5</v>
      </c>
    </row>
    <row r="295" spans="1:5">
      <c r="A295" s="168" t="s">
        <v>1121</v>
      </c>
      <c r="B295" s="169" t="s">
        <v>1673</v>
      </c>
      <c r="C295" s="170">
        <v>25.254473100000002</v>
      </c>
      <c r="D295" s="173">
        <v>30</v>
      </c>
      <c r="E295" s="172">
        <f t="shared" si="4"/>
        <v>0.5</v>
      </c>
    </row>
    <row r="296" spans="1:5">
      <c r="A296" s="168" t="s">
        <v>1123</v>
      </c>
      <c r="B296" s="169" t="s">
        <v>1673</v>
      </c>
      <c r="C296" s="170">
        <v>25.762100699999998</v>
      </c>
      <c r="D296" s="173">
        <v>30</v>
      </c>
      <c r="E296" s="172">
        <f t="shared" si="4"/>
        <v>0.5</v>
      </c>
    </row>
    <row r="297" spans="1:5">
      <c r="A297" s="168" t="s">
        <v>1675</v>
      </c>
      <c r="B297" s="169" t="s">
        <v>1673</v>
      </c>
      <c r="C297" s="170">
        <v>28.807866299999997</v>
      </c>
      <c r="D297" s="173">
        <v>30</v>
      </c>
      <c r="E297" s="172">
        <f t="shared" si="4"/>
        <v>0.5</v>
      </c>
    </row>
    <row r="298" spans="1:5">
      <c r="A298" s="168" t="s">
        <v>1127</v>
      </c>
      <c r="B298" s="169" t="s">
        <v>1676</v>
      </c>
      <c r="C298" s="170">
        <v>33.2496078</v>
      </c>
      <c r="D298" s="173">
        <v>30</v>
      </c>
      <c r="E298" s="172">
        <f t="shared" si="4"/>
        <v>0.5</v>
      </c>
    </row>
    <row r="299" spans="1:5">
      <c r="A299" s="168" t="s">
        <v>1129</v>
      </c>
      <c r="B299" s="169" t="s">
        <v>1676</v>
      </c>
      <c r="C299" s="170">
        <v>36.929907899999996</v>
      </c>
      <c r="D299" s="173">
        <v>30</v>
      </c>
      <c r="E299" s="172">
        <f t="shared" si="4"/>
        <v>0.5</v>
      </c>
    </row>
    <row r="300" spans="1:5">
      <c r="A300" s="168" t="s">
        <v>1131</v>
      </c>
      <c r="B300" s="169" t="s">
        <v>1676</v>
      </c>
      <c r="C300" s="170">
        <v>45.559577099999998</v>
      </c>
      <c r="D300" s="173">
        <v>30</v>
      </c>
      <c r="E300" s="172">
        <f t="shared" si="4"/>
        <v>0.5</v>
      </c>
    </row>
    <row r="301" spans="1:5">
      <c r="A301" s="168" t="s">
        <v>1133</v>
      </c>
      <c r="B301" s="169" t="s">
        <v>1676</v>
      </c>
      <c r="C301" s="170">
        <v>49.6205979</v>
      </c>
      <c r="D301" s="173">
        <v>30</v>
      </c>
      <c r="E301" s="172">
        <f t="shared" si="4"/>
        <v>0.5</v>
      </c>
    </row>
    <row r="302" spans="1:5">
      <c r="A302" s="168" t="s">
        <v>542</v>
      </c>
      <c r="B302" s="169" t="s">
        <v>1677</v>
      </c>
      <c r="C302" s="170">
        <v>70.052608800000002</v>
      </c>
      <c r="D302" s="173">
        <v>30</v>
      </c>
      <c r="E302" s="172">
        <f t="shared" si="4"/>
        <v>0.5</v>
      </c>
    </row>
    <row r="303" spans="1:5">
      <c r="A303" s="168" t="s">
        <v>1678</v>
      </c>
      <c r="B303" s="169" t="s">
        <v>1679</v>
      </c>
      <c r="C303" s="170">
        <v>98.225940600000001</v>
      </c>
      <c r="D303" s="173">
        <v>30</v>
      </c>
      <c r="E303" s="172">
        <f t="shared" si="4"/>
        <v>0.5</v>
      </c>
    </row>
    <row r="304" spans="1:5">
      <c r="A304" s="168" t="s">
        <v>747</v>
      </c>
      <c r="B304" s="169" t="s">
        <v>1677</v>
      </c>
      <c r="C304" s="170">
        <v>67.895191499999996</v>
      </c>
      <c r="D304" s="173">
        <v>30</v>
      </c>
      <c r="E304" s="172">
        <f t="shared" si="4"/>
        <v>0.5</v>
      </c>
    </row>
    <row r="305" spans="1:5">
      <c r="A305" s="168" t="s">
        <v>749</v>
      </c>
      <c r="B305" s="169" t="s">
        <v>1679</v>
      </c>
      <c r="C305" s="170">
        <v>90.103898999999998</v>
      </c>
      <c r="D305" s="173">
        <v>30</v>
      </c>
      <c r="E305" s="172">
        <f t="shared" si="4"/>
        <v>0.5</v>
      </c>
    </row>
    <row r="306" spans="1:5">
      <c r="A306" s="168" t="s">
        <v>1680</v>
      </c>
      <c r="B306" s="169" t="s">
        <v>1681</v>
      </c>
      <c r="C306" s="170">
        <v>68.529725999999997</v>
      </c>
      <c r="D306" s="173">
        <v>30</v>
      </c>
      <c r="E306" s="172">
        <f t="shared" si="4"/>
        <v>0.5</v>
      </c>
    </row>
    <row r="307" spans="1:5">
      <c r="A307" s="168" t="s">
        <v>548</v>
      </c>
      <c r="B307" s="169" t="s">
        <v>1682</v>
      </c>
      <c r="C307" s="170">
        <v>76.144139999999993</v>
      </c>
      <c r="D307" s="173">
        <v>30</v>
      </c>
      <c r="E307" s="172">
        <f t="shared" si="4"/>
        <v>0.5</v>
      </c>
    </row>
    <row r="308" spans="1:5">
      <c r="A308" s="168" t="s">
        <v>550</v>
      </c>
      <c r="B308" s="169" t="s">
        <v>1683</v>
      </c>
      <c r="C308" s="170">
        <v>73.606002000000004</v>
      </c>
      <c r="D308" s="173">
        <v>30</v>
      </c>
      <c r="E308" s="172">
        <f t="shared" si="4"/>
        <v>0.5</v>
      </c>
    </row>
    <row r="309" spans="1:5">
      <c r="A309" s="168" t="s">
        <v>552</v>
      </c>
      <c r="B309" s="169" t="s">
        <v>1684</v>
      </c>
      <c r="C309" s="170">
        <v>76.905581399999988</v>
      </c>
      <c r="D309" s="173">
        <v>30</v>
      </c>
      <c r="E309" s="172">
        <f t="shared" si="4"/>
        <v>0.5</v>
      </c>
    </row>
    <row r="310" spans="1:5">
      <c r="A310" s="168" t="s">
        <v>554</v>
      </c>
      <c r="B310" s="169" t="s">
        <v>1685</v>
      </c>
      <c r="C310" s="170">
        <v>53.047084199999993</v>
      </c>
      <c r="D310" s="173">
        <v>30</v>
      </c>
      <c r="E310" s="172">
        <f t="shared" si="4"/>
        <v>0.5</v>
      </c>
    </row>
    <row r="311" spans="1:5">
      <c r="A311" s="168" t="s">
        <v>556</v>
      </c>
      <c r="B311" s="169" t="s">
        <v>1685</v>
      </c>
      <c r="C311" s="170">
        <v>57.235011899999989</v>
      </c>
      <c r="D311" s="173">
        <v>30</v>
      </c>
      <c r="E311" s="172">
        <f t="shared" si="4"/>
        <v>0.5</v>
      </c>
    </row>
    <row r="312" spans="1:5">
      <c r="A312" s="168" t="s">
        <v>1148</v>
      </c>
      <c r="B312" s="169" t="s">
        <v>1686</v>
      </c>
      <c r="C312" s="170">
        <v>17.640059099999998</v>
      </c>
      <c r="D312" s="173">
        <v>15</v>
      </c>
      <c r="E312" s="172">
        <f t="shared" si="4"/>
        <v>0.25</v>
      </c>
    </row>
    <row r="313" spans="1:5">
      <c r="A313" s="168" t="s">
        <v>1150</v>
      </c>
      <c r="B313" s="169" t="s">
        <v>1686</v>
      </c>
      <c r="C313" s="170">
        <v>21.320359199999999</v>
      </c>
      <c r="D313" s="173">
        <v>15</v>
      </c>
      <c r="E313" s="172">
        <f t="shared" si="4"/>
        <v>0.25</v>
      </c>
    </row>
    <row r="314" spans="1:5">
      <c r="A314" s="168" t="s">
        <v>1152</v>
      </c>
      <c r="B314" s="169" t="s">
        <v>1686</v>
      </c>
      <c r="C314" s="170">
        <v>25.254473100000002</v>
      </c>
      <c r="D314" s="173">
        <v>15</v>
      </c>
      <c r="E314" s="172">
        <f t="shared" si="4"/>
        <v>0.25</v>
      </c>
    </row>
    <row r="315" spans="1:5">
      <c r="A315" s="168" t="s">
        <v>1154</v>
      </c>
      <c r="B315" s="169" t="s">
        <v>1686</v>
      </c>
      <c r="C315" s="170">
        <v>28.427145599999996</v>
      </c>
      <c r="D315" s="173">
        <v>15</v>
      </c>
      <c r="E315" s="172">
        <f t="shared" si="4"/>
        <v>0.25</v>
      </c>
    </row>
    <row r="316" spans="1:5">
      <c r="A316" s="168" t="s">
        <v>1156</v>
      </c>
      <c r="B316" s="169" t="s">
        <v>1687</v>
      </c>
      <c r="C316" s="170">
        <v>16.3709901</v>
      </c>
      <c r="D316" s="173">
        <v>15</v>
      </c>
      <c r="E316" s="172">
        <f t="shared" si="4"/>
        <v>0.25</v>
      </c>
    </row>
    <row r="317" spans="1:5">
      <c r="A317" s="168" t="s">
        <v>1158</v>
      </c>
      <c r="B317" s="169" t="s">
        <v>1687</v>
      </c>
      <c r="C317" s="170">
        <v>20.432010900000002</v>
      </c>
      <c r="D317" s="173">
        <v>15</v>
      </c>
      <c r="E317" s="172">
        <f t="shared" si="4"/>
        <v>0.25</v>
      </c>
    </row>
    <row r="318" spans="1:5">
      <c r="A318" s="168" t="s">
        <v>1160</v>
      </c>
      <c r="B318" s="169" t="s">
        <v>1687</v>
      </c>
      <c r="C318" s="170">
        <v>22.843242</v>
      </c>
      <c r="D318" s="173">
        <v>15</v>
      </c>
      <c r="E318" s="172">
        <f t="shared" si="4"/>
        <v>0.25</v>
      </c>
    </row>
    <row r="319" spans="1:5">
      <c r="A319" s="168" t="s">
        <v>1162</v>
      </c>
      <c r="B319" s="169" t="s">
        <v>1687</v>
      </c>
      <c r="C319" s="170">
        <v>25.889007599999996</v>
      </c>
      <c r="D319" s="173">
        <v>15</v>
      </c>
      <c r="E319" s="172">
        <f t="shared" si="4"/>
        <v>0.25</v>
      </c>
    </row>
    <row r="320" spans="1:5">
      <c r="A320" s="168" t="s">
        <v>337</v>
      </c>
      <c r="B320" s="169" t="s">
        <v>338</v>
      </c>
      <c r="C320" s="170">
        <v>64.214891399999999</v>
      </c>
      <c r="D320" s="173">
        <v>15</v>
      </c>
      <c r="E320" s="172">
        <f t="shared" si="4"/>
        <v>0.25</v>
      </c>
    </row>
    <row r="321" spans="1:5">
      <c r="A321" s="168" t="s">
        <v>558</v>
      </c>
      <c r="B321" s="169" t="s">
        <v>1688</v>
      </c>
      <c r="C321" s="170">
        <v>27.792611100000002</v>
      </c>
      <c r="D321" s="173">
        <v>15</v>
      </c>
      <c r="E321" s="172">
        <f t="shared" si="4"/>
        <v>0.25</v>
      </c>
    </row>
    <row r="322" spans="1:5">
      <c r="A322" s="168" t="s">
        <v>339</v>
      </c>
      <c r="B322" s="169" t="s">
        <v>1689</v>
      </c>
      <c r="C322" s="170">
        <v>25.254473100000002</v>
      </c>
      <c r="D322" s="173">
        <v>15</v>
      </c>
      <c r="E322" s="172">
        <f t="shared" si="4"/>
        <v>0.25</v>
      </c>
    </row>
    <row r="323" spans="1:5">
      <c r="A323" s="168" t="s">
        <v>560</v>
      </c>
      <c r="B323" s="169" t="s">
        <v>1690</v>
      </c>
      <c r="C323" s="170">
        <v>25.254473100000002</v>
      </c>
      <c r="D323" s="173">
        <v>15</v>
      </c>
      <c r="E323" s="172">
        <f t="shared" ref="E323:E386" si="5">D323/60</f>
        <v>0.25</v>
      </c>
    </row>
    <row r="324" spans="1:5">
      <c r="A324" s="168" t="s">
        <v>562</v>
      </c>
      <c r="B324" s="169" t="s">
        <v>1691</v>
      </c>
      <c r="C324" s="170">
        <v>36.803001000000002</v>
      </c>
      <c r="D324" s="173">
        <v>15</v>
      </c>
      <c r="E324" s="172">
        <f t="shared" si="5"/>
        <v>0.25</v>
      </c>
    </row>
    <row r="325" spans="1:5">
      <c r="A325" s="168" t="s">
        <v>564</v>
      </c>
      <c r="B325" s="169" t="s">
        <v>1692</v>
      </c>
      <c r="C325" s="170">
        <v>54.950687700000003</v>
      </c>
      <c r="D325" s="173">
        <v>15</v>
      </c>
      <c r="E325" s="172">
        <f t="shared" si="5"/>
        <v>0.25</v>
      </c>
    </row>
    <row r="326" spans="1:5">
      <c r="A326" s="168" t="s">
        <v>751</v>
      </c>
      <c r="B326" s="169" t="s">
        <v>1693</v>
      </c>
      <c r="C326" s="170">
        <v>54.950687700000003</v>
      </c>
      <c r="D326" s="173">
        <v>15</v>
      </c>
      <c r="E326" s="172">
        <f t="shared" si="5"/>
        <v>0.25</v>
      </c>
    </row>
    <row r="327" spans="1:5">
      <c r="A327" s="168" t="s">
        <v>341</v>
      </c>
      <c r="B327" s="169" t="s">
        <v>1694</v>
      </c>
      <c r="C327" s="170">
        <v>16.244083199999999</v>
      </c>
      <c r="D327" s="173">
        <v>15</v>
      </c>
      <c r="E327" s="172">
        <f t="shared" si="5"/>
        <v>0.25</v>
      </c>
    </row>
    <row r="328" spans="1:5">
      <c r="A328" s="168" t="s">
        <v>566</v>
      </c>
      <c r="B328" s="169" t="s">
        <v>1695</v>
      </c>
      <c r="C328" s="170">
        <v>16.244083199999999</v>
      </c>
      <c r="D328" s="173">
        <v>15</v>
      </c>
      <c r="E328" s="172">
        <f t="shared" si="5"/>
        <v>0.25</v>
      </c>
    </row>
    <row r="329" spans="1:5">
      <c r="A329" s="168" t="s">
        <v>343</v>
      </c>
      <c r="B329" s="169" t="s">
        <v>1696</v>
      </c>
      <c r="C329" s="170">
        <v>15.990269399999999</v>
      </c>
      <c r="D329" s="173">
        <v>15</v>
      </c>
      <c r="E329" s="172">
        <f t="shared" si="5"/>
        <v>0.25</v>
      </c>
    </row>
    <row r="330" spans="1:5">
      <c r="A330" s="168" t="s">
        <v>568</v>
      </c>
      <c r="B330" s="169" t="s">
        <v>1697</v>
      </c>
      <c r="C330" s="170">
        <v>15.990269399999999</v>
      </c>
      <c r="D330" s="173">
        <v>15</v>
      </c>
      <c r="E330" s="172">
        <f t="shared" si="5"/>
        <v>0.25</v>
      </c>
    </row>
    <row r="331" spans="1:5">
      <c r="A331" s="168" t="s">
        <v>345</v>
      </c>
      <c r="B331" s="169" t="s">
        <v>1698</v>
      </c>
      <c r="C331" s="170">
        <v>18.655314300000001</v>
      </c>
      <c r="D331" s="173">
        <v>15</v>
      </c>
      <c r="E331" s="172">
        <f t="shared" si="5"/>
        <v>0.25</v>
      </c>
    </row>
    <row r="332" spans="1:5">
      <c r="A332" s="168" t="s">
        <v>570</v>
      </c>
      <c r="B332" s="169" t="s">
        <v>1699</v>
      </c>
      <c r="C332" s="170">
        <v>18.655314300000001</v>
      </c>
      <c r="D332" s="173">
        <v>15</v>
      </c>
      <c r="E332" s="172">
        <f t="shared" si="5"/>
        <v>0.25</v>
      </c>
    </row>
    <row r="333" spans="1:5">
      <c r="A333" s="168" t="s">
        <v>1168</v>
      </c>
      <c r="B333" s="169" t="s">
        <v>1700</v>
      </c>
      <c r="C333" s="170">
        <v>33.884142299999993</v>
      </c>
      <c r="D333" s="173">
        <v>15</v>
      </c>
      <c r="E333" s="172">
        <f t="shared" si="5"/>
        <v>0.25</v>
      </c>
    </row>
    <row r="334" spans="1:5">
      <c r="A334" s="168" t="s">
        <v>1170</v>
      </c>
      <c r="B334" s="169" t="s">
        <v>1700</v>
      </c>
      <c r="C334" s="170">
        <v>36.422280299999997</v>
      </c>
      <c r="D334" s="173">
        <v>15</v>
      </c>
      <c r="E334" s="172">
        <f t="shared" si="5"/>
        <v>0.25</v>
      </c>
    </row>
    <row r="335" spans="1:5">
      <c r="A335" s="168" t="s">
        <v>1166</v>
      </c>
      <c r="B335" s="169" t="s">
        <v>1701</v>
      </c>
      <c r="C335" s="170">
        <v>36.422280299999997</v>
      </c>
      <c r="D335" s="173">
        <v>15</v>
      </c>
      <c r="E335" s="172">
        <f t="shared" si="5"/>
        <v>0.25</v>
      </c>
    </row>
    <row r="336" spans="1:5">
      <c r="A336" s="168" t="s">
        <v>1173</v>
      </c>
      <c r="B336" s="169" t="s">
        <v>1700</v>
      </c>
      <c r="C336" s="170">
        <v>35.914652699999998</v>
      </c>
      <c r="D336" s="173">
        <v>15</v>
      </c>
      <c r="E336" s="172">
        <f t="shared" si="5"/>
        <v>0.25</v>
      </c>
    </row>
    <row r="337" spans="1:5">
      <c r="A337" s="168" t="s">
        <v>1175</v>
      </c>
      <c r="B337" s="169" t="s">
        <v>1700</v>
      </c>
      <c r="C337" s="170">
        <v>37.945163099999995</v>
      </c>
      <c r="D337" s="173">
        <v>15</v>
      </c>
      <c r="E337" s="172">
        <f t="shared" si="5"/>
        <v>0.25</v>
      </c>
    </row>
    <row r="338" spans="1:5">
      <c r="A338" s="168" t="s">
        <v>1171</v>
      </c>
      <c r="B338" s="169" t="s">
        <v>1701</v>
      </c>
      <c r="C338" s="170">
        <v>37.945163099999995</v>
      </c>
      <c r="D338" s="173">
        <v>15</v>
      </c>
      <c r="E338" s="172">
        <f t="shared" si="5"/>
        <v>0.25</v>
      </c>
    </row>
    <row r="339" spans="1:5">
      <c r="A339" s="168" t="s">
        <v>1176</v>
      </c>
      <c r="B339" s="169" t="s">
        <v>1702</v>
      </c>
      <c r="C339" s="170">
        <v>90.992247300000002</v>
      </c>
      <c r="D339" s="173">
        <v>15</v>
      </c>
      <c r="E339" s="172">
        <f t="shared" si="5"/>
        <v>0.25</v>
      </c>
    </row>
    <row r="340" spans="1:5">
      <c r="A340" s="168" t="s">
        <v>347</v>
      </c>
      <c r="B340" s="169" t="s">
        <v>1703</v>
      </c>
      <c r="C340" s="170">
        <v>18.274593599999999</v>
      </c>
      <c r="D340" s="173">
        <v>15</v>
      </c>
      <c r="E340" s="172">
        <f t="shared" si="5"/>
        <v>0.25</v>
      </c>
    </row>
    <row r="341" spans="1:5">
      <c r="A341" s="168" t="s">
        <v>572</v>
      </c>
      <c r="B341" s="169" t="s">
        <v>1704</v>
      </c>
      <c r="C341" s="170">
        <v>18.274593599999999</v>
      </c>
      <c r="D341" s="173">
        <v>15</v>
      </c>
      <c r="E341" s="172">
        <f t="shared" si="5"/>
        <v>0.25</v>
      </c>
    </row>
    <row r="342" spans="1:5">
      <c r="A342" s="168" t="s">
        <v>349</v>
      </c>
      <c r="B342" s="169" t="s">
        <v>1705</v>
      </c>
      <c r="C342" s="170">
        <v>25.762100699999998</v>
      </c>
      <c r="D342" s="173">
        <v>15</v>
      </c>
      <c r="E342" s="172">
        <f t="shared" si="5"/>
        <v>0.25</v>
      </c>
    </row>
    <row r="343" spans="1:5">
      <c r="A343" s="168" t="s">
        <v>1186</v>
      </c>
      <c r="B343" s="169" t="s">
        <v>1706</v>
      </c>
      <c r="C343" s="170">
        <v>18.528407399999999</v>
      </c>
      <c r="D343" s="173">
        <v>30</v>
      </c>
      <c r="E343" s="172">
        <f t="shared" si="5"/>
        <v>0.5</v>
      </c>
    </row>
    <row r="344" spans="1:5">
      <c r="A344" s="168" t="s">
        <v>1187</v>
      </c>
      <c r="B344" s="169" t="s">
        <v>1706</v>
      </c>
      <c r="C344" s="170">
        <v>18.655314300000001</v>
      </c>
      <c r="D344" s="173">
        <v>30</v>
      </c>
      <c r="E344" s="172">
        <f t="shared" si="5"/>
        <v>0.5</v>
      </c>
    </row>
    <row r="345" spans="1:5">
      <c r="A345" s="168" t="s">
        <v>1188</v>
      </c>
      <c r="B345" s="169" t="s">
        <v>1706</v>
      </c>
      <c r="C345" s="170">
        <v>19.924383300000002</v>
      </c>
      <c r="D345" s="173">
        <v>30</v>
      </c>
      <c r="E345" s="172">
        <f t="shared" si="5"/>
        <v>0.5</v>
      </c>
    </row>
    <row r="346" spans="1:5">
      <c r="A346" s="168" t="s">
        <v>1189</v>
      </c>
      <c r="B346" s="169" t="s">
        <v>1706</v>
      </c>
      <c r="C346" s="170">
        <v>20.939638500000001</v>
      </c>
      <c r="D346" s="173">
        <v>30</v>
      </c>
      <c r="E346" s="172">
        <f t="shared" si="5"/>
        <v>0.5</v>
      </c>
    </row>
    <row r="347" spans="1:5">
      <c r="A347" s="168" t="s">
        <v>1190</v>
      </c>
      <c r="B347" s="169" t="s">
        <v>1706</v>
      </c>
      <c r="C347" s="170">
        <v>22.5894282</v>
      </c>
      <c r="D347" s="173">
        <v>30</v>
      </c>
      <c r="E347" s="172">
        <f t="shared" si="5"/>
        <v>0.5</v>
      </c>
    </row>
    <row r="348" spans="1:5">
      <c r="A348" s="168" t="s">
        <v>1191</v>
      </c>
      <c r="B348" s="169" t="s">
        <v>1706</v>
      </c>
      <c r="C348" s="170">
        <v>23.858497200000002</v>
      </c>
      <c r="D348" s="173">
        <v>30</v>
      </c>
      <c r="E348" s="172">
        <f t="shared" si="5"/>
        <v>0.5</v>
      </c>
    </row>
    <row r="349" spans="1:5">
      <c r="A349" s="168" t="s">
        <v>1192</v>
      </c>
      <c r="B349" s="169" t="s">
        <v>1706</v>
      </c>
      <c r="C349" s="170">
        <v>27.158076599999994</v>
      </c>
      <c r="D349" s="173">
        <v>30</v>
      </c>
      <c r="E349" s="172">
        <f t="shared" si="5"/>
        <v>0.5</v>
      </c>
    </row>
    <row r="350" spans="1:5">
      <c r="A350" s="168" t="s">
        <v>1707</v>
      </c>
      <c r="B350" s="169" t="s">
        <v>1708</v>
      </c>
      <c r="C350" s="170">
        <v>20.051290200000004</v>
      </c>
      <c r="D350" s="173">
        <v>30</v>
      </c>
      <c r="E350" s="172">
        <f t="shared" si="5"/>
        <v>0.5</v>
      </c>
    </row>
    <row r="351" spans="1:5">
      <c r="A351" s="168" t="s">
        <v>1180</v>
      </c>
      <c r="B351" s="169" t="s">
        <v>1708</v>
      </c>
      <c r="C351" s="170">
        <v>23.477776500000001</v>
      </c>
      <c r="D351" s="173">
        <v>30</v>
      </c>
      <c r="E351" s="172">
        <f t="shared" si="5"/>
        <v>0.5</v>
      </c>
    </row>
    <row r="352" spans="1:5">
      <c r="A352" s="168" t="s">
        <v>1181</v>
      </c>
      <c r="B352" s="169" t="s">
        <v>1708</v>
      </c>
      <c r="C352" s="170">
        <v>25.000659300000002</v>
      </c>
      <c r="D352" s="173">
        <v>30</v>
      </c>
      <c r="E352" s="172">
        <f t="shared" si="5"/>
        <v>0.5</v>
      </c>
    </row>
    <row r="353" spans="1:5">
      <c r="A353" s="168" t="s">
        <v>1709</v>
      </c>
      <c r="B353" s="169" t="s">
        <v>1708</v>
      </c>
      <c r="C353" s="170">
        <v>26.650448999999995</v>
      </c>
      <c r="D353" s="173">
        <v>30</v>
      </c>
      <c r="E353" s="172">
        <f t="shared" si="5"/>
        <v>0.5</v>
      </c>
    </row>
    <row r="354" spans="1:5">
      <c r="A354" s="168" t="s">
        <v>1183</v>
      </c>
      <c r="B354" s="169" t="s">
        <v>1708</v>
      </c>
      <c r="C354" s="170">
        <v>27.538797299999999</v>
      </c>
      <c r="D354" s="173">
        <v>30</v>
      </c>
      <c r="E354" s="172">
        <f t="shared" si="5"/>
        <v>0.5</v>
      </c>
    </row>
    <row r="355" spans="1:5">
      <c r="A355" s="168" t="s">
        <v>1184</v>
      </c>
      <c r="B355" s="169" t="s">
        <v>1708</v>
      </c>
      <c r="C355" s="170">
        <v>28.680959399999999</v>
      </c>
      <c r="D355" s="173">
        <v>30</v>
      </c>
      <c r="E355" s="172">
        <f t="shared" si="5"/>
        <v>0.5</v>
      </c>
    </row>
    <row r="356" spans="1:5">
      <c r="A356" s="168" t="s">
        <v>1710</v>
      </c>
      <c r="B356" s="169" t="s">
        <v>1708</v>
      </c>
      <c r="C356" s="170">
        <v>31.219097399999999</v>
      </c>
      <c r="D356" s="173">
        <v>30</v>
      </c>
      <c r="E356" s="172">
        <f t="shared" si="5"/>
        <v>0.5</v>
      </c>
    </row>
    <row r="357" spans="1:5">
      <c r="A357" s="168" t="s">
        <v>753</v>
      </c>
      <c r="B357" s="169" t="s">
        <v>1711</v>
      </c>
      <c r="C357" s="170">
        <v>68.149005299999999</v>
      </c>
      <c r="D357" s="173">
        <v>30</v>
      </c>
      <c r="E357" s="172">
        <f t="shared" si="5"/>
        <v>0.5</v>
      </c>
    </row>
    <row r="358" spans="1:5">
      <c r="A358" s="168" t="s">
        <v>755</v>
      </c>
      <c r="B358" s="169" t="s">
        <v>1712</v>
      </c>
      <c r="C358" s="170">
        <v>103.5560304</v>
      </c>
      <c r="D358" s="173">
        <v>30</v>
      </c>
      <c r="E358" s="172">
        <f t="shared" si="5"/>
        <v>0.5</v>
      </c>
    </row>
    <row r="359" spans="1:5">
      <c r="A359" s="168" t="s">
        <v>579</v>
      </c>
      <c r="B359" s="169" t="s">
        <v>1713</v>
      </c>
      <c r="C359" s="170">
        <v>64.468705200000002</v>
      </c>
      <c r="D359" s="173">
        <v>30</v>
      </c>
      <c r="E359" s="172">
        <f t="shared" si="5"/>
        <v>0.5</v>
      </c>
    </row>
    <row r="360" spans="1:5">
      <c r="A360" s="168" t="s">
        <v>581</v>
      </c>
      <c r="B360" s="169" t="s">
        <v>1714</v>
      </c>
      <c r="C360" s="170">
        <v>99.495009600000003</v>
      </c>
      <c r="D360" s="173">
        <v>30</v>
      </c>
      <c r="E360" s="172">
        <f t="shared" si="5"/>
        <v>0.5</v>
      </c>
    </row>
    <row r="361" spans="1:5">
      <c r="A361" s="168" t="s">
        <v>757</v>
      </c>
      <c r="B361" s="169" t="s">
        <v>1715</v>
      </c>
      <c r="C361" s="170">
        <v>65.610867299999995</v>
      </c>
      <c r="D361" s="173">
        <v>30</v>
      </c>
      <c r="E361" s="172">
        <f t="shared" si="5"/>
        <v>0.5</v>
      </c>
    </row>
    <row r="362" spans="1:5">
      <c r="A362" s="168" t="s">
        <v>759</v>
      </c>
      <c r="B362" s="169" t="s">
        <v>1716</v>
      </c>
      <c r="C362" s="170">
        <v>102.03314759999999</v>
      </c>
      <c r="D362" s="173">
        <v>30</v>
      </c>
      <c r="E362" s="172">
        <f t="shared" si="5"/>
        <v>0.5</v>
      </c>
    </row>
    <row r="363" spans="1:5">
      <c r="A363" s="168" t="s">
        <v>585</v>
      </c>
      <c r="B363" s="169" t="s">
        <v>1717</v>
      </c>
      <c r="C363" s="170">
        <v>80.332067699999996</v>
      </c>
      <c r="D363" s="173">
        <v>30</v>
      </c>
      <c r="E363" s="172">
        <f t="shared" si="5"/>
        <v>0.5</v>
      </c>
    </row>
    <row r="364" spans="1:5">
      <c r="A364" s="168" t="s">
        <v>587</v>
      </c>
      <c r="B364" s="169" t="s">
        <v>1718</v>
      </c>
      <c r="C364" s="170">
        <v>83.885460899999998</v>
      </c>
      <c r="D364" s="173">
        <v>30</v>
      </c>
      <c r="E364" s="172">
        <f t="shared" si="5"/>
        <v>0.5</v>
      </c>
    </row>
    <row r="365" spans="1:5">
      <c r="A365" s="168" t="s">
        <v>589</v>
      </c>
      <c r="B365" s="169" t="s">
        <v>1719</v>
      </c>
      <c r="C365" s="170">
        <v>61.549846500000001</v>
      </c>
      <c r="D365" s="173">
        <v>30</v>
      </c>
      <c r="E365" s="172">
        <f t="shared" si="5"/>
        <v>0.5</v>
      </c>
    </row>
    <row r="366" spans="1:5">
      <c r="A366" s="168" t="s">
        <v>574</v>
      </c>
      <c r="B366" s="169" t="s">
        <v>1720</v>
      </c>
      <c r="C366" s="170">
        <v>25.762100699999998</v>
      </c>
      <c r="D366" s="173">
        <v>15</v>
      </c>
      <c r="E366" s="172">
        <f t="shared" si="5"/>
        <v>0.25</v>
      </c>
    </row>
    <row r="367" spans="1:5">
      <c r="A367" s="168" t="s">
        <v>351</v>
      </c>
      <c r="B367" s="169" t="s">
        <v>1721</v>
      </c>
      <c r="C367" s="170">
        <v>24.873752400000001</v>
      </c>
      <c r="D367" s="173">
        <v>15</v>
      </c>
      <c r="E367" s="172">
        <f t="shared" si="5"/>
        <v>0.25</v>
      </c>
    </row>
    <row r="368" spans="1:5">
      <c r="A368" s="168" t="s">
        <v>576</v>
      </c>
      <c r="B368" s="169" t="s">
        <v>1722</v>
      </c>
      <c r="C368" s="170">
        <v>24.873752400000001</v>
      </c>
      <c r="D368" s="173">
        <v>15</v>
      </c>
      <c r="E368" s="172">
        <f t="shared" si="5"/>
        <v>0.25</v>
      </c>
    </row>
    <row r="369" spans="1:5">
      <c r="A369" s="168" t="s">
        <v>1193</v>
      </c>
      <c r="B369" s="169" t="s">
        <v>1723</v>
      </c>
      <c r="C369" s="170">
        <v>54.950687700000003</v>
      </c>
      <c r="D369" s="173">
        <v>15</v>
      </c>
      <c r="E369" s="172">
        <f t="shared" si="5"/>
        <v>0.25</v>
      </c>
    </row>
    <row r="370" spans="1:5">
      <c r="A370" s="168" t="s">
        <v>353</v>
      </c>
      <c r="B370" s="169" t="s">
        <v>1689</v>
      </c>
      <c r="C370" s="170">
        <v>31.472911200000002</v>
      </c>
      <c r="D370" s="173">
        <v>15</v>
      </c>
      <c r="E370" s="172">
        <f t="shared" si="5"/>
        <v>0.25</v>
      </c>
    </row>
    <row r="371" spans="1:5">
      <c r="A371" s="168" t="s">
        <v>577</v>
      </c>
      <c r="B371" s="169" t="s">
        <v>1690</v>
      </c>
      <c r="C371" s="170">
        <v>31.472911200000002</v>
      </c>
      <c r="D371" s="173">
        <v>15</v>
      </c>
      <c r="E371" s="172">
        <f t="shared" si="5"/>
        <v>0.25</v>
      </c>
    </row>
    <row r="372" spans="1:5">
      <c r="A372" s="168" t="s">
        <v>355</v>
      </c>
      <c r="B372" s="169" t="s">
        <v>1689</v>
      </c>
      <c r="C372" s="170">
        <v>49.239877199999995</v>
      </c>
      <c r="D372" s="173">
        <v>15</v>
      </c>
      <c r="E372" s="172">
        <f t="shared" si="5"/>
        <v>0.25</v>
      </c>
    </row>
    <row r="373" spans="1:5">
      <c r="A373" s="168" t="s">
        <v>583</v>
      </c>
      <c r="B373" s="169" t="s">
        <v>1690</v>
      </c>
      <c r="C373" s="170">
        <v>49.239877199999995</v>
      </c>
      <c r="D373" s="173">
        <v>15</v>
      </c>
      <c r="E373" s="172">
        <f t="shared" si="5"/>
        <v>0.25</v>
      </c>
    </row>
    <row r="374" spans="1:5">
      <c r="A374" s="168" t="s">
        <v>357</v>
      </c>
      <c r="B374" s="169" t="s">
        <v>1724</v>
      </c>
      <c r="C374" s="170">
        <v>22.716335100000002</v>
      </c>
      <c r="D374" s="173">
        <v>15</v>
      </c>
      <c r="E374" s="172">
        <f t="shared" si="5"/>
        <v>0.25</v>
      </c>
    </row>
    <row r="375" spans="1:5">
      <c r="A375" s="168" t="s">
        <v>359</v>
      </c>
      <c r="B375" s="169" t="s">
        <v>1689</v>
      </c>
      <c r="C375" s="170">
        <v>55.712129099999999</v>
      </c>
      <c r="D375" s="173">
        <v>15</v>
      </c>
      <c r="E375" s="172">
        <f t="shared" si="5"/>
        <v>0.25</v>
      </c>
    </row>
    <row r="376" spans="1:5">
      <c r="A376" s="168" t="s">
        <v>591</v>
      </c>
      <c r="B376" s="169" t="s">
        <v>1690</v>
      </c>
      <c r="C376" s="170">
        <v>55.712129099999999</v>
      </c>
      <c r="D376" s="173">
        <v>15</v>
      </c>
      <c r="E376" s="172">
        <f t="shared" si="5"/>
        <v>0.25</v>
      </c>
    </row>
    <row r="377" spans="1:5">
      <c r="A377" s="168" t="s">
        <v>361</v>
      </c>
      <c r="B377" s="169" t="s">
        <v>1689</v>
      </c>
      <c r="C377" s="170">
        <v>77.920836600000001</v>
      </c>
      <c r="D377" s="173">
        <v>15</v>
      </c>
      <c r="E377" s="172">
        <f t="shared" si="5"/>
        <v>0.25</v>
      </c>
    </row>
    <row r="378" spans="1:5">
      <c r="A378" s="168" t="s">
        <v>593</v>
      </c>
      <c r="B378" s="169" t="s">
        <v>1690</v>
      </c>
      <c r="C378" s="170">
        <v>77.920836600000001</v>
      </c>
      <c r="D378" s="173">
        <v>15</v>
      </c>
      <c r="E378" s="172">
        <f t="shared" si="5"/>
        <v>0.25</v>
      </c>
    </row>
    <row r="379" spans="1:5">
      <c r="A379" s="168" t="s">
        <v>595</v>
      </c>
      <c r="B379" s="169" t="s">
        <v>1725</v>
      </c>
      <c r="C379" s="170">
        <v>99.748823399999992</v>
      </c>
      <c r="D379" s="173">
        <v>15</v>
      </c>
      <c r="E379" s="172">
        <f t="shared" si="5"/>
        <v>0.25</v>
      </c>
    </row>
    <row r="380" spans="1:5">
      <c r="A380" s="168" t="s">
        <v>761</v>
      </c>
      <c r="B380" s="169" t="s">
        <v>1726</v>
      </c>
      <c r="C380" s="170">
        <v>99.748823399999992</v>
      </c>
      <c r="D380" s="173">
        <v>15</v>
      </c>
      <c r="E380" s="172">
        <f t="shared" si="5"/>
        <v>0.25</v>
      </c>
    </row>
    <row r="381" spans="1:5">
      <c r="A381" s="168" t="s">
        <v>1195</v>
      </c>
      <c r="B381" s="169" t="s">
        <v>1727</v>
      </c>
      <c r="C381" s="170">
        <v>222.21398190000002</v>
      </c>
      <c r="D381" s="173">
        <v>30</v>
      </c>
      <c r="E381" s="172">
        <f t="shared" si="5"/>
        <v>0.5</v>
      </c>
    </row>
    <row r="382" spans="1:5">
      <c r="A382" s="176" t="s">
        <v>1197</v>
      </c>
      <c r="B382" s="169" t="s">
        <v>1728</v>
      </c>
      <c r="C382" s="170">
        <v>290.61680100000007</v>
      </c>
      <c r="D382" s="173">
        <v>30</v>
      </c>
      <c r="E382" s="172">
        <f t="shared" si="5"/>
        <v>0.5</v>
      </c>
    </row>
    <row r="383" spans="1:5">
      <c r="A383" s="168" t="s">
        <v>1199</v>
      </c>
      <c r="B383" s="169" t="s">
        <v>1729</v>
      </c>
      <c r="C383" s="170">
        <v>290.61680100000007</v>
      </c>
      <c r="D383" s="173">
        <v>30</v>
      </c>
      <c r="E383" s="172">
        <f t="shared" si="5"/>
        <v>0.5</v>
      </c>
    </row>
    <row r="384" spans="1:5">
      <c r="A384" s="168" t="s">
        <v>597</v>
      </c>
      <c r="B384" s="169" t="s">
        <v>1730</v>
      </c>
      <c r="C384" s="170">
        <v>567.02002920000007</v>
      </c>
      <c r="D384" s="173">
        <v>30</v>
      </c>
      <c r="E384" s="172">
        <f t="shared" si="5"/>
        <v>0.5</v>
      </c>
    </row>
    <row r="385" spans="1:5">
      <c r="A385" s="168" t="s">
        <v>1201</v>
      </c>
      <c r="B385" s="169" t="s">
        <v>1731</v>
      </c>
      <c r="C385" s="170">
        <v>353.30880960000002</v>
      </c>
      <c r="D385" s="173">
        <v>30</v>
      </c>
      <c r="E385" s="172">
        <f t="shared" si="5"/>
        <v>0.5</v>
      </c>
    </row>
    <row r="386" spans="1:5">
      <c r="A386" s="168" t="s">
        <v>1203</v>
      </c>
      <c r="B386" s="169" t="s">
        <v>1732</v>
      </c>
      <c r="C386" s="170">
        <v>353.30880960000002</v>
      </c>
      <c r="D386" s="173">
        <v>30</v>
      </c>
      <c r="E386" s="172">
        <f t="shared" si="5"/>
        <v>0.5</v>
      </c>
    </row>
    <row r="387" spans="1:5">
      <c r="A387" s="168" t="s">
        <v>1733</v>
      </c>
      <c r="B387" s="169" t="s">
        <v>1734</v>
      </c>
      <c r="C387" s="170">
        <v>317.90178450000002</v>
      </c>
      <c r="D387" s="173">
        <v>30</v>
      </c>
      <c r="E387" s="172">
        <f t="shared" ref="E387:E450" si="6">D387/60</f>
        <v>0.5</v>
      </c>
    </row>
    <row r="388" spans="1:5">
      <c r="A388" s="168" t="s">
        <v>1735</v>
      </c>
      <c r="B388" s="169" t="s">
        <v>1736</v>
      </c>
      <c r="C388" s="170">
        <v>317.90178450000002</v>
      </c>
      <c r="D388" s="173">
        <v>30</v>
      </c>
      <c r="E388" s="172">
        <f t="shared" si="6"/>
        <v>0.5</v>
      </c>
    </row>
    <row r="389" spans="1:5">
      <c r="A389" s="168" t="s">
        <v>1737</v>
      </c>
      <c r="B389" s="169" t="s">
        <v>1738</v>
      </c>
      <c r="C389" s="170">
        <v>375.13679640000004</v>
      </c>
      <c r="D389" s="173">
        <v>30</v>
      </c>
      <c r="E389" s="172">
        <f t="shared" si="6"/>
        <v>0.5</v>
      </c>
    </row>
    <row r="390" spans="1:5">
      <c r="A390" s="168" t="s">
        <v>1739</v>
      </c>
      <c r="B390" s="169" t="s">
        <v>1738</v>
      </c>
      <c r="C390" s="170">
        <v>375.13679640000004</v>
      </c>
      <c r="D390" s="173">
        <v>30</v>
      </c>
      <c r="E390" s="172">
        <f t="shared" si="6"/>
        <v>0.5</v>
      </c>
    </row>
    <row r="391" spans="1:5">
      <c r="A391" s="168" t="s">
        <v>763</v>
      </c>
      <c r="B391" s="169" t="s">
        <v>499</v>
      </c>
      <c r="C391" s="170">
        <v>81.98185740000001</v>
      </c>
      <c r="D391" s="173">
        <v>15</v>
      </c>
      <c r="E391" s="172">
        <f t="shared" si="6"/>
        <v>0.25</v>
      </c>
    </row>
    <row r="392" spans="1:5">
      <c r="A392" s="168" t="s">
        <v>764</v>
      </c>
      <c r="B392" s="169" t="s">
        <v>499</v>
      </c>
      <c r="C392" s="170">
        <v>88.454109299999999</v>
      </c>
      <c r="D392" s="173">
        <v>15</v>
      </c>
      <c r="E392" s="172">
        <f t="shared" si="6"/>
        <v>0.25</v>
      </c>
    </row>
    <row r="393" spans="1:5">
      <c r="A393" s="168" t="s">
        <v>1217</v>
      </c>
      <c r="B393" s="169" t="s">
        <v>1740</v>
      </c>
      <c r="C393" s="170">
        <v>642.14891399999999</v>
      </c>
      <c r="D393" s="173">
        <v>30</v>
      </c>
      <c r="E393" s="172">
        <f t="shared" si="6"/>
        <v>0.5</v>
      </c>
    </row>
    <row r="394" spans="1:5">
      <c r="A394" s="168" t="s">
        <v>1219</v>
      </c>
      <c r="B394" s="169" t="s">
        <v>1740</v>
      </c>
      <c r="C394" s="170">
        <v>642.14891399999999</v>
      </c>
      <c r="D394" s="173">
        <v>30</v>
      </c>
      <c r="E394" s="172">
        <f t="shared" si="6"/>
        <v>0.5</v>
      </c>
    </row>
    <row r="395" spans="1:5">
      <c r="A395" s="168" t="s">
        <v>1221</v>
      </c>
      <c r="B395" s="169" t="s">
        <v>1741</v>
      </c>
      <c r="C395" s="170">
        <v>39.087325199999995</v>
      </c>
      <c r="D395" s="173">
        <v>30</v>
      </c>
      <c r="E395" s="172">
        <f t="shared" si="6"/>
        <v>0.5</v>
      </c>
    </row>
    <row r="396" spans="1:5">
      <c r="A396" s="168" t="s">
        <v>601</v>
      </c>
      <c r="B396" s="169" t="s">
        <v>1742</v>
      </c>
      <c r="C396" s="170">
        <v>5.3300897999999997</v>
      </c>
      <c r="D396" s="173">
        <v>15</v>
      </c>
      <c r="E396" s="172">
        <f t="shared" si="6"/>
        <v>0.25</v>
      </c>
    </row>
    <row r="397" spans="1:5">
      <c r="A397" s="168" t="s">
        <v>766</v>
      </c>
      <c r="B397" s="169" t="s">
        <v>1697</v>
      </c>
      <c r="C397" s="170">
        <v>5.3300897999999997</v>
      </c>
      <c r="D397" s="173">
        <v>15</v>
      </c>
      <c r="E397" s="172">
        <f t="shared" si="6"/>
        <v>0.25</v>
      </c>
    </row>
    <row r="398" spans="1:5">
      <c r="A398" s="168" t="s">
        <v>602</v>
      </c>
      <c r="B398" s="169" t="s">
        <v>1698</v>
      </c>
      <c r="C398" s="170">
        <v>6.4722518999999998</v>
      </c>
      <c r="D398" s="173">
        <v>15</v>
      </c>
      <c r="E398" s="172">
        <f t="shared" si="6"/>
        <v>0.25</v>
      </c>
    </row>
    <row r="399" spans="1:5">
      <c r="A399" s="168" t="s">
        <v>767</v>
      </c>
      <c r="B399" s="169" t="s">
        <v>1699</v>
      </c>
      <c r="C399" s="170">
        <v>6.4722518999999998</v>
      </c>
      <c r="D399" s="173">
        <v>15</v>
      </c>
      <c r="E399" s="172">
        <f t="shared" si="6"/>
        <v>0.25</v>
      </c>
    </row>
    <row r="400" spans="1:5">
      <c r="A400" s="168" t="s">
        <v>603</v>
      </c>
      <c r="B400" s="169" t="s">
        <v>1689</v>
      </c>
      <c r="C400" s="170">
        <v>10.4063658</v>
      </c>
      <c r="D400" s="173">
        <v>15</v>
      </c>
      <c r="E400" s="172">
        <f t="shared" si="6"/>
        <v>0.25</v>
      </c>
    </row>
    <row r="401" spans="1:5">
      <c r="A401" s="168" t="s">
        <v>768</v>
      </c>
      <c r="B401" s="169" t="s">
        <v>1690</v>
      </c>
      <c r="C401" s="170">
        <v>10.4063658</v>
      </c>
      <c r="D401" s="173">
        <v>15</v>
      </c>
      <c r="E401" s="172">
        <f t="shared" si="6"/>
        <v>0.25</v>
      </c>
    </row>
    <row r="402" spans="1:5">
      <c r="A402" s="168" t="s">
        <v>604</v>
      </c>
      <c r="B402" s="169" t="s">
        <v>1689</v>
      </c>
      <c r="C402" s="170">
        <v>16.3709901</v>
      </c>
      <c r="D402" s="173">
        <v>15</v>
      </c>
      <c r="E402" s="172">
        <f t="shared" si="6"/>
        <v>0.25</v>
      </c>
    </row>
    <row r="403" spans="1:5">
      <c r="A403" s="168" t="s">
        <v>769</v>
      </c>
      <c r="B403" s="169" t="s">
        <v>1690</v>
      </c>
      <c r="C403" s="170">
        <v>16.3709901</v>
      </c>
      <c r="D403" s="173">
        <v>15</v>
      </c>
      <c r="E403" s="172">
        <f t="shared" si="6"/>
        <v>0.25</v>
      </c>
    </row>
    <row r="404" spans="1:5">
      <c r="A404" s="168" t="s">
        <v>605</v>
      </c>
      <c r="B404" s="169" t="s">
        <v>1743</v>
      </c>
      <c r="C404" s="170">
        <v>436.30592219999994</v>
      </c>
      <c r="D404" s="173">
        <v>25</v>
      </c>
      <c r="E404" s="172">
        <f t="shared" si="6"/>
        <v>0.41666666666666669</v>
      </c>
    </row>
    <row r="405" spans="1:5">
      <c r="A405" s="168" t="s">
        <v>770</v>
      </c>
      <c r="B405" s="169" t="s">
        <v>1744</v>
      </c>
      <c r="C405" s="170">
        <v>33.884142299999993</v>
      </c>
      <c r="D405" s="173">
        <v>15</v>
      </c>
      <c r="E405" s="172">
        <f t="shared" si="6"/>
        <v>0.25</v>
      </c>
    </row>
    <row r="406" spans="1:5">
      <c r="A406" s="168" t="s">
        <v>772</v>
      </c>
      <c r="B406" s="169" t="s">
        <v>1745</v>
      </c>
      <c r="C406" s="170">
        <v>42.006183899999996</v>
      </c>
      <c r="D406" s="173">
        <v>15</v>
      </c>
      <c r="E406" s="172">
        <f t="shared" si="6"/>
        <v>0.25</v>
      </c>
    </row>
    <row r="407" spans="1:5">
      <c r="A407" s="168" t="s">
        <v>1746</v>
      </c>
      <c r="B407" s="169" t="s">
        <v>1747</v>
      </c>
      <c r="C407" s="170">
        <v>36.676094099999993</v>
      </c>
      <c r="D407" s="173">
        <v>15</v>
      </c>
      <c r="E407" s="172">
        <f t="shared" si="6"/>
        <v>0.25</v>
      </c>
    </row>
    <row r="408" spans="1:5">
      <c r="A408" s="168" t="s">
        <v>1748</v>
      </c>
      <c r="B408" s="169" t="s">
        <v>478</v>
      </c>
      <c r="C408" s="170">
        <v>224.24449229999999</v>
      </c>
      <c r="D408" s="173">
        <v>25</v>
      </c>
      <c r="E408" s="172">
        <f t="shared" si="6"/>
        <v>0.41666666666666669</v>
      </c>
    </row>
    <row r="409" spans="1:5">
      <c r="A409" s="168" t="s">
        <v>790</v>
      </c>
      <c r="B409" s="169" t="s">
        <v>1749</v>
      </c>
      <c r="C409" s="170">
        <v>55.585222200000004</v>
      </c>
      <c r="D409" s="173">
        <v>15</v>
      </c>
      <c r="E409" s="172">
        <f t="shared" si="6"/>
        <v>0.25</v>
      </c>
    </row>
    <row r="410" spans="1:5">
      <c r="A410" s="168" t="s">
        <v>365</v>
      </c>
      <c r="B410" s="169" t="s">
        <v>1750</v>
      </c>
      <c r="C410" s="170">
        <v>26.396635199999995</v>
      </c>
      <c r="D410" s="173">
        <v>25</v>
      </c>
      <c r="E410" s="172">
        <f t="shared" si="6"/>
        <v>0.41666666666666669</v>
      </c>
    </row>
    <row r="411" spans="1:5">
      <c r="A411" s="168" t="s">
        <v>607</v>
      </c>
      <c r="B411" s="169" t="s">
        <v>1751</v>
      </c>
      <c r="C411" s="170">
        <v>26.396635199999995</v>
      </c>
      <c r="D411" s="173">
        <v>25</v>
      </c>
      <c r="E411" s="172">
        <f t="shared" si="6"/>
        <v>0.41666666666666669</v>
      </c>
    </row>
    <row r="412" spans="1:5">
      <c r="A412" s="168" t="s">
        <v>774</v>
      </c>
      <c r="B412" s="169" t="s">
        <v>1751</v>
      </c>
      <c r="C412" s="170">
        <v>30.838376699999998</v>
      </c>
      <c r="D412" s="173">
        <v>25</v>
      </c>
      <c r="E412" s="172">
        <f t="shared" si="6"/>
        <v>0.41666666666666669</v>
      </c>
    </row>
    <row r="413" spans="1:5">
      <c r="A413" s="168" t="s">
        <v>1226</v>
      </c>
      <c r="B413" s="169" t="s">
        <v>1752</v>
      </c>
      <c r="C413" s="170">
        <v>12.69069</v>
      </c>
      <c r="D413" s="173">
        <v>4</v>
      </c>
      <c r="E413" s="172">
        <f t="shared" si="6"/>
        <v>6.6666666666666666E-2</v>
      </c>
    </row>
    <row r="414" spans="1:5">
      <c r="A414" s="168" t="s">
        <v>609</v>
      </c>
      <c r="B414" s="169" t="s">
        <v>1751</v>
      </c>
      <c r="C414" s="170">
        <v>30.838376699999998</v>
      </c>
      <c r="D414" s="173">
        <v>25</v>
      </c>
      <c r="E414" s="172">
        <f t="shared" si="6"/>
        <v>0.41666666666666669</v>
      </c>
    </row>
    <row r="415" spans="1:5">
      <c r="A415" s="168" t="s">
        <v>367</v>
      </c>
      <c r="B415" s="169" t="s">
        <v>1753</v>
      </c>
      <c r="C415" s="170">
        <v>63.326543100000009</v>
      </c>
      <c r="D415" s="173">
        <v>25</v>
      </c>
      <c r="E415" s="172">
        <f t="shared" si="6"/>
        <v>0.41666666666666669</v>
      </c>
    </row>
    <row r="416" spans="1:5">
      <c r="A416" s="168" t="s">
        <v>611</v>
      </c>
      <c r="B416" s="169" t="s">
        <v>1753</v>
      </c>
      <c r="C416" s="170">
        <v>63.326543100000009</v>
      </c>
      <c r="D416" s="173">
        <v>25</v>
      </c>
      <c r="E416" s="172">
        <f t="shared" si="6"/>
        <v>0.41666666666666669</v>
      </c>
    </row>
    <row r="417" spans="1:5">
      <c r="A417" s="168" t="s">
        <v>776</v>
      </c>
      <c r="B417" s="169" t="s">
        <v>1753</v>
      </c>
      <c r="C417" s="170">
        <v>73.859815799999993</v>
      </c>
      <c r="D417" s="173">
        <v>25</v>
      </c>
      <c r="E417" s="172">
        <f t="shared" si="6"/>
        <v>0.41666666666666669</v>
      </c>
    </row>
    <row r="418" spans="1:5">
      <c r="A418" s="168" t="s">
        <v>613</v>
      </c>
      <c r="B418" s="169" t="s">
        <v>1753</v>
      </c>
      <c r="C418" s="170">
        <v>73.225281299999992</v>
      </c>
      <c r="D418" s="173">
        <v>25</v>
      </c>
      <c r="E418" s="172">
        <f t="shared" si="6"/>
        <v>0.41666666666666669</v>
      </c>
    </row>
    <row r="419" spans="1:5">
      <c r="A419" s="176" t="s">
        <v>369</v>
      </c>
      <c r="B419" s="168" t="s">
        <v>1754</v>
      </c>
      <c r="C419" s="170">
        <v>199.1169261</v>
      </c>
      <c r="D419" s="173">
        <v>30</v>
      </c>
      <c r="E419" s="172">
        <f t="shared" si="6"/>
        <v>0.5</v>
      </c>
    </row>
    <row r="420" spans="1:5">
      <c r="A420" s="168" t="s">
        <v>1228</v>
      </c>
      <c r="B420" s="169" t="s">
        <v>1755</v>
      </c>
      <c r="C420" s="170">
        <v>126.1454586</v>
      </c>
      <c r="D420" s="173">
        <v>5</v>
      </c>
      <c r="E420" s="172">
        <f t="shared" si="6"/>
        <v>8.3333333333333329E-2</v>
      </c>
    </row>
    <row r="421" spans="1:5">
      <c r="A421" s="168" t="s">
        <v>1230</v>
      </c>
      <c r="B421" s="169" t="s">
        <v>1756</v>
      </c>
      <c r="C421" s="170">
        <v>10.660179599999999</v>
      </c>
      <c r="D421" s="173">
        <v>5</v>
      </c>
      <c r="E421" s="172">
        <f t="shared" si="6"/>
        <v>8.3333333333333329E-2</v>
      </c>
    </row>
    <row r="422" spans="1:5">
      <c r="A422" s="168" t="s">
        <v>778</v>
      </c>
      <c r="B422" s="169" t="s">
        <v>1757</v>
      </c>
      <c r="C422" s="174">
        <v>93.065060000000003</v>
      </c>
      <c r="D422" s="173">
        <v>30</v>
      </c>
      <c r="E422" s="172">
        <f t="shared" si="6"/>
        <v>0.5</v>
      </c>
    </row>
    <row r="423" spans="1:5">
      <c r="A423" s="168" t="s">
        <v>371</v>
      </c>
      <c r="B423" s="169" t="s">
        <v>1758</v>
      </c>
      <c r="C423" s="170">
        <v>88.707923100000002</v>
      </c>
      <c r="D423" s="173">
        <v>30</v>
      </c>
      <c r="E423" s="172">
        <f t="shared" si="6"/>
        <v>0.5</v>
      </c>
    </row>
    <row r="424" spans="1:5">
      <c r="A424" s="168" t="s">
        <v>373</v>
      </c>
      <c r="B424" s="169" t="s">
        <v>1759</v>
      </c>
      <c r="C424" s="170">
        <v>107.23633049999998</v>
      </c>
      <c r="D424" s="173">
        <v>30</v>
      </c>
      <c r="E424" s="172">
        <f t="shared" si="6"/>
        <v>0.5</v>
      </c>
    </row>
    <row r="425" spans="1:5">
      <c r="A425" s="168" t="s">
        <v>1232</v>
      </c>
      <c r="B425" s="169" t="s">
        <v>1760</v>
      </c>
      <c r="C425" s="170">
        <v>53.5547118</v>
      </c>
      <c r="D425" s="173">
        <v>5</v>
      </c>
      <c r="E425" s="172">
        <f t="shared" si="6"/>
        <v>8.3333333333333329E-2</v>
      </c>
    </row>
    <row r="426" spans="1:5">
      <c r="A426" s="168" t="s">
        <v>615</v>
      </c>
      <c r="B426" s="169" t="s">
        <v>1761</v>
      </c>
      <c r="C426" s="170">
        <v>91.372968</v>
      </c>
      <c r="D426" s="173">
        <v>30</v>
      </c>
      <c r="E426" s="172">
        <f t="shared" si="6"/>
        <v>0.5</v>
      </c>
    </row>
    <row r="427" spans="1:5">
      <c r="A427" s="176" t="s">
        <v>617</v>
      </c>
      <c r="B427" s="168" t="s">
        <v>1762</v>
      </c>
      <c r="C427" s="174">
        <v>121.32299640000001</v>
      </c>
      <c r="D427" s="173">
        <v>20</v>
      </c>
      <c r="E427" s="172">
        <f t="shared" si="6"/>
        <v>0.33333333333333331</v>
      </c>
    </row>
    <row r="428" spans="1:5">
      <c r="A428" s="176" t="s">
        <v>375</v>
      </c>
      <c r="B428" s="168" t="s">
        <v>1763</v>
      </c>
      <c r="C428" s="174">
        <v>233.00106839999998</v>
      </c>
      <c r="D428" s="175">
        <v>30</v>
      </c>
      <c r="E428" s="172">
        <f t="shared" si="6"/>
        <v>0.5</v>
      </c>
    </row>
    <row r="429" spans="1:5">
      <c r="A429" s="168" t="s">
        <v>377</v>
      </c>
      <c r="B429" s="168" t="s">
        <v>1764</v>
      </c>
      <c r="C429" s="174">
        <v>163.0753665</v>
      </c>
      <c r="D429" s="175">
        <v>20</v>
      </c>
      <c r="E429" s="172">
        <f t="shared" si="6"/>
        <v>0.33333333333333331</v>
      </c>
    </row>
    <row r="430" spans="1:5">
      <c r="A430" s="168" t="s">
        <v>1234</v>
      </c>
      <c r="B430" s="168" t="s">
        <v>1752</v>
      </c>
      <c r="C430" s="174">
        <v>25.38138</v>
      </c>
      <c r="D430" s="175">
        <v>10</v>
      </c>
      <c r="E430" s="172">
        <f t="shared" si="6"/>
        <v>0.16666666666666666</v>
      </c>
    </row>
    <row r="431" spans="1:5">
      <c r="A431" s="168" t="s">
        <v>1236</v>
      </c>
      <c r="B431" s="168" t="s">
        <v>1752</v>
      </c>
      <c r="C431" s="174">
        <v>6.5991588000000005</v>
      </c>
      <c r="D431" s="175">
        <v>10</v>
      </c>
      <c r="E431" s="172">
        <f t="shared" si="6"/>
        <v>0.16666666666666666</v>
      </c>
    </row>
    <row r="432" spans="1:5">
      <c r="A432" s="168" t="s">
        <v>1238</v>
      </c>
      <c r="B432" s="168" t="s">
        <v>1752</v>
      </c>
      <c r="C432" s="174">
        <v>14.340479700000003</v>
      </c>
      <c r="D432" s="175">
        <v>10</v>
      </c>
      <c r="E432" s="172">
        <f t="shared" si="6"/>
        <v>0.16666666666666666</v>
      </c>
    </row>
    <row r="433" spans="1:5">
      <c r="A433" s="168" t="s">
        <v>1240</v>
      </c>
      <c r="B433" s="168" t="s">
        <v>1765</v>
      </c>
      <c r="C433" s="174">
        <v>29.950028399999997</v>
      </c>
      <c r="D433" s="175">
        <v>30</v>
      </c>
      <c r="E433" s="172">
        <f t="shared" si="6"/>
        <v>0.5</v>
      </c>
    </row>
    <row r="434" spans="1:5">
      <c r="A434" s="168" t="s">
        <v>1242</v>
      </c>
      <c r="B434" s="168" t="s">
        <v>1766</v>
      </c>
      <c r="C434" s="174">
        <v>32.868887099999995</v>
      </c>
      <c r="D434" s="175">
        <v>30</v>
      </c>
      <c r="E434" s="172">
        <f t="shared" si="6"/>
        <v>0.5</v>
      </c>
    </row>
    <row r="435" spans="1:5">
      <c r="A435" s="168" t="s">
        <v>1244</v>
      </c>
      <c r="B435" s="168" t="s">
        <v>1767</v>
      </c>
      <c r="C435" s="174">
        <v>37.310628600000001</v>
      </c>
      <c r="D435" s="175">
        <v>30</v>
      </c>
      <c r="E435" s="172">
        <f t="shared" si="6"/>
        <v>0.5</v>
      </c>
    </row>
    <row r="436" spans="1:5">
      <c r="A436" s="168" t="s">
        <v>1246</v>
      </c>
      <c r="B436" s="168" t="s">
        <v>1768</v>
      </c>
      <c r="C436" s="174">
        <v>40.356394199999997</v>
      </c>
      <c r="D436" s="175">
        <v>30</v>
      </c>
      <c r="E436" s="172">
        <f t="shared" si="6"/>
        <v>0.5</v>
      </c>
    </row>
    <row r="437" spans="1:5">
      <c r="A437" s="168" t="s">
        <v>379</v>
      </c>
      <c r="B437" s="168" t="s">
        <v>1769</v>
      </c>
      <c r="C437" s="174">
        <v>370.44124110000001</v>
      </c>
      <c r="D437" s="175">
        <v>30</v>
      </c>
      <c r="E437" s="172">
        <f t="shared" si="6"/>
        <v>0.5</v>
      </c>
    </row>
    <row r="438" spans="1:5">
      <c r="A438" s="168" t="s">
        <v>381</v>
      </c>
      <c r="B438" s="168" t="s">
        <v>1770</v>
      </c>
      <c r="C438" s="174">
        <v>364.85733749999997</v>
      </c>
      <c r="D438" s="175">
        <v>30</v>
      </c>
      <c r="E438" s="172">
        <f t="shared" si="6"/>
        <v>0.5</v>
      </c>
    </row>
    <row r="439" spans="1:5">
      <c r="A439" s="168" t="s">
        <v>383</v>
      </c>
      <c r="B439" s="168" t="s">
        <v>1771</v>
      </c>
      <c r="C439" s="174">
        <v>360.79631669999998</v>
      </c>
      <c r="D439" s="175">
        <v>30</v>
      </c>
      <c r="E439" s="172">
        <f t="shared" si="6"/>
        <v>0.5</v>
      </c>
    </row>
    <row r="440" spans="1:5">
      <c r="A440" s="168" t="s">
        <v>385</v>
      </c>
      <c r="B440" s="168" t="s">
        <v>1772</v>
      </c>
      <c r="C440" s="174">
        <v>357.36983039999996</v>
      </c>
      <c r="D440" s="175">
        <v>30</v>
      </c>
      <c r="E440" s="172">
        <f t="shared" si="6"/>
        <v>0.5</v>
      </c>
    </row>
    <row r="441" spans="1:5">
      <c r="A441" s="168" t="s">
        <v>387</v>
      </c>
      <c r="B441" s="168" t="s">
        <v>1773</v>
      </c>
      <c r="C441" s="174">
        <v>351.0244854</v>
      </c>
      <c r="D441" s="175">
        <v>30</v>
      </c>
      <c r="E441" s="172">
        <f t="shared" si="6"/>
        <v>0.5</v>
      </c>
    </row>
    <row r="442" spans="1:5">
      <c r="A442" s="168" t="s">
        <v>389</v>
      </c>
      <c r="B442" s="168" t="s">
        <v>1774</v>
      </c>
      <c r="C442" s="174">
        <v>322.08971220000001</v>
      </c>
      <c r="D442" s="175">
        <v>30</v>
      </c>
      <c r="E442" s="172">
        <f t="shared" si="6"/>
        <v>0.5</v>
      </c>
    </row>
    <row r="443" spans="1:5">
      <c r="A443" s="168" t="s">
        <v>390</v>
      </c>
      <c r="B443" s="168" t="s">
        <v>1775</v>
      </c>
      <c r="C443" s="174">
        <v>317.26724999999999</v>
      </c>
      <c r="D443" s="175">
        <v>30</v>
      </c>
      <c r="E443" s="172">
        <f t="shared" si="6"/>
        <v>0.5</v>
      </c>
    </row>
    <row r="444" spans="1:5">
      <c r="A444" s="168" t="s">
        <v>391</v>
      </c>
      <c r="B444" s="169" t="s">
        <v>1776</v>
      </c>
      <c r="C444" s="170">
        <v>313.71385680000003</v>
      </c>
      <c r="D444" s="175">
        <v>30</v>
      </c>
      <c r="E444" s="172">
        <f t="shared" si="6"/>
        <v>0.5</v>
      </c>
    </row>
    <row r="445" spans="1:5">
      <c r="A445" s="168" t="s">
        <v>392</v>
      </c>
      <c r="B445" s="169" t="s">
        <v>1777</v>
      </c>
      <c r="C445" s="170">
        <v>310.79499810000004</v>
      </c>
      <c r="D445" s="175">
        <v>30</v>
      </c>
      <c r="E445" s="172">
        <f t="shared" si="6"/>
        <v>0.5</v>
      </c>
    </row>
    <row r="446" spans="1:5">
      <c r="A446" s="168" t="s">
        <v>393</v>
      </c>
      <c r="B446" s="169" t="s">
        <v>1778</v>
      </c>
      <c r="C446" s="170">
        <v>305.2110945</v>
      </c>
      <c r="D446" s="175">
        <v>30</v>
      </c>
      <c r="E446" s="172">
        <f t="shared" si="6"/>
        <v>0.5</v>
      </c>
    </row>
    <row r="447" spans="1:5">
      <c r="A447" s="168" t="s">
        <v>623</v>
      </c>
      <c r="B447" s="169" t="s">
        <v>1779</v>
      </c>
      <c r="C447" s="170">
        <v>332.49607800000007</v>
      </c>
      <c r="D447" s="175">
        <v>30</v>
      </c>
      <c r="E447" s="172">
        <f t="shared" si="6"/>
        <v>0.5</v>
      </c>
    </row>
    <row r="448" spans="1:5">
      <c r="A448" s="168" t="s">
        <v>625</v>
      </c>
      <c r="B448" s="169" t="s">
        <v>1780</v>
      </c>
      <c r="C448" s="170">
        <v>334.1458677</v>
      </c>
      <c r="D448" s="175">
        <v>30</v>
      </c>
      <c r="E448" s="172">
        <f t="shared" si="6"/>
        <v>0.5</v>
      </c>
    </row>
    <row r="449" spans="1:5">
      <c r="A449" s="168" t="s">
        <v>627</v>
      </c>
      <c r="B449" s="169" t="s">
        <v>1781</v>
      </c>
      <c r="C449" s="170">
        <v>332.49607800000007</v>
      </c>
      <c r="D449" s="175">
        <v>30</v>
      </c>
      <c r="E449" s="172">
        <f t="shared" si="6"/>
        <v>0.5</v>
      </c>
    </row>
    <row r="450" spans="1:5">
      <c r="A450" s="168" t="s">
        <v>629</v>
      </c>
      <c r="B450" s="169" t="s">
        <v>1782</v>
      </c>
      <c r="C450" s="170">
        <v>318.4094121</v>
      </c>
      <c r="D450" s="175">
        <v>30</v>
      </c>
      <c r="E450" s="172">
        <f t="shared" si="6"/>
        <v>0.5</v>
      </c>
    </row>
    <row r="451" spans="1:5">
      <c r="A451" s="168" t="s">
        <v>631</v>
      </c>
      <c r="B451" s="169" t="s">
        <v>1783</v>
      </c>
      <c r="C451" s="170">
        <v>289.22082510000001</v>
      </c>
      <c r="D451" s="175">
        <v>30</v>
      </c>
      <c r="E451" s="172">
        <f t="shared" ref="E451:E514" si="7">D451/60</f>
        <v>0.5</v>
      </c>
    </row>
    <row r="452" spans="1:5">
      <c r="A452" s="168" t="s">
        <v>621</v>
      </c>
      <c r="B452" s="169" t="s">
        <v>1784</v>
      </c>
      <c r="C452" s="170">
        <v>35.533932</v>
      </c>
      <c r="D452" s="175">
        <v>15</v>
      </c>
      <c r="E452" s="172">
        <f t="shared" si="7"/>
        <v>0.25</v>
      </c>
    </row>
    <row r="453" spans="1:5">
      <c r="A453" s="168" t="s">
        <v>1248</v>
      </c>
      <c r="B453" s="169" t="s">
        <v>1785</v>
      </c>
      <c r="C453" s="170">
        <v>765.50242079999998</v>
      </c>
      <c r="D453" s="175">
        <v>30</v>
      </c>
      <c r="E453" s="172">
        <f t="shared" si="7"/>
        <v>0.5</v>
      </c>
    </row>
    <row r="454" spans="1:5">
      <c r="A454" s="168" t="s">
        <v>1250</v>
      </c>
      <c r="B454" s="169" t="s">
        <v>1786</v>
      </c>
      <c r="C454" s="170">
        <v>765.50242079999998</v>
      </c>
      <c r="D454" s="175">
        <v>30</v>
      </c>
      <c r="E454" s="172">
        <f t="shared" si="7"/>
        <v>0.5</v>
      </c>
    </row>
    <row r="455" spans="1:5">
      <c r="A455" s="168" t="s">
        <v>396</v>
      </c>
      <c r="B455" s="169" t="s">
        <v>1787</v>
      </c>
      <c r="C455" s="170">
        <v>76.144139999999993</v>
      </c>
      <c r="D455" s="173">
        <v>30</v>
      </c>
      <c r="E455" s="172">
        <f t="shared" si="7"/>
        <v>0.5</v>
      </c>
    </row>
    <row r="456" spans="1:5">
      <c r="A456" s="168" t="s">
        <v>398</v>
      </c>
      <c r="B456" s="169" t="s">
        <v>1788</v>
      </c>
      <c r="C456" s="170">
        <v>92.768943899999996</v>
      </c>
      <c r="D456" s="173">
        <v>15</v>
      </c>
      <c r="E456" s="172">
        <f t="shared" si="7"/>
        <v>0.25</v>
      </c>
    </row>
    <row r="457" spans="1:5">
      <c r="A457" s="168" t="s">
        <v>400</v>
      </c>
      <c r="B457" s="169" t="s">
        <v>1789</v>
      </c>
      <c r="C457" s="170">
        <v>326.15073300000006</v>
      </c>
      <c r="D457" s="173">
        <v>15</v>
      </c>
      <c r="E457" s="172">
        <f t="shared" si="7"/>
        <v>0.25</v>
      </c>
    </row>
    <row r="458" spans="1:5">
      <c r="A458" t="s">
        <v>1308</v>
      </c>
      <c r="B458" t="s">
        <v>1309</v>
      </c>
      <c r="D458" s="177">
        <v>30</v>
      </c>
      <c r="E458" s="178">
        <f t="shared" si="7"/>
        <v>0.5</v>
      </c>
    </row>
    <row r="459" spans="1:5">
      <c r="A459" t="s">
        <v>1310</v>
      </c>
      <c r="B459" t="s">
        <v>1311</v>
      </c>
      <c r="D459">
        <v>30</v>
      </c>
      <c r="E459" s="178">
        <f t="shared" si="7"/>
        <v>0.5</v>
      </c>
    </row>
    <row r="460" spans="1:5">
      <c r="A460" t="s">
        <v>1312</v>
      </c>
      <c r="B460" t="s">
        <v>1313</v>
      </c>
      <c r="D460">
        <v>30</v>
      </c>
      <c r="E460" s="178">
        <f t="shared" si="7"/>
        <v>0.5</v>
      </c>
    </row>
    <row r="461" spans="1:5">
      <c r="A461" t="s">
        <v>1314</v>
      </c>
      <c r="B461" t="s">
        <v>1790</v>
      </c>
      <c r="D461">
        <v>30</v>
      </c>
      <c r="E461" s="178">
        <f t="shared" si="7"/>
        <v>0.5</v>
      </c>
    </row>
    <row r="462" spans="1:5">
      <c r="A462" t="s">
        <v>1316</v>
      </c>
      <c r="B462" t="s">
        <v>1317</v>
      </c>
      <c r="D462">
        <v>30</v>
      </c>
      <c r="E462" s="178">
        <f t="shared" si="7"/>
        <v>0.5</v>
      </c>
    </row>
    <row r="463" spans="1:5">
      <c r="A463" t="s">
        <v>1318</v>
      </c>
      <c r="B463" t="s">
        <v>1791</v>
      </c>
      <c r="D463">
        <v>30</v>
      </c>
      <c r="E463" s="178">
        <f t="shared" si="7"/>
        <v>0.5</v>
      </c>
    </row>
    <row r="464" spans="1:5">
      <c r="A464" t="s">
        <v>1320</v>
      </c>
      <c r="B464" t="s">
        <v>1321</v>
      </c>
      <c r="D464">
        <v>30</v>
      </c>
      <c r="E464" s="178">
        <f t="shared" si="7"/>
        <v>0.5</v>
      </c>
    </row>
    <row r="465" spans="1:5">
      <c r="A465" t="s">
        <v>1322</v>
      </c>
      <c r="B465" t="s">
        <v>1792</v>
      </c>
      <c r="D465">
        <v>30</v>
      </c>
      <c r="E465" s="178">
        <f t="shared" si="7"/>
        <v>0.5</v>
      </c>
    </row>
    <row r="466" spans="1:5">
      <c r="A466" t="s">
        <v>1324</v>
      </c>
      <c r="B466" t="s">
        <v>1325</v>
      </c>
      <c r="D466">
        <v>30</v>
      </c>
      <c r="E466" s="178">
        <f t="shared" si="7"/>
        <v>0.5</v>
      </c>
    </row>
    <row r="467" spans="1:5">
      <c r="A467" t="s">
        <v>1326</v>
      </c>
      <c r="B467" t="s">
        <v>1793</v>
      </c>
      <c r="D467">
        <v>30</v>
      </c>
      <c r="E467" s="178">
        <f t="shared" si="7"/>
        <v>0.5</v>
      </c>
    </row>
    <row r="468" spans="1:5">
      <c r="A468" t="s">
        <v>1794</v>
      </c>
      <c r="B468" t="s">
        <v>1795</v>
      </c>
      <c r="D468">
        <v>30</v>
      </c>
      <c r="E468" s="178">
        <f t="shared" si="7"/>
        <v>0.5</v>
      </c>
    </row>
    <row r="469" spans="1:5">
      <c r="A469" t="s">
        <v>1796</v>
      </c>
      <c r="B469" t="s">
        <v>1797</v>
      </c>
      <c r="D469">
        <v>30</v>
      </c>
      <c r="E469" s="178">
        <f t="shared" si="7"/>
        <v>0.5</v>
      </c>
    </row>
    <row r="470" spans="1:5">
      <c r="A470" t="s">
        <v>1328</v>
      </c>
      <c r="B470" t="s">
        <v>1329</v>
      </c>
      <c r="D470">
        <v>30</v>
      </c>
      <c r="E470" s="178">
        <f t="shared" si="7"/>
        <v>0.5</v>
      </c>
    </row>
    <row r="471" spans="1:5">
      <c r="A471" t="s">
        <v>1330</v>
      </c>
      <c r="B471" t="s">
        <v>1331</v>
      </c>
      <c r="D471">
        <v>30</v>
      </c>
      <c r="E471" s="178">
        <f t="shared" si="7"/>
        <v>0.5</v>
      </c>
    </row>
    <row r="472" spans="1:5">
      <c r="A472" t="s">
        <v>1332</v>
      </c>
      <c r="B472" t="s">
        <v>1333</v>
      </c>
      <c r="D472">
        <v>30</v>
      </c>
      <c r="E472" s="178">
        <f t="shared" si="7"/>
        <v>0.5</v>
      </c>
    </row>
    <row r="473" spans="1:5">
      <c r="A473" t="s">
        <v>1334</v>
      </c>
      <c r="B473" t="s">
        <v>1335</v>
      </c>
      <c r="D473">
        <v>30</v>
      </c>
      <c r="E473" s="178">
        <f t="shared" si="7"/>
        <v>0.5</v>
      </c>
    </row>
    <row r="474" spans="1:5">
      <c r="A474" t="s">
        <v>1336</v>
      </c>
      <c r="B474" t="s">
        <v>1337</v>
      </c>
      <c r="D474">
        <v>30</v>
      </c>
      <c r="E474" s="178">
        <f t="shared" si="7"/>
        <v>0.5</v>
      </c>
    </row>
    <row r="475" spans="1:5">
      <c r="A475" t="s">
        <v>1338</v>
      </c>
      <c r="B475" t="s">
        <v>1339</v>
      </c>
      <c r="D475">
        <v>30</v>
      </c>
      <c r="E475" s="178">
        <f t="shared" si="7"/>
        <v>0.5</v>
      </c>
    </row>
    <row r="476" spans="1:5">
      <c r="A476" t="s">
        <v>1798</v>
      </c>
      <c r="B476" t="s">
        <v>1799</v>
      </c>
      <c r="D476">
        <v>30</v>
      </c>
      <c r="E476" s="178">
        <f t="shared" si="7"/>
        <v>0.5</v>
      </c>
    </row>
    <row r="477" spans="1:5">
      <c r="A477" t="s">
        <v>1800</v>
      </c>
      <c r="B477" t="s">
        <v>1801</v>
      </c>
      <c r="D477">
        <v>30</v>
      </c>
      <c r="E477" s="178">
        <f t="shared" si="7"/>
        <v>0.5</v>
      </c>
    </row>
    <row r="478" spans="1:5">
      <c r="A478" t="s">
        <v>1802</v>
      </c>
      <c r="B478" t="s">
        <v>1803</v>
      </c>
      <c r="D478">
        <v>30</v>
      </c>
      <c r="E478" s="178">
        <f t="shared" si="7"/>
        <v>0.5</v>
      </c>
    </row>
    <row r="479" spans="1:5">
      <c r="A479" t="s">
        <v>1804</v>
      </c>
      <c r="B479" t="s">
        <v>1805</v>
      </c>
      <c r="D479">
        <v>30</v>
      </c>
      <c r="E479" s="178">
        <f t="shared" si="7"/>
        <v>0.5</v>
      </c>
    </row>
    <row r="480" spans="1:5">
      <c r="A480" t="s">
        <v>1806</v>
      </c>
      <c r="B480" t="s">
        <v>1807</v>
      </c>
      <c r="D480">
        <v>30</v>
      </c>
      <c r="E480" s="178">
        <f t="shared" si="7"/>
        <v>0.5</v>
      </c>
    </row>
    <row r="481" spans="1:5">
      <c r="A481" t="s">
        <v>1808</v>
      </c>
      <c r="B481" t="s">
        <v>1809</v>
      </c>
      <c r="D481">
        <v>30</v>
      </c>
      <c r="E481" s="178">
        <f t="shared" si="7"/>
        <v>0.5</v>
      </c>
    </row>
    <row r="482" spans="1:5">
      <c r="A482" t="s">
        <v>1810</v>
      </c>
      <c r="B482" t="s">
        <v>1811</v>
      </c>
      <c r="D482">
        <v>30</v>
      </c>
      <c r="E482" s="178">
        <f t="shared" si="7"/>
        <v>0.5</v>
      </c>
    </row>
    <row r="483" spans="1:5">
      <c r="A483" t="s">
        <v>1812</v>
      </c>
      <c r="B483" t="s">
        <v>1813</v>
      </c>
      <c r="D483">
        <v>30</v>
      </c>
      <c r="E483" s="178">
        <f t="shared" si="7"/>
        <v>0.5</v>
      </c>
    </row>
    <row r="484" spans="1:5">
      <c r="A484" t="s">
        <v>1814</v>
      </c>
      <c r="B484" t="s">
        <v>1815</v>
      </c>
      <c r="D484">
        <v>30</v>
      </c>
      <c r="E484" s="178">
        <f t="shared" si="7"/>
        <v>0.5</v>
      </c>
    </row>
    <row r="485" spans="1:5">
      <c r="A485" t="s">
        <v>1816</v>
      </c>
      <c r="B485" t="s">
        <v>1817</v>
      </c>
      <c r="D485">
        <v>30</v>
      </c>
      <c r="E485" s="178">
        <f t="shared" si="7"/>
        <v>0.5</v>
      </c>
    </row>
    <row r="486" spans="1:5">
      <c r="A486" t="s">
        <v>1818</v>
      </c>
      <c r="B486" t="s">
        <v>1819</v>
      </c>
      <c r="D486">
        <v>30</v>
      </c>
      <c r="E486" s="178">
        <f t="shared" si="7"/>
        <v>0.5</v>
      </c>
    </row>
    <row r="487" spans="1:5">
      <c r="A487" t="s">
        <v>1820</v>
      </c>
      <c r="B487" t="s">
        <v>1821</v>
      </c>
      <c r="D487">
        <v>30</v>
      </c>
      <c r="E487" s="178">
        <f t="shared" si="7"/>
        <v>0.5</v>
      </c>
    </row>
    <row r="488" spans="1:5">
      <c r="A488" t="s">
        <v>1340</v>
      </c>
      <c r="B488" t="s">
        <v>1341</v>
      </c>
      <c r="D488">
        <v>30</v>
      </c>
      <c r="E488" s="178">
        <f t="shared" si="7"/>
        <v>0.5</v>
      </c>
    </row>
    <row r="489" spans="1:5">
      <c r="A489" t="s">
        <v>1344</v>
      </c>
      <c r="B489" t="s">
        <v>1822</v>
      </c>
      <c r="D489">
        <v>30</v>
      </c>
      <c r="E489" s="178">
        <f t="shared" si="7"/>
        <v>0.5</v>
      </c>
    </row>
    <row r="490" spans="1:5">
      <c r="A490" t="s">
        <v>1823</v>
      </c>
      <c r="B490" t="s">
        <v>1824</v>
      </c>
      <c r="D490">
        <v>30</v>
      </c>
      <c r="E490" s="178">
        <f t="shared" si="7"/>
        <v>0.5</v>
      </c>
    </row>
    <row r="491" spans="1:5">
      <c r="A491" t="s">
        <v>1825</v>
      </c>
      <c r="B491" t="s">
        <v>1355</v>
      </c>
      <c r="D491">
        <v>30</v>
      </c>
      <c r="E491" s="178">
        <f t="shared" si="7"/>
        <v>0.5</v>
      </c>
    </row>
    <row r="492" spans="1:5">
      <c r="A492" t="s">
        <v>1826</v>
      </c>
      <c r="B492" t="s">
        <v>1357</v>
      </c>
      <c r="D492">
        <v>30</v>
      </c>
      <c r="E492" s="178">
        <f t="shared" si="7"/>
        <v>0.5</v>
      </c>
    </row>
    <row r="493" spans="1:5">
      <c r="A493" t="s">
        <v>1827</v>
      </c>
      <c r="B493" t="s">
        <v>1359</v>
      </c>
      <c r="D493">
        <v>30</v>
      </c>
      <c r="E493" s="178">
        <f t="shared" si="7"/>
        <v>0.5</v>
      </c>
    </row>
    <row r="494" spans="1:5">
      <c r="A494" t="s">
        <v>1828</v>
      </c>
      <c r="B494" t="s">
        <v>1361</v>
      </c>
      <c r="D494">
        <v>30</v>
      </c>
      <c r="E494" s="178">
        <f t="shared" si="7"/>
        <v>0.5</v>
      </c>
    </row>
    <row r="495" spans="1:5">
      <c r="A495" t="s">
        <v>1829</v>
      </c>
      <c r="B495" t="s">
        <v>1830</v>
      </c>
      <c r="D495">
        <v>30</v>
      </c>
      <c r="E495" s="178">
        <f t="shared" si="7"/>
        <v>0.5</v>
      </c>
    </row>
    <row r="496" spans="1:5">
      <c r="A496" t="s">
        <v>1348</v>
      </c>
      <c r="B496" t="s">
        <v>1349</v>
      </c>
      <c r="D496">
        <v>30</v>
      </c>
      <c r="E496" s="178">
        <f t="shared" si="7"/>
        <v>0.5</v>
      </c>
    </row>
    <row r="497" spans="1:5">
      <c r="A497" t="s">
        <v>1350</v>
      </c>
      <c r="B497" t="s">
        <v>1351</v>
      </c>
      <c r="D497">
        <v>30</v>
      </c>
      <c r="E497" s="178">
        <f t="shared" si="7"/>
        <v>0.5</v>
      </c>
    </row>
    <row r="498" spans="1:5">
      <c r="A498" t="s">
        <v>1352</v>
      </c>
      <c r="B498" t="s">
        <v>1353</v>
      </c>
      <c r="D498">
        <v>30</v>
      </c>
      <c r="E498" s="178">
        <f t="shared" si="7"/>
        <v>0.5</v>
      </c>
    </row>
    <row r="499" spans="1:5">
      <c r="A499" t="s">
        <v>1354</v>
      </c>
      <c r="B499" t="s">
        <v>1355</v>
      </c>
      <c r="D499">
        <v>30</v>
      </c>
      <c r="E499" s="178">
        <f t="shared" si="7"/>
        <v>0.5</v>
      </c>
    </row>
    <row r="500" spans="1:5">
      <c r="A500" t="s">
        <v>1356</v>
      </c>
      <c r="B500" t="s">
        <v>1357</v>
      </c>
      <c r="D500">
        <v>30</v>
      </c>
      <c r="E500" s="178">
        <f t="shared" si="7"/>
        <v>0.5</v>
      </c>
    </row>
    <row r="501" spans="1:5">
      <c r="A501" t="s">
        <v>1358</v>
      </c>
      <c r="B501" t="s">
        <v>1831</v>
      </c>
      <c r="D501">
        <v>30</v>
      </c>
      <c r="E501" s="178">
        <f t="shared" si="7"/>
        <v>0.5</v>
      </c>
    </row>
    <row r="502" spans="1:5">
      <c r="A502" t="s">
        <v>1360</v>
      </c>
      <c r="B502" t="s">
        <v>1361</v>
      </c>
      <c r="D502">
        <v>30</v>
      </c>
      <c r="E502" s="178">
        <f t="shared" si="7"/>
        <v>0.5</v>
      </c>
    </row>
    <row r="503" spans="1:5">
      <c r="A503" t="s">
        <v>1362</v>
      </c>
      <c r="B503" t="s">
        <v>1363</v>
      </c>
      <c r="D503">
        <v>30</v>
      </c>
      <c r="E503" s="178">
        <f t="shared" si="7"/>
        <v>0.5</v>
      </c>
    </row>
    <row r="504" spans="1:5">
      <c r="A504" t="s">
        <v>1364</v>
      </c>
      <c r="B504" t="s">
        <v>1365</v>
      </c>
      <c r="D504">
        <v>30</v>
      </c>
      <c r="E504" s="178">
        <f t="shared" si="7"/>
        <v>0.5</v>
      </c>
    </row>
    <row r="505" spans="1:5">
      <c r="A505" t="s">
        <v>1366</v>
      </c>
      <c r="B505" t="s">
        <v>1367</v>
      </c>
      <c r="D505">
        <v>30</v>
      </c>
      <c r="E505" s="178">
        <f t="shared" si="7"/>
        <v>0.5</v>
      </c>
    </row>
    <row r="506" spans="1:5">
      <c r="A506" t="s">
        <v>1368</v>
      </c>
      <c r="B506" t="s">
        <v>1369</v>
      </c>
      <c r="D506">
        <v>30</v>
      </c>
      <c r="E506" s="178">
        <f t="shared" si="7"/>
        <v>0.5</v>
      </c>
    </row>
    <row r="507" spans="1:5">
      <c r="A507" t="s">
        <v>1370</v>
      </c>
      <c r="B507" t="s">
        <v>1371</v>
      </c>
      <c r="D507">
        <v>30</v>
      </c>
      <c r="E507" s="178">
        <f t="shared" si="7"/>
        <v>0.5</v>
      </c>
    </row>
    <row r="508" spans="1:5">
      <c r="A508" t="s">
        <v>1372</v>
      </c>
      <c r="B508" t="s">
        <v>1373</v>
      </c>
      <c r="D508">
        <v>30</v>
      </c>
      <c r="E508" s="178">
        <f t="shared" si="7"/>
        <v>0.5</v>
      </c>
    </row>
    <row r="509" spans="1:5">
      <c r="A509" t="s">
        <v>1374</v>
      </c>
      <c r="B509" t="s">
        <v>1795</v>
      </c>
      <c r="D509">
        <v>30</v>
      </c>
      <c r="E509" s="178">
        <f t="shared" si="7"/>
        <v>0.5</v>
      </c>
    </row>
    <row r="510" spans="1:5">
      <c r="A510" t="s">
        <v>1376</v>
      </c>
      <c r="B510" t="s">
        <v>1832</v>
      </c>
      <c r="D510">
        <v>30</v>
      </c>
      <c r="E510" s="178">
        <f t="shared" si="7"/>
        <v>0.5</v>
      </c>
    </row>
    <row r="511" spans="1:5">
      <c r="A511" t="s">
        <v>1378</v>
      </c>
      <c r="B511" t="s">
        <v>1797</v>
      </c>
      <c r="D511">
        <v>30</v>
      </c>
      <c r="E511" s="178">
        <f t="shared" si="7"/>
        <v>0.5</v>
      </c>
    </row>
    <row r="512" spans="1:5">
      <c r="A512" t="s">
        <v>1380</v>
      </c>
      <c r="B512" t="s">
        <v>1833</v>
      </c>
      <c r="D512">
        <v>30</v>
      </c>
      <c r="E512" s="178">
        <f t="shared" si="7"/>
        <v>0.5</v>
      </c>
    </row>
    <row r="513" spans="1:5">
      <c r="A513" t="s">
        <v>1382</v>
      </c>
      <c r="B513" t="s">
        <v>1834</v>
      </c>
      <c r="D513">
        <v>30</v>
      </c>
      <c r="E513" s="178">
        <f t="shared" si="7"/>
        <v>0.5</v>
      </c>
    </row>
    <row r="514" spans="1:5">
      <c r="A514" t="s">
        <v>1384</v>
      </c>
      <c r="B514" t="s">
        <v>1832</v>
      </c>
      <c r="D514">
        <v>30</v>
      </c>
      <c r="E514" s="178">
        <f t="shared" si="7"/>
        <v>0.5</v>
      </c>
    </row>
    <row r="515" spans="1:5">
      <c r="A515" t="s">
        <v>1386</v>
      </c>
      <c r="B515" t="s">
        <v>1835</v>
      </c>
      <c r="D515">
        <v>30</v>
      </c>
      <c r="E515" s="178">
        <f t="shared" ref="E515:E556" si="8">D515/60</f>
        <v>0.5</v>
      </c>
    </row>
    <row r="516" spans="1:5">
      <c r="A516" t="s">
        <v>1388</v>
      </c>
      <c r="B516" t="s">
        <v>1836</v>
      </c>
      <c r="D516">
        <v>30</v>
      </c>
      <c r="E516" s="178">
        <f t="shared" si="8"/>
        <v>0.5</v>
      </c>
    </row>
    <row r="517" spans="1:5">
      <c r="A517" t="s">
        <v>1390</v>
      </c>
      <c r="B517" t="s">
        <v>1391</v>
      </c>
      <c r="D517">
        <v>30</v>
      </c>
      <c r="E517" s="178">
        <f t="shared" si="8"/>
        <v>0.5</v>
      </c>
    </row>
    <row r="518" spans="1:5">
      <c r="A518" t="s">
        <v>1392</v>
      </c>
      <c r="B518" t="s">
        <v>1393</v>
      </c>
      <c r="D518">
        <v>30</v>
      </c>
      <c r="E518" s="178">
        <f t="shared" si="8"/>
        <v>0.5</v>
      </c>
    </row>
    <row r="519" spans="1:5">
      <c r="A519" t="s">
        <v>1394</v>
      </c>
      <c r="B519" t="s">
        <v>1395</v>
      </c>
      <c r="D519">
        <v>30</v>
      </c>
      <c r="E519" s="178">
        <f t="shared" si="8"/>
        <v>0.5</v>
      </c>
    </row>
    <row r="520" spans="1:5">
      <c r="A520" t="s">
        <v>1396</v>
      </c>
      <c r="B520" t="s">
        <v>1397</v>
      </c>
      <c r="D520">
        <v>30</v>
      </c>
      <c r="E520" s="178">
        <f t="shared" si="8"/>
        <v>0.5</v>
      </c>
    </row>
    <row r="521" spans="1:5">
      <c r="A521" t="s">
        <v>1398</v>
      </c>
      <c r="B521" t="s">
        <v>1399</v>
      </c>
      <c r="D521">
        <v>30</v>
      </c>
      <c r="E521" s="178">
        <f t="shared" si="8"/>
        <v>0.5</v>
      </c>
    </row>
    <row r="522" spans="1:5">
      <c r="A522" t="s">
        <v>1400</v>
      </c>
      <c r="B522" t="s">
        <v>1401</v>
      </c>
      <c r="D522">
        <v>30</v>
      </c>
      <c r="E522" s="178">
        <f t="shared" si="8"/>
        <v>0.5</v>
      </c>
    </row>
    <row r="523" spans="1:5">
      <c r="A523" t="s">
        <v>1402</v>
      </c>
      <c r="B523" t="s">
        <v>1403</v>
      </c>
      <c r="D523">
        <v>30</v>
      </c>
      <c r="E523" s="178">
        <f t="shared" si="8"/>
        <v>0.5</v>
      </c>
    </row>
    <row r="524" spans="1:5">
      <c r="A524" t="s">
        <v>1404</v>
      </c>
      <c r="B524" t="s">
        <v>1405</v>
      </c>
      <c r="D524">
        <v>30</v>
      </c>
      <c r="E524" s="178">
        <f t="shared" si="8"/>
        <v>0.5</v>
      </c>
    </row>
    <row r="525" spans="1:5">
      <c r="A525" t="s">
        <v>1406</v>
      </c>
      <c r="B525" t="s">
        <v>1407</v>
      </c>
      <c r="D525">
        <v>30</v>
      </c>
      <c r="E525" s="178">
        <f t="shared" si="8"/>
        <v>0.5</v>
      </c>
    </row>
    <row r="526" spans="1:5">
      <c r="A526" t="s">
        <v>1408</v>
      </c>
      <c r="B526" t="s">
        <v>1409</v>
      </c>
      <c r="D526">
        <v>30</v>
      </c>
      <c r="E526" s="178">
        <f t="shared" si="8"/>
        <v>0.5</v>
      </c>
    </row>
    <row r="527" spans="1:5">
      <c r="A527" t="s">
        <v>1410</v>
      </c>
      <c r="B527" t="s">
        <v>1411</v>
      </c>
      <c r="D527">
        <v>30</v>
      </c>
      <c r="E527" s="178">
        <f t="shared" si="8"/>
        <v>0.5</v>
      </c>
    </row>
    <row r="528" spans="1:5">
      <c r="A528" t="s">
        <v>1412</v>
      </c>
      <c r="B528" t="s">
        <v>1413</v>
      </c>
      <c r="D528">
        <v>30</v>
      </c>
      <c r="E528" s="178">
        <f t="shared" si="8"/>
        <v>0.5</v>
      </c>
    </row>
    <row r="529" spans="1:5">
      <c r="A529" t="s">
        <v>1414</v>
      </c>
      <c r="B529" t="s">
        <v>1415</v>
      </c>
      <c r="D529">
        <v>30</v>
      </c>
      <c r="E529" s="178">
        <f t="shared" si="8"/>
        <v>0.5</v>
      </c>
    </row>
    <row r="530" spans="1:5">
      <c r="A530" t="s">
        <v>1416</v>
      </c>
      <c r="B530" t="s">
        <v>1417</v>
      </c>
      <c r="D530">
        <v>30</v>
      </c>
      <c r="E530" s="178">
        <f t="shared" si="8"/>
        <v>0.5</v>
      </c>
    </row>
    <row r="531" spans="1:5">
      <c r="A531" t="s">
        <v>1837</v>
      </c>
      <c r="B531" t="s">
        <v>1838</v>
      </c>
      <c r="D531">
        <v>30</v>
      </c>
      <c r="E531" s="178">
        <f t="shared" si="8"/>
        <v>0.5</v>
      </c>
    </row>
    <row r="532" spans="1:5">
      <c r="A532" t="s">
        <v>1839</v>
      </c>
      <c r="B532" t="s">
        <v>1840</v>
      </c>
      <c r="D532">
        <v>30</v>
      </c>
      <c r="E532" s="178">
        <f t="shared" si="8"/>
        <v>0.5</v>
      </c>
    </row>
    <row r="533" spans="1:5">
      <c r="A533" t="s">
        <v>1841</v>
      </c>
      <c r="B533" t="s">
        <v>1842</v>
      </c>
      <c r="D533">
        <v>30</v>
      </c>
      <c r="E533" s="178">
        <f t="shared" si="8"/>
        <v>0.5</v>
      </c>
    </row>
    <row r="534" spans="1:5">
      <c r="A534" t="s">
        <v>1843</v>
      </c>
      <c r="B534" t="s">
        <v>1844</v>
      </c>
      <c r="D534">
        <v>30</v>
      </c>
      <c r="E534" s="178">
        <f t="shared" si="8"/>
        <v>0.5</v>
      </c>
    </row>
    <row r="535" spans="1:5">
      <c r="A535" t="s">
        <v>1845</v>
      </c>
      <c r="B535" t="s">
        <v>1846</v>
      </c>
      <c r="D535">
        <v>30</v>
      </c>
      <c r="E535" s="178">
        <f t="shared" si="8"/>
        <v>0.5</v>
      </c>
    </row>
    <row r="536" spans="1:5">
      <c r="A536" t="s">
        <v>1847</v>
      </c>
      <c r="B536" t="s">
        <v>1848</v>
      </c>
      <c r="D536">
        <v>30</v>
      </c>
      <c r="E536" s="178">
        <f t="shared" si="8"/>
        <v>0.5</v>
      </c>
    </row>
    <row r="537" spans="1:5">
      <c r="A537" t="s">
        <v>1849</v>
      </c>
      <c r="B537" t="s">
        <v>1850</v>
      </c>
      <c r="D537">
        <v>30</v>
      </c>
      <c r="E537" s="178">
        <f t="shared" si="8"/>
        <v>0.5</v>
      </c>
    </row>
    <row r="538" spans="1:5">
      <c r="A538" t="s">
        <v>1851</v>
      </c>
      <c r="B538" t="s">
        <v>1852</v>
      </c>
      <c r="D538">
        <v>30</v>
      </c>
      <c r="E538" s="178">
        <f t="shared" si="8"/>
        <v>0.5</v>
      </c>
    </row>
    <row r="539" spans="1:5">
      <c r="A539" t="s">
        <v>1418</v>
      </c>
      <c r="B539" t="s">
        <v>1419</v>
      </c>
      <c r="D539">
        <v>30</v>
      </c>
      <c r="E539" s="178">
        <f t="shared" si="8"/>
        <v>0.5</v>
      </c>
    </row>
    <row r="540" spans="1:5">
      <c r="A540" t="s">
        <v>1422</v>
      </c>
      <c r="B540" t="s">
        <v>1423</v>
      </c>
      <c r="D540">
        <v>30</v>
      </c>
      <c r="E540" s="178">
        <f t="shared" si="8"/>
        <v>0.5</v>
      </c>
    </row>
    <row r="541" spans="1:5">
      <c r="A541" t="s">
        <v>1424</v>
      </c>
      <c r="B541" t="s">
        <v>1425</v>
      </c>
      <c r="D541">
        <v>30</v>
      </c>
      <c r="E541" s="178">
        <f t="shared" si="8"/>
        <v>0.5</v>
      </c>
    </row>
    <row r="542" spans="1:5">
      <c r="A542" t="s">
        <v>1426</v>
      </c>
      <c r="B542" t="s">
        <v>1427</v>
      </c>
      <c r="D542">
        <v>30</v>
      </c>
      <c r="E542" s="178">
        <f t="shared" si="8"/>
        <v>0.5</v>
      </c>
    </row>
    <row r="543" spans="1:5">
      <c r="A543" t="s">
        <v>1430</v>
      </c>
      <c r="B543" t="s">
        <v>1431</v>
      </c>
      <c r="D543">
        <v>30</v>
      </c>
      <c r="E543" s="178">
        <f t="shared" si="8"/>
        <v>0.5</v>
      </c>
    </row>
    <row r="544" spans="1:5">
      <c r="A544" t="s">
        <v>1432</v>
      </c>
      <c r="B544" t="s">
        <v>1433</v>
      </c>
      <c r="D544">
        <v>30</v>
      </c>
      <c r="E544" s="178">
        <f t="shared" si="8"/>
        <v>0.5</v>
      </c>
    </row>
    <row r="545" spans="1:5">
      <c r="A545" t="s">
        <v>1434</v>
      </c>
      <c r="B545" t="s">
        <v>1435</v>
      </c>
      <c r="D545">
        <v>30</v>
      </c>
      <c r="E545" s="178">
        <f t="shared" si="8"/>
        <v>0.5</v>
      </c>
    </row>
    <row r="546" spans="1:5">
      <c r="A546" t="s">
        <v>1436</v>
      </c>
      <c r="B546" t="s">
        <v>1437</v>
      </c>
      <c r="D546">
        <v>30</v>
      </c>
      <c r="E546" s="178">
        <f t="shared" si="8"/>
        <v>0.5</v>
      </c>
    </row>
    <row r="547" spans="1:5">
      <c r="A547" t="s">
        <v>1438</v>
      </c>
      <c r="B547" t="s">
        <v>1439</v>
      </c>
      <c r="D547">
        <v>30</v>
      </c>
      <c r="E547" s="178">
        <f t="shared" si="8"/>
        <v>0.5</v>
      </c>
    </row>
    <row r="548" spans="1:5">
      <c r="A548" t="s">
        <v>1440</v>
      </c>
      <c r="B548" t="s">
        <v>1441</v>
      </c>
      <c r="D548">
        <v>30</v>
      </c>
      <c r="E548" s="178">
        <f t="shared" si="8"/>
        <v>0.5</v>
      </c>
    </row>
    <row r="549" spans="1:5">
      <c r="A549" t="s">
        <v>1442</v>
      </c>
      <c r="B549" t="s">
        <v>1853</v>
      </c>
      <c r="D549">
        <v>30</v>
      </c>
      <c r="E549" s="178">
        <f t="shared" si="8"/>
        <v>0.5</v>
      </c>
    </row>
    <row r="550" spans="1:5">
      <c r="A550" t="s">
        <v>1444</v>
      </c>
      <c r="B550" t="s">
        <v>1854</v>
      </c>
      <c r="D550">
        <v>30</v>
      </c>
      <c r="E550" s="178">
        <f t="shared" si="8"/>
        <v>0.5</v>
      </c>
    </row>
    <row r="551" spans="1:5">
      <c r="A551" t="s">
        <v>1446</v>
      </c>
      <c r="B551" t="s">
        <v>1855</v>
      </c>
      <c r="D551">
        <v>30</v>
      </c>
      <c r="E551" s="178">
        <f t="shared" si="8"/>
        <v>0.5</v>
      </c>
    </row>
    <row r="552" spans="1:5">
      <c r="A552" t="s">
        <v>1448</v>
      </c>
      <c r="B552" t="s">
        <v>1856</v>
      </c>
      <c r="D552">
        <v>30</v>
      </c>
      <c r="E552" s="178">
        <f t="shared" si="8"/>
        <v>0.5</v>
      </c>
    </row>
    <row r="553" spans="1:5">
      <c r="A553" t="s">
        <v>1450</v>
      </c>
      <c r="B553" t="s">
        <v>1857</v>
      </c>
      <c r="D553">
        <v>30</v>
      </c>
      <c r="E553" s="178">
        <f t="shared" si="8"/>
        <v>0.5</v>
      </c>
    </row>
    <row r="554" spans="1:5">
      <c r="A554" t="s">
        <v>1452</v>
      </c>
      <c r="B554" t="s">
        <v>1858</v>
      </c>
      <c r="D554">
        <v>30</v>
      </c>
      <c r="E554" s="178">
        <f t="shared" si="8"/>
        <v>0.5</v>
      </c>
    </row>
    <row r="555" spans="1:5">
      <c r="A555" t="s">
        <v>1454</v>
      </c>
      <c r="B555" t="s">
        <v>1859</v>
      </c>
      <c r="D555">
        <v>30</v>
      </c>
      <c r="E555" s="178">
        <f t="shared" si="8"/>
        <v>0.5</v>
      </c>
    </row>
    <row r="556" spans="1:5">
      <c r="A556" t="s">
        <v>1456</v>
      </c>
      <c r="B556" t="s">
        <v>1860</v>
      </c>
      <c r="D556">
        <v>30</v>
      </c>
      <c r="E556" s="178">
        <f t="shared" si="8"/>
        <v>0.5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126"/>
  <sheetViews>
    <sheetView showGridLines="0" workbookViewId="0">
      <pane ySplit="8" topLeftCell="A9" activePane="bottomLeft" state="frozen"/>
      <selection activeCell="B9" sqref="B9"/>
      <selection pane="bottomLeft" activeCell="K12" sqref="K12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30" customWidth="1"/>
    <col min="8" max="10" width="10.77734375" style="30" customWidth="1"/>
    <col min="11" max="13" width="13.6640625" style="30" customWidth="1"/>
    <col min="14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29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29"/>
    </row>
    <row r="3" spans="1:18" ht="14.4" customHeight="1">
      <c r="A3" s="50" t="str" cm="1">
        <f t="array" aca="1" ref="A3" ca="1">CONCATENATE("SCOPE: ",MID(CELL("filename",A1),FIND("]",CELL("filename",A1))+1,255))</f>
        <v>SCOPE: Toilet Compartments</v>
      </c>
      <c r="B3" s="110"/>
      <c r="C3" s="50"/>
      <c r="D3" s="110"/>
      <c r="E3" s="50"/>
      <c r="F3" s="9"/>
      <c r="G3" s="29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29"/>
    </row>
    <row r="5" spans="1:18" ht="14.4" customHeight="1">
      <c r="A5" s="381">
        <v>2</v>
      </c>
      <c r="B5" s="381"/>
      <c r="C5" s="51"/>
      <c r="D5" s="113"/>
      <c r="E5" s="51"/>
      <c r="F5" s="36"/>
      <c r="G5" s="29"/>
      <c r="J5" s="31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6"/>
      <c r="H6" s="394" t="s">
        <v>142</v>
      </c>
      <c r="I6" s="395"/>
      <c r="J6" s="414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7" t="s">
        <v>56</v>
      </c>
      <c r="E7" s="19" t="s">
        <v>57</v>
      </c>
      <c r="F7" s="19" t="s">
        <v>58</v>
      </c>
      <c r="G7" s="103" t="s">
        <v>59</v>
      </c>
      <c r="H7" s="7" t="s">
        <v>109</v>
      </c>
      <c r="I7" s="7" t="s">
        <v>5</v>
      </c>
      <c r="J7" s="8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4"/>
      <c r="I8" s="13"/>
      <c r="J8" s="14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2.75" customHeight="1" thickTop="1">
      <c r="A9" s="137">
        <v>1</v>
      </c>
      <c r="B9" s="112"/>
      <c r="C9" s="52"/>
      <c r="D9" s="154"/>
      <c r="E9" s="52"/>
      <c r="F9" s="155"/>
      <c r="G9" s="106"/>
      <c r="H9" s="53">
        <v>0</v>
      </c>
      <c r="I9" s="53">
        <v>0</v>
      </c>
      <c r="J9" s="54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40" si="2">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53">
        <v>0</v>
      </c>
      <c r="I10" s="53">
        <v>0</v>
      </c>
      <c r="J10" s="54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53">
        <v>0</v>
      </c>
      <c r="I11" s="53">
        <v>0</v>
      </c>
      <c r="J11" s="54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 ht="13.2" customHeight="1">
      <c r="A12" s="137">
        <v>4</v>
      </c>
      <c r="B12" s="112"/>
      <c r="C12" s="52"/>
      <c r="D12" s="43"/>
      <c r="E12" s="52"/>
      <c r="F12" s="52"/>
      <c r="G12" s="106"/>
      <c r="H12" s="53">
        <v>0</v>
      </c>
      <c r="I12" s="53">
        <v>0</v>
      </c>
      <c r="J12" s="54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 ht="13.2" customHeight="1">
      <c r="A13" s="137">
        <v>5</v>
      </c>
      <c r="B13" s="112"/>
      <c r="C13" s="52"/>
      <c r="D13" s="43"/>
      <c r="E13" s="52"/>
      <c r="F13" s="52"/>
      <c r="G13" s="106"/>
      <c r="H13" s="53">
        <v>0</v>
      </c>
      <c r="I13" s="53">
        <v>0</v>
      </c>
      <c r="J13" s="54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43"/>
      <c r="E14" s="52"/>
      <c r="F14" s="52"/>
      <c r="G14" s="106"/>
      <c r="H14" s="53">
        <v>0</v>
      </c>
      <c r="I14" s="53">
        <v>0</v>
      </c>
      <c r="J14" s="54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114"/>
      <c r="R14" s="38"/>
    </row>
    <row r="15" spans="1:18" ht="13.2" customHeight="1">
      <c r="A15" s="137">
        <v>7</v>
      </c>
      <c r="B15" s="112"/>
      <c r="C15" s="52"/>
      <c r="D15" s="43"/>
      <c r="E15" s="52"/>
      <c r="F15" s="52"/>
      <c r="G15" s="106"/>
      <c r="H15" s="53">
        <v>0</v>
      </c>
      <c r="I15" s="53">
        <v>0</v>
      </c>
      <c r="J15" s="54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115"/>
      <c r="R15" s="38"/>
    </row>
    <row r="16" spans="1:18" ht="13.2" customHeight="1">
      <c r="A16" s="137">
        <v>8</v>
      </c>
      <c r="B16" s="112"/>
      <c r="C16" s="52"/>
      <c r="D16" s="43"/>
      <c r="E16" s="52"/>
      <c r="F16" s="52"/>
      <c r="G16" s="106"/>
      <c r="H16" s="53">
        <v>0</v>
      </c>
      <c r="I16" s="53">
        <v>0</v>
      </c>
      <c r="J16" s="54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 ht="13.2" customHeight="1">
      <c r="A17" s="137">
        <v>9</v>
      </c>
      <c r="B17" s="112"/>
      <c r="C17" s="52"/>
      <c r="D17" s="43"/>
      <c r="E17" s="52"/>
      <c r="F17" s="52"/>
      <c r="G17" s="106"/>
      <c r="H17" s="53">
        <v>0</v>
      </c>
      <c r="I17" s="53">
        <v>0</v>
      </c>
      <c r="J17" s="54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43"/>
      <c r="E18" s="52"/>
      <c r="F18" s="52"/>
      <c r="G18" s="106"/>
      <c r="H18" s="53">
        <v>0</v>
      </c>
      <c r="I18" s="53">
        <v>0</v>
      </c>
      <c r="J18" s="54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43"/>
      <c r="E19" s="52"/>
      <c r="F19" s="52"/>
      <c r="G19" s="106"/>
      <c r="H19" s="53">
        <v>0</v>
      </c>
      <c r="I19" s="53">
        <v>0</v>
      </c>
      <c r="J19" s="54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43"/>
      <c r="E20" s="52"/>
      <c r="F20" s="52"/>
      <c r="G20" s="106"/>
      <c r="H20" s="53">
        <v>0</v>
      </c>
      <c r="I20" s="53">
        <v>0</v>
      </c>
      <c r="J20" s="54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43"/>
      <c r="E21" s="52"/>
      <c r="F21" s="52"/>
      <c r="G21" s="106"/>
      <c r="H21" s="53">
        <v>0</v>
      </c>
      <c r="I21" s="53">
        <v>0</v>
      </c>
      <c r="J21" s="54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43"/>
      <c r="E22" s="52"/>
      <c r="F22" s="52"/>
      <c r="G22" s="106"/>
      <c r="H22" s="53">
        <v>0</v>
      </c>
      <c r="I22" s="53">
        <v>0</v>
      </c>
      <c r="J22" s="54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43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43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43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43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>
      <c r="A27" s="137">
        <v>19</v>
      </c>
      <c r="B27" s="112"/>
      <c r="C27" s="52"/>
      <c r="D27" s="43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>
      <c r="A28" s="137">
        <v>20</v>
      </c>
      <c r="B28" s="112"/>
      <c r="C28" s="52"/>
      <c r="D28" s="43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  <c r="R28" s="32"/>
    </row>
    <row r="29" spans="1:18">
      <c r="A29" s="137">
        <v>21</v>
      </c>
      <c r="B29" s="112"/>
      <c r="C29" s="52"/>
      <c r="D29" s="43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43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43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43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114"/>
      <c r="R32" s="38"/>
    </row>
    <row r="33" spans="1:18" ht="13.2" customHeight="1">
      <c r="A33" s="137">
        <v>25</v>
      </c>
      <c r="B33" s="112"/>
      <c r="C33" s="52"/>
      <c r="D33" s="43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2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115"/>
      <c r="R33" s="38"/>
    </row>
    <row r="34" spans="1:18">
      <c r="A34" s="137">
        <v>26</v>
      </c>
      <c r="B34" s="112"/>
      <c r="C34" s="52"/>
      <c r="D34" s="43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2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8">
      <c r="A35" s="137">
        <v>27</v>
      </c>
      <c r="B35" s="112"/>
      <c r="C35" s="52"/>
      <c r="D35" s="43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2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8">
      <c r="A36" s="137">
        <v>28</v>
      </c>
      <c r="B36" s="112"/>
      <c r="C36" s="52"/>
      <c r="D36" s="43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2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>
      <c r="A37" s="137">
        <v>29</v>
      </c>
      <c r="B37" s="112"/>
      <c r="C37" s="52"/>
      <c r="D37" s="43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2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>
      <c r="A38" s="137">
        <v>30</v>
      </c>
      <c r="B38" s="112"/>
      <c r="C38" s="52"/>
      <c r="D38" s="43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2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>
      <c r="A39" s="137">
        <v>31</v>
      </c>
      <c r="B39" s="112"/>
      <c r="C39" s="52"/>
      <c r="D39" s="43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2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>
      <c r="A40" s="137">
        <v>32</v>
      </c>
      <c r="B40" s="112"/>
      <c r="C40" s="52"/>
      <c r="D40" s="43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2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43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6">SUM(G41)*H41</f>
        <v>0</v>
      </c>
      <c r="L41" s="34">
        <f t="shared" ref="L41:L58" si="7">SUM(I41)</f>
        <v>0</v>
      </c>
      <c r="M41" s="35">
        <f t="shared" ref="M41:M58" si="8">J41</f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  <c r="R41" s="32"/>
    </row>
    <row r="42" spans="1:18">
      <c r="A42" s="137">
        <v>34</v>
      </c>
      <c r="B42" s="112"/>
      <c r="C42" s="52"/>
      <c r="D42" s="43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6"/>
        <v>0</v>
      </c>
      <c r="L42" s="34">
        <f t="shared" si="7"/>
        <v>0</v>
      </c>
      <c r="M42" s="35">
        <f t="shared" si="8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 ht="13.2" customHeight="1">
      <c r="A43" s="137">
        <v>35</v>
      </c>
      <c r="B43" s="112"/>
      <c r="C43" s="52"/>
      <c r="D43" s="43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6"/>
        <v>0</v>
      </c>
      <c r="L43" s="34">
        <f t="shared" si="7"/>
        <v>0</v>
      </c>
      <c r="M43" s="35">
        <f t="shared" si="8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 ht="13.2" customHeight="1">
      <c r="A44" s="137">
        <v>36</v>
      </c>
      <c r="B44" s="112"/>
      <c r="C44" s="52"/>
      <c r="D44" s="43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6"/>
        <v>0</v>
      </c>
      <c r="L44" s="34">
        <f t="shared" si="7"/>
        <v>0</v>
      </c>
      <c r="M44" s="35">
        <f t="shared" si="8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43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6"/>
        <v>0</v>
      </c>
      <c r="L45" s="34">
        <f t="shared" si="7"/>
        <v>0</v>
      </c>
      <c r="M45" s="35">
        <f t="shared" si="8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114"/>
      <c r="R45" s="38"/>
    </row>
    <row r="46" spans="1:18" ht="13.2" customHeight="1">
      <c r="A46" s="137">
        <v>38</v>
      </c>
      <c r="B46" s="112"/>
      <c r="C46" s="52"/>
      <c r="D46" s="43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6"/>
        <v>0</v>
      </c>
      <c r="L46" s="34">
        <f t="shared" si="7"/>
        <v>0</v>
      </c>
      <c r="M46" s="35">
        <f t="shared" si="8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115"/>
      <c r="R46" s="38"/>
    </row>
    <row r="47" spans="1:18" ht="13.2" customHeight="1">
      <c r="A47" s="137">
        <v>39</v>
      </c>
      <c r="B47" s="112"/>
      <c r="C47" s="52"/>
      <c r="D47" s="43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6"/>
        <v>0</v>
      </c>
      <c r="L47" s="34">
        <f t="shared" si="7"/>
        <v>0</v>
      </c>
      <c r="M47" s="35">
        <f t="shared" si="8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43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6"/>
        <v>0</v>
      </c>
      <c r="L48" s="34">
        <f t="shared" si="7"/>
        <v>0</v>
      </c>
      <c r="M48" s="35">
        <f t="shared" si="8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43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6"/>
        <v>0</v>
      </c>
      <c r="L49" s="34">
        <f t="shared" si="7"/>
        <v>0</v>
      </c>
      <c r="M49" s="35">
        <f t="shared" si="8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43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6"/>
        <v>0</v>
      </c>
      <c r="L50" s="34">
        <f t="shared" si="7"/>
        <v>0</v>
      </c>
      <c r="M50" s="35">
        <f t="shared" si="8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43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6"/>
        <v>0</v>
      </c>
      <c r="L51" s="34">
        <f t="shared" si="7"/>
        <v>0</v>
      </c>
      <c r="M51" s="35">
        <f t="shared" si="8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43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6"/>
        <v>0</v>
      </c>
      <c r="L52" s="34">
        <f t="shared" si="7"/>
        <v>0</v>
      </c>
      <c r="M52" s="35">
        <f t="shared" si="8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43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6"/>
        <v>0</v>
      </c>
      <c r="L53" s="34">
        <f t="shared" si="7"/>
        <v>0</v>
      </c>
      <c r="M53" s="35">
        <f t="shared" si="8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43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6"/>
        <v>0</v>
      </c>
      <c r="L54" s="34">
        <f t="shared" si="7"/>
        <v>0</v>
      </c>
      <c r="M54" s="35">
        <f t="shared" si="8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43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6"/>
        <v>0</v>
      </c>
      <c r="L55" s="34">
        <f t="shared" si="7"/>
        <v>0</v>
      </c>
      <c r="M55" s="35">
        <f t="shared" si="8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43"/>
      <c r="E56" s="52"/>
      <c r="F56" s="52"/>
      <c r="G56" s="106"/>
      <c r="H56" s="53">
        <v>0</v>
      </c>
      <c r="I56" s="53">
        <v>0</v>
      </c>
      <c r="J56" s="54">
        <v>0</v>
      </c>
      <c r="K56" s="34">
        <f t="shared" si="6"/>
        <v>0</v>
      </c>
      <c r="L56" s="34">
        <f t="shared" si="7"/>
        <v>0</v>
      </c>
      <c r="M56" s="35">
        <f t="shared" si="8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43"/>
      <c r="E57" s="52"/>
      <c r="F57" s="52"/>
      <c r="G57" s="106"/>
      <c r="H57" s="53">
        <v>0</v>
      </c>
      <c r="I57" s="53">
        <v>0</v>
      </c>
      <c r="J57" s="54">
        <v>0</v>
      </c>
      <c r="K57" s="34">
        <f t="shared" si="6"/>
        <v>0</v>
      </c>
      <c r="L57" s="34">
        <f t="shared" si="7"/>
        <v>0</v>
      </c>
      <c r="M57" s="35">
        <f t="shared" si="8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43"/>
      <c r="E58" s="52"/>
      <c r="F58" s="52"/>
      <c r="G58" s="106"/>
      <c r="H58" s="53">
        <v>0</v>
      </c>
      <c r="I58" s="53">
        <v>0</v>
      </c>
      <c r="J58" s="54">
        <v>0</v>
      </c>
      <c r="K58" s="34">
        <f t="shared" si="6"/>
        <v>0</v>
      </c>
      <c r="L58" s="34">
        <f t="shared" si="7"/>
        <v>0</v>
      </c>
      <c r="M58" s="35">
        <f t="shared" si="8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27" t="s">
        <v>158</v>
      </c>
    </row>
    <row r="60" spans="1:17" ht="14.4" customHeight="1">
      <c r="A60" s="28"/>
      <c r="B60" s="28"/>
      <c r="C60" s="28"/>
      <c r="D60" s="28"/>
      <c r="E60" s="28"/>
      <c r="F60" s="28"/>
      <c r="G60" s="28"/>
      <c r="H60" s="28"/>
      <c r="I60" s="28"/>
      <c r="J60" s="28" t="s">
        <v>110</v>
      </c>
      <c r="K60" s="28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B61" s="228"/>
      <c r="C61" s="228"/>
      <c r="D61" s="228"/>
      <c r="E61" s="228"/>
      <c r="F61" s="228"/>
      <c r="G61" s="228"/>
      <c r="H61" s="228"/>
      <c r="I61" s="228"/>
      <c r="J61" s="28" t="s">
        <v>159</v>
      </c>
      <c r="K61" s="228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28"/>
      <c r="H62" s="28"/>
      <c r="I62" s="334" t="s">
        <v>161</v>
      </c>
      <c r="J62" s="335">
        <v>0</v>
      </c>
      <c r="K62"/>
      <c r="N62" s="336">
        <f>N61*J62</f>
        <v>0</v>
      </c>
      <c r="O62" s="328"/>
      <c r="P62" s="328"/>
    </row>
    <row r="63" spans="1:17" ht="14.4">
      <c r="A63" s="28"/>
      <c r="B63" s="107"/>
      <c r="C63" s="28"/>
      <c r="D63" s="107"/>
      <c r="E63" s="28"/>
      <c r="F63" s="28"/>
      <c r="G63" s="28"/>
      <c r="H63" s="28"/>
      <c r="I63" s="99" t="s">
        <v>132</v>
      </c>
      <c r="J63" s="179">
        <f>'Summary Sheet'!$B$9</f>
        <v>0</v>
      </c>
      <c r="K63"/>
      <c r="N63" s="272">
        <f>SUM(K59)*J63</f>
        <v>0</v>
      </c>
      <c r="O63" s="329"/>
      <c r="P63" s="329"/>
    </row>
    <row r="64" spans="1:17" ht="14.4">
      <c r="A64" s="28"/>
      <c r="B64" s="107"/>
      <c r="C64" s="28"/>
      <c r="D64" s="107"/>
      <c r="E64" s="28"/>
      <c r="F64" s="28"/>
      <c r="G64" s="28"/>
      <c r="H64" s="28"/>
      <c r="I64" s="100" t="s">
        <v>133</v>
      </c>
      <c r="J64" s="179">
        <f>'Summary Sheet'!$B$10</f>
        <v>0.08</v>
      </c>
      <c r="K64"/>
      <c r="N64" s="272">
        <f>SUM(N61)*J64</f>
        <v>0</v>
      </c>
      <c r="O64" s="329"/>
      <c r="P64" s="329"/>
    </row>
    <row r="65" spans="1:17" ht="14.4">
      <c r="A65" s="28"/>
      <c r="B65" s="107"/>
      <c r="C65" s="28"/>
      <c r="D65" s="107"/>
      <c r="E65" s="28"/>
      <c r="F65" s="28"/>
      <c r="G65" s="28"/>
      <c r="H65" s="28"/>
      <c r="I65" s="315" t="s">
        <v>134</v>
      </c>
      <c r="J65" s="322"/>
      <c r="K65"/>
      <c r="N65" s="323">
        <f>SUM(N61:N64)</f>
        <v>0</v>
      </c>
      <c r="O65" s="328"/>
      <c r="P65" s="328"/>
    </row>
    <row r="66" spans="1:17" ht="14.4">
      <c r="A66" s="28"/>
      <c r="B66" s="107"/>
      <c r="C66" s="28"/>
      <c r="D66" s="107"/>
      <c r="E66" s="28"/>
      <c r="F66" s="28"/>
      <c r="G66" s="28"/>
      <c r="H66" s="28"/>
      <c r="I66" s="99" t="s">
        <v>135</v>
      </c>
      <c r="J66" s="324">
        <f>'Summary Sheet'!$Z$1</f>
        <v>0.12</v>
      </c>
      <c r="K66"/>
      <c r="N66" s="325">
        <f>SUM(N65)*J66</f>
        <v>0</v>
      </c>
      <c r="O66" s="329"/>
      <c r="P66" s="329"/>
    </row>
    <row r="67" spans="1:17" ht="14.4">
      <c r="A67" s="28"/>
      <c r="B67" s="107"/>
      <c r="C67" s="28"/>
      <c r="D67" s="107"/>
      <c r="E67" s="28"/>
      <c r="F67" s="28"/>
      <c r="G67" s="28"/>
      <c r="H67" s="28"/>
      <c r="I67" s="315" t="s">
        <v>134</v>
      </c>
      <c r="J67" s="322"/>
      <c r="K67"/>
      <c r="N67" s="323">
        <f>SUM(N65:N66)</f>
        <v>0</v>
      </c>
      <c r="O67" s="45"/>
      <c r="P67" s="33"/>
    </row>
    <row r="68" spans="1:17" ht="14.4" customHeight="1" thickBot="1">
      <c r="A68" s="28"/>
      <c r="B68" s="107"/>
      <c r="C68" s="28"/>
      <c r="D68" s="107"/>
      <c r="E68" s="28"/>
      <c r="F68" s="28"/>
      <c r="G68" s="28"/>
      <c r="H68" s="28"/>
      <c r="I68" s="99" t="s">
        <v>162</v>
      </c>
      <c r="J68" s="324">
        <f>'Summary Sheet'!B11</f>
        <v>0</v>
      </c>
      <c r="K68"/>
      <c r="N68" s="325">
        <f>SUM(N67)*J68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28"/>
      <c r="H69" s="28"/>
      <c r="I69" s="266" t="s">
        <v>137</v>
      </c>
      <c r="J69" s="267"/>
      <c r="K69"/>
      <c r="N69" s="268">
        <f>ROUND(N67+N68,0)</f>
        <v>0</v>
      </c>
      <c r="O69"/>
      <c r="P69"/>
    </row>
    <row r="70" spans="1:17" ht="15" thickBot="1">
      <c r="A70" s="28"/>
      <c r="B70" s="107"/>
      <c r="C70" s="28"/>
      <c r="D70" s="107"/>
      <c r="E70" s="28"/>
      <c r="F70" s="28"/>
      <c r="G70" s="28"/>
      <c r="H70" s="28"/>
      <c r="I70" s="229" t="s">
        <v>163</v>
      </c>
      <c r="J70" s="264"/>
      <c r="K70"/>
      <c r="N70" s="265">
        <v>0</v>
      </c>
      <c r="O70" s="33"/>
      <c r="P70" s="33"/>
    </row>
    <row r="71" spans="1:17" ht="15.6" thickTop="1" thickBot="1">
      <c r="A71" s="28"/>
      <c r="B71" s="107"/>
      <c r="C71" s="28"/>
      <c r="D71" s="107"/>
      <c r="E71" s="28"/>
      <c r="F71" s="28"/>
      <c r="G71" s="28"/>
      <c r="H71" s="28"/>
      <c r="I71" s="266" t="s">
        <v>164</v>
      </c>
      <c r="J71" s="267"/>
      <c r="K71"/>
      <c r="N71" s="268">
        <f>N69+N70</f>
        <v>0</v>
      </c>
      <c r="O71" s="129" t="e">
        <f>SUM($O$9:$O$58)-N71</f>
        <v>#DIV/0!</v>
      </c>
      <c r="P71" s="328" t="s">
        <v>165</v>
      </c>
    </row>
    <row r="72" spans="1:17" ht="14.4">
      <c r="A72" s="28"/>
      <c r="B72" s="107"/>
      <c r="C72" s="28"/>
      <c r="D72" s="107"/>
      <c r="E72" s="28"/>
      <c r="F72" s="28"/>
      <c r="G72" s="28"/>
      <c r="H72" s="28"/>
      <c r="I72" s="28"/>
      <c r="K72"/>
      <c r="O72" s="45"/>
      <c r="P72" s="33"/>
      <c r="Q72" s="275"/>
    </row>
    <row r="73" spans="1:17" ht="14.4">
      <c r="A73" s="28"/>
      <c r="B73" s="107"/>
      <c r="C73" s="28"/>
      <c r="D73" s="107"/>
      <c r="E73" s="28"/>
      <c r="F73" s="28"/>
      <c r="G73" s="28"/>
      <c r="H73" s="28"/>
      <c r="I73" s="28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28"/>
      <c r="H74" s="28"/>
      <c r="I74" s="28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G93" s="104"/>
      <c r="H93" s="104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8" t="s">
        <v>172</v>
      </c>
      <c r="H96" s="384" t="s">
        <v>173</v>
      </c>
      <c r="I96"/>
    </row>
    <row r="97" spans="2:9" ht="14.4">
      <c r="B97" s="248"/>
      <c r="C97" s="238" t="s">
        <v>174</v>
      </c>
      <c r="D97" s="238" t="s">
        <v>175</v>
      </c>
      <c r="E97" s="238" t="s">
        <v>176</v>
      </c>
      <c r="F97" s="238" t="s">
        <v>177</v>
      </c>
      <c r="G97" s="245"/>
      <c r="H97" s="245"/>
      <c r="I97"/>
    </row>
    <row r="98" spans="2:9" ht="14.4">
      <c r="B98" s="248"/>
      <c r="C98" s="238" t="s">
        <v>1862</v>
      </c>
      <c r="D98" s="238" t="s">
        <v>183</v>
      </c>
      <c r="E98" s="238" t="s">
        <v>184</v>
      </c>
      <c r="F98" s="238" t="s">
        <v>185</v>
      </c>
      <c r="G98" s="245"/>
      <c r="H98" s="245"/>
      <c r="I98"/>
    </row>
    <row r="99" spans="2:9" ht="14.4">
      <c r="B99" s="248"/>
      <c r="C99" s="238" t="s">
        <v>186</v>
      </c>
      <c r="D99" s="238" t="s">
        <v>175</v>
      </c>
      <c r="E99" s="238" t="s">
        <v>176</v>
      </c>
      <c r="F99" s="238" t="s">
        <v>177</v>
      </c>
      <c r="G99" s="245"/>
      <c r="H99" s="245"/>
      <c r="I99"/>
    </row>
    <row r="100" spans="2:9" ht="14.4">
      <c r="B100" s="248"/>
      <c r="C100" s="238" t="s">
        <v>1863</v>
      </c>
      <c r="D100" s="238" t="s">
        <v>175</v>
      </c>
      <c r="E100" s="238" t="s">
        <v>176</v>
      </c>
      <c r="F100" s="238" t="s">
        <v>177</v>
      </c>
      <c r="G100" s="245"/>
      <c r="H100" s="245"/>
      <c r="I100"/>
    </row>
    <row r="101" spans="2:9" ht="14.4">
      <c r="B101" s="248"/>
      <c r="C101" s="238" t="s">
        <v>1864</v>
      </c>
      <c r="D101" s="238" t="s">
        <v>1865</v>
      </c>
      <c r="E101" s="238" t="s">
        <v>210</v>
      </c>
      <c r="F101" s="238" t="s">
        <v>1866</v>
      </c>
      <c r="G101" s="245"/>
      <c r="H101" s="245"/>
      <c r="I101"/>
    </row>
    <row r="102" spans="2:9" ht="14.4">
      <c r="B102" s="248"/>
      <c r="C102" s="238" t="s">
        <v>1867</v>
      </c>
      <c r="D102" s="238" t="s">
        <v>192</v>
      </c>
      <c r="E102" s="238" t="s">
        <v>193</v>
      </c>
      <c r="F102" s="238" t="s">
        <v>1868</v>
      </c>
      <c r="G102" s="245"/>
      <c r="H102" s="245"/>
      <c r="I102"/>
    </row>
    <row r="103" spans="2:9" ht="14.4">
      <c r="B103" s="248"/>
      <c r="C103" s="238" t="s">
        <v>1869</v>
      </c>
      <c r="D103" s="238" t="s">
        <v>1865</v>
      </c>
      <c r="E103" s="238" t="s">
        <v>1870</v>
      </c>
      <c r="F103" s="238" t="s">
        <v>1871</v>
      </c>
      <c r="G103" s="245"/>
      <c r="H103" s="245"/>
      <c r="I103"/>
    </row>
    <row r="104" spans="2:9" ht="14.4">
      <c r="B104" s="248"/>
      <c r="C104" s="238" t="s">
        <v>1872</v>
      </c>
      <c r="D104" s="238" t="s">
        <v>1865</v>
      </c>
      <c r="E104" s="238" t="s">
        <v>210</v>
      </c>
      <c r="F104" s="238" t="s">
        <v>1873</v>
      </c>
      <c r="G104" s="245"/>
      <c r="H104" s="245"/>
      <c r="I104"/>
    </row>
    <row r="105" spans="2:9" ht="14.4">
      <c r="B105" s="248"/>
      <c r="C105" s="238" t="s">
        <v>1874</v>
      </c>
      <c r="D105" s="238" t="s">
        <v>1875</v>
      </c>
      <c r="E105" s="238" t="s">
        <v>210</v>
      </c>
      <c r="F105" s="238" t="s">
        <v>1876</v>
      </c>
      <c r="G105" s="245"/>
      <c r="H105" s="245"/>
      <c r="I105"/>
    </row>
    <row r="106" spans="2:9" ht="14.4">
      <c r="B106" s="248"/>
      <c r="C106" s="238" t="s">
        <v>1877</v>
      </c>
      <c r="D106" s="238" t="s">
        <v>1878</v>
      </c>
      <c r="E106" s="238" t="s">
        <v>210</v>
      </c>
      <c r="F106" s="238" t="s">
        <v>1879</v>
      </c>
      <c r="G106" s="245"/>
      <c r="H106" s="245"/>
      <c r="I106"/>
    </row>
    <row r="107" spans="2:9" ht="14.4">
      <c r="B107" s="248"/>
      <c r="C107" s="238" t="s">
        <v>1880</v>
      </c>
      <c r="D107" s="238" t="s">
        <v>1875</v>
      </c>
      <c r="E107" s="238" t="s">
        <v>210</v>
      </c>
      <c r="F107" s="238" t="s">
        <v>1876</v>
      </c>
      <c r="G107" s="245"/>
      <c r="H107" s="245"/>
      <c r="I107"/>
    </row>
    <row r="108" spans="2:9" ht="14.4">
      <c r="B108" s="248"/>
      <c r="C108" s="238" t="s">
        <v>1881</v>
      </c>
      <c r="D108" s="238" t="s">
        <v>1882</v>
      </c>
      <c r="E108" s="238" t="s">
        <v>1883</v>
      </c>
      <c r="F108" s="238" t="s">
        <v>1884</v>
      </c>
      <c r="G108" s="245"/>
      <c r="H108" s="245"/>
      <c r="I108"/>
    </row>
    <row r="109" spans="2:9" ht="14.4">
      <c r="B109" s="248"/>
      <c r="C109" s="238" t="s">
        <v>1881</v>
      </c>
      <c r="D109" s="238" t="s">
        <v>1885</v>
      </c>
      <c r="E109" s="238" t="s">
        <v>1886</v>
      </c>
      <c r="F109" s="238" t="s">
        <v>1887</v>
      </c>
      <c r="G109" s="245"/>
      <c r="H109" s="245"/>
      <c r="I109"/>
    </row>
    <row r="110" spans="2:9" ht="14.4">
      <c r="B110" s="248"/>
      <c r="C110" s="238"/>
      <c r="D110" s="238"/>
      <c r="E110" s="238"/>
      <c r="F110" s="238"/>
      <c r="G110" s="245"/>
      <c r="H110" s="245"/>
      <c r="I110"/>
    </row>
    <row r="111" spans="2:9" ht="14.4">
      <c r="B111" s="248"/>
      <c r="C111" s="238"/>
      <c r="D111" s="238"/>
      <c r="E111" s="238"/>
      <c r="F111" s="238"/>
      <c r="G111" s="245"/>
      <c r="H111" s="245"/>
      <c r="I111"/>
    </row>
    <row r="112" spans="2:9" ht="14.4">
      <c r="B112" s="248"/>
      <c r="C112" s="238"/>
      <c r="D112" s="238"/>
      <c r="E112" s="238"/>
      <c r="F112" s="238"/>
      <c r="G112" s="245"/>
      <c r="H112" s="245"/>
      <c r="I112"/>
    </row>
    <row r="113" spans="2:9" ht="14.4">
      <c r="B113" s="248"/>
      <c r="C113" s="238"/>
      <c r="D113" s="238"/>
      <c r="E113" s="238"/>
      <c r="F113" s="238"/>
      <c r="G113" s="245"/>
      <c r="H113" s="245"/>
      <c r="I113"/>
    </row>
    <row r="114" spans="2:9" ht="14.4">
      <c r="B114" s="248"/>
      <c r="C114" s="238"/>
      <c r="D114" s="238"/>
      <c r="E114" s="238"/>
      <c r="F114" s="238"/>
      <c r="G114" s="245"/>
      <c r="H114" s="245"/>
      <c r="I114"/>
    </row>
    <row r="115" spans="2:9" ht="14.4">
      <c r="B115" s="248"/>
      <c r="C115" s="238"/>
      <c r="D115" s="238"/>
      <c r="E115" s="238"/>
      <c r="F115" s="238"/>
      <c r="G115" s="245"/>
      <c r="H115" s="245"/>
      <c r="I115"/>
    </row>
    <row r="116" spans="2:9" ht="14.4">
      <c r="B116" s="248"/>
      <c r="C116" s="238"/>
      <c r="D116" s="238"/>
      <c r="E116" s="238"/>
      <c r="F116" s="238"/>
      <c r="G116" s="245"/>
      <c r="H116" s="245"/>
      <c r="I116"/>
    </row>
    <row r="117" spans="2:9" ht="14.4">
      <c r="B117" s="108"/>
      <c r="I117"/>
    </row>
    <row r="118" spans="2:9" ht="14.4">
      <c r="B118" s="108"/>
      <c r="I118"/>
    </row>
    <row r="119" spans="2:9">
      <c r="B119" s="108"/>
    </row>
    <row r="120" spans="2:9">
      <c r="B120" s="108"/>
    </row>
    <row r="121" spans="2:9">
      <c r="B121" s="108"/>
    </row>
    <row r="122" spans="2:9">
      <c r="B122" s="108"/>
    </row>
    <row r="123" spans="2:9">
      <c r="B123" s="108"/>
    </row>
    <row r="124" spans="2:9">
      <c r="B124" s="108"/>
    </row>
    <row r="125" spans="2:9">
      <c r="B125" s="108"/>
    </row>
    <row r="126" spans="2:9">
      <c r="B126" s="108"/>
    </row>
  </sheetData>
  <mergeCells count="5">
    <mergeCell ref="P7:P8"/>
    <mergeCell ref="A59:J59"/>
    <mergeCell ref="O7:O8"/>
    <mergeCell ref="H6:J6"/>
    <mergeCell ref="K6:M6"/>
  </mergeCells>
  <pageMargins left="0.7" right="0.7" top="0.75" bottom="0.75" header="0.3" footer="0.3"/>
  <pageSetup scale="49" fitToHeight="21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R118"/>
  <sheetViews>
    <sheetView showGridLines="0" zoomScaleNormal="10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30" customWidth="1"/>
    <col min="3" max="3" width="17.6640625" style="30" customWidth="1"/>
    <col min="4" max="4" width="8.6640625" style="30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50"/>
      <c r="C1" s="50"/>
      <c r="D1" s="50"/>
      <c r="E1" s="50"/>
      <c r="F1" s="9"/>
      <c r="G1" s="108"/>
    </row>
    <row r="2" spans="1:18" ht="14.4" customHeight="1">
      <c r="A2" s="380">
        <f>'Summary Sheet'!B4</f>
        <v>0</v>
      </c>
      <c r="B2" s="50"/>
      <c r="C2" s="50"/>
      <c r="D2" s="5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FEC</v>
      </c>
      <c r="B3" s="50"/>
      <c r="C3" s="50"/>
      <c r="D3" s="50"/>
      <c r="E3" s="50"/>
      <c r="F3" s="9"/>
      <c r="G3" s="108"/>
    </row>
    <row r="4" spans="1:18" ht="14.4" customHeight="1">
      <c r="A4" s="50" t="s">
        <v>140</v>
      </c>
      <c r="B4" s="50"/>
      <c r="C4" s="365">
        <f ca="1">'Summary Sheet'!B2</f>
        <v>46084</v>
      </c>
      <c r="D4" s="50"/>
      <c r="E4" s="50"/>
      <c r="F4" s="9"/>
      <c r="G4" s="108"/>
    </row>
    <row r="5" spans="1:18" ht="14.4" customHeight="1">
      <c r="A5" s="381">
        <v>3</v>
      </c>
      <c r="B5" s="381"/>
      <c r="C5" s="51"/>
      <c r="D5" s="51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5"/>
      <c r="C6" s="15"/>
      <c r="D6" s="15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16"/>
      <c r="C8" s="16"/>
      <c r="D8" s="16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7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>
      <c r="A31" s="137">
        <v>23</v>
      </c>
      <c r="B31" s="112"/>
      <c r="C31" s="52"/>
      <c r="D31" s="112"/>
      <c r="E31" s="52"/>
      <c r="F31" s="52"/>
      <c r="G31" s="106"/>
      <c r="H31" s="116">
        <v>0</v>
      </c>
      <c r="I31" s="116">
        <v>0</v>
      </c>
      <c r="J31" s="116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>
      <c r="A32" s="137">
        <v>24</v>
      </c>
      <c r="B32" s="112"/>
      <c r="C32" s="52"/>
      <c r="D32" s="112"/>
      <c r="E32" s="52"/>
      <c r="F32" s="52"/>
      <c r="G32" s="106"/>
      <c r="H32" s="116">
        <v>0</v>
      </c>
      <c r="I32" s="116">
        <v>0</v>
      </c>
      <c r="J32" s="116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ref="M33:M55" si="6">J33</f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8" ht="12.75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2"/>
      <c r="R34" s="32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  <c r="R35" s="32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 ht="13.2" customHeight="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28"/>
      <c r="C62" s="28"/>
      <c r="D62" s="28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28"/>
      <c r="C63" s="28"/>
      <c r="D63" s="28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28"/>
      <c r="C64" s="28"/>
      <c r="D64" s="28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28"/>
      <c r="C65" s="28"/>
      <c r="D65" s="28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28"/>
      <c r="C66" s="28"/>
      <c r="D66" s="28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28"/>
      <c r="C67" s="28"/>
      <c r="D67" s="28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28"/>
      <c r="C68" s="28"/>
      <c r="D68" s="28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28"/>
      <c r="C69" s="28"/>
      <c r="D69" s="28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28"/>
      <c r="C70" s="28"/>
      <c r="D70" s="28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28"/>
      <c r="C71" s="28"/>
      <c r="D71" s="28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28"/>
      <c r="C72" s="28"/>
      <c r="D72" s="28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28"/>
      <c r="C73" s="28"/>
      <c r="D73" s="28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28"/>
      <c r="C74" s="28"/>
      <c r="D74" s="28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B93" s="104"/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9" t="s">
        <v>1888</v>
      </c>
      <c r="D97" s="239" t="s">
        <v>1889</v>
      </c>
      <c r="E97" s="239" t="s">
        <v>1890</v>
      </c>
      <c r="F97" s="239" t="s">
        <v>1891</v>
      </c>
      <c r="G97" s="248"/>
      <c r="H97" s="245"/>
      <c r="I97"/>
    </row>
    <row r="98" spans="2:9" ht="14.4">
      <c r="B98" s="248"/>
      <c r="C98" s="239" t="s">
        <v>1892</v>
      </c>
      <c r="D98" s="239" t="s">
        <v>101</v>
      </c>
      <c r="E98" s="239" t="s">
        <v>1893</v>
      </c>
      <c r="F98" s="239" t="s">
        <v>1894</v>
      </c>
      <c r="G98" s="248"/>
      <c r="H98" s="245"/>
      <c r="I98"/>
    </row>
    <row r="99" spans="2:9" ht="14.4">
      <c r="B99" s="248"/>
      <c r="C99" s="239" t="s">
        <v>1895</v>
      </c>
      <c r="D99" s="239" t="s">
        <v>1895</v>
      </c>
      <c r="E99" s="239" t="s">
        <v>1896</v>
      </c>
      <c r="F99" s="239" t="s">
        <v>1897</v>
      </c>
      <c r="G99" s="248"/>
      <c r="H99" s="245"/>
      <c r="I99"/>
    </row>
    <row r="100" spans="2:9" ht="14.4">
      <c r="B100" s="248"/>
      <c r="C100" s="239" t="s">
        <v>1898</v>
      </c>
      <c r="D100" s="239" t="s">
        <v>1899</v>
      </c>
      <c r="E100" s="239" t="s">
        <v>1900</v>
      </c>
      <c r="F100" s="239" t="s">
        <v>1901</v>
      </c>
      <c r="G100" s="248"/>
      <c r="H100" s="245"/>
      <c r="I100"/>
    </row>
    <row r="101" spans="2:9" ht="14.4">
      <c r="B101" s="248"/>
      <c r="C101" s="239" t="s">
        <v>1898</v>
      </c>
      <c r="D101" s="239" t="s">
        <v>1902</v>
      </c>
      <c r="E101" s="239" t="s">
        <v>1903</v>
      </c>
      <c r="F101" s="239" t="s">
        <v>1904</v>
      </c>
      <c r="G101" s="248"/>
      <c r="H101" s="245"/>
      <c r="I101"/>
    </row>
    <row r="102" spans="2:9" ht="14.4">
      <c r="B102" s="248"/>
      <c r="C102" s="239" t="s">
        <v>1905</v>
      </c>
      <c r="D102" s="239" t="s">
        <v>1906</v>
      </c>
      <c r="E102" s="239" t="s">
        <v>1907</v>
      </c>
      <c r="F102" s="239" t="s">
        <v>1908</v>
      </c>
      <c r="G102" s="248"/>
      <c r="H102" s="245"/>
      <c r="I102"/>
    </row>
    <row r="103" spans="2:9" ht="14.4">
      <c r="B103" s="248"/>
      <c r="C103" s="239"/>
      <c r="D103" s="239"/>
      <c r="E103" s="239"/>
      <c r="F103" s="239"/>
      <c r="G103" s="248"/>
      <c r="H103" s="245"/>
      <c r="I103"/>
    </row>
    <row r="104" spans="2:9" ht="14.4">
      <c r="B104" s="248"/>
      <c r="C104" s="239"/>
      <c r="D104" s="239"/>
      <c r="E104" s="239"/>
      <c r="F104" s="239"/>
      <c r="G104" s="248"/>
      <c r="H104" s="245"/>
      <c r="I104"/>
    </row>
    <row r="105" spans="2:9" ht="14.4">
      <c r="B105" s="248"/>
      <c r="C105" s="239"/>
      <c r="D105" s="239"/>
      <c r="E105" s="239"/>
      <c r="F105" s="239"/>
      <c r="G105" s="248"/>
      <c r="H105" s="245"/>
      <c r="I105"/>
    </row>
    <row r="106" spans="2:9" ht="14.4">
      <c r="B106" s="248"/>
      <c r="C106" s="239"/>
      <c r="D106" s="239"/>
      <c r="E106" s="239"/>
      <c r="F106" s="239"/>
      <c r="G106" s="248"/>
      <c r="H106" s="245"/>
      <c r="I106"/>
    </row>
    <row r="107" spans="2:9" ht="14.4">
      <c r="B107" s="248"/>
      <c r="C107" s="239"/>
      <c r="D107" s="239"/>
      <c r="E107" s="239"/>
      <c r="F107" s="239"/>
      <c r="G107" s="248"/>
      <c r="H107" s="245"/>
      <c r="I107"/>
    </row>
    <row r="108" spans="2:9" ht="14.4">
      <c r="B108" s="248"/>
      <c r="C108" s="239"/>
      <c r="D108" s="239"/>
      <c r="E108" s="239"/>
      <c r="F108" s="239"/>
      <c r="G108" s="248"/>
      <c r="H108" s="245"/>
      <c r="I108"/>
    </row>
    <row r="109" spans="2:9" ht="14.4">
      <c r="B109" s="248"/>
      <c r="C109" s="239"/>
      <c r="D109" s="239"/>
      <c r="E109" s="239"/>
      <c r="F109" s="239"/>
      <c r="G109" s="248"/>
      <c r="H109" s="245"/>
      <c r="I109"/>
    </row>
    <row r="110" spans="2:9" ht="14.4">
      <c r="B110" s="248"/>
      <c r="C110" s="239"/>
      <c r="D110" s="239"/>
      <c r="E110" s="239"/>
      <c r="F110" s="239"/>
      <c r="G110" s="248"/>
      <c r="H110" s="245"/>
      <c r="I110"/>
    </row>
    <row r="111" spans="2:9" ht="14.4">
      <c r="B111" s="248"/>
      <c r="C111" s="239"/>
      <c r="D111" s="239"/>
      <c r="E111" s="239"/>
      <c r="F111" s="239"/>
      <c r="G111" s="248"/>
      <c r="H111" s="245"/>
      <c r="I111"/>
    </row>
    <row r="112" spans="2:9" ht="14.4">
      <c r="B112" s="248"/>
      <c r="C112" s="239"/>
      <c r="D112" s="239"/>
      <c r="E112" s="239"/>
      <c r="F112" s="239"/>
      <c r="G112" s="248"/>
      <c r="H112" s="245"/>
      <c r="I112"/>
    </row>
    <row r="113" spans="2:9" ht="14.4">
      <c r="B113" s="248"/>
      <c r="C113" s="239"/>
      <c r="D113" s="239"/>
      <c r="E113" s="239"/>
      <c r="F113" s="239"/>
      <c r="G113" s="248"/>
      <c r="H113" s="245"/>
      <c r="I113"/>
    </row>
    <row r="114" spans="2:9" ht="14.4">
      <c r="B114" s="248"/>
      <c r="C114" s="239"/>
      <c r="D114" s="239"/>
      <c r="E114" s="239"/>
      <c r="F114" s="239"/>
      <c r="G114" s="248"/>
      <c r="H114" s="245"/>
      <c r="I114"/>
    </row>
    <row r="115" spans="2:9" ht="14.4">
      <c r="B115" s="248"/>
      <c r="C115" s="239"/>
      <c r="D115" s="239"/>
      <c r="E115" s="239"/>
      <c r="F115" s="239"/>
      <c r="G115" s="248"/>
      <c r="H115" s="245"/>
      <c r="I115"/>
    </row>
    <row r="116" spans="2:9" ht="14.4">
      <c r="B116" s="248"/>
      <c r="C116" s="239"/>
      <c r="D116" s="239"/>
      <c r="E116" s="239"/>
      <c r="F116" s="239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U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30" customWidth="1"/>
    <col min="8" max="10" width="10.77734375" style="30" customWidth="1"/>
    <col min="11" max="12" width="13.6640625" style="30" customWidth="1"/>
    <col min="13" max="16" width="12.6640625" style="30" customWidth="1"/>
    <col min="17" max="17" width="27.44140625" style="38" customWidth="1"/>
    <col min="18" max="18" width="14" style="30" customWidth="1"/>
    <col min="19" max="19" width="16" style="30" customWidth="1"/>
    <col min="20" max="21" width="16.109375" style="30" customWidth="1"/>
    <col min="22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29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29"/>
    </row>
    <row r="3" spans="1:18" ht="14.4" customHeight="1">
      <c r="A3" s="50" t="str" cm="1">
        <f t="array" aca="1" ref="A3" ca="1">CONCATENATE("SCOPE: ",MID(CELL("filename",A1),FIND("]",CELL("filename",A1))+1,255))</f>
        <v>SCOPE: Wall Protection</v>
      </c>
      <c r="B3" s="110"/>
      <c r="C3" s="50"/>
      <c r="D3" s="110"/>
      <c r="E3" s="50"/>
      <c r="F3" s="9"/>
      <c r="G3" s="29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29"/>
    </row>
    <row r="5" spans="1:18" ht="14.4" customHeight="1">
      <c r="A5" s="381">
        <v>4</v>
      </c>
      <c r="B5" s="381"/>
      <c r="C5" s="51"/>
      <c r="D5" s="113"/>
      <c r="E5" s="51"/>
      <c r="F5" s="36"/>
      <c r="G5" s="29"/>
      <c r="J5" s="31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6"/>
      <c r="H6" s="394" t="s">
        <v>142</v>
      </c>
      <c r="I6" s="395"/>
      <c r="J6" s="414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7" t="s">
        <v>109</v>
      </c>
      <c r="I7" s="7" t="s">
        <v>5</v>
      </c>
      <c r="J7" s="8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4"/>
      <c r="I8" s="13"/>
      <c r="J8" s="14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2.75" customHeight="1" thickTop="1">
      <c r="A9" s="137">
        <v>1</v>
      </c>
      <c r="B9" s="112"/>
      <c r="C9" s="52"/>
      <c r="D9" s="154"/>
      <c r="E9" s="52"/>
      <c r="F9" s="155"/>
      <c r="G9" s="106"/>
      <c r="H9" s="53">
        <v>0</v>
      </c>
      <c r="I9" s="53">
        <v>0</v>
      </c>
      <c r="J9" s="54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40" si="2">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53">
        <v>0</v>
      </c>
      <c r="I10" s="53">
        <v>0</v>
      </c>
      <c r="J10" s="54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53">
        <v>0</v>
      </c>
      <c r="I11" s="53">
        <v>0</v>
      </c>
      <c r="J11" s="54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 ht="13.2" customHeight="1">
      <c r="A12" s="137">
        <v>4</v>
      </c>
      <c r="B12" s="112"/>
      <c r="C12" s="52"/>
      <c r="D12" s="112"/>
      <c r="E12" s="52"/>
      <c r="F12" s="52"/>
      <c r="G12" s="106"/>
      <c r="H12" s="53">
        <v>0</v>
      </c>
      <c r="I12" s="53">
        <v>0</v>
      </c>
      <c r="J12" s="54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 ht="13.2" customHeight="1">
      <c r="A13" s="137">
        <v>5</v>
      </c>
      <c r="B13" s="112"/>
      <c r="C13" s="52"/>
      <c r="D13" s="112"/>
      <c r="E13" s="52"/>
      <c r="F13" s="52"/>
      <c r="G13" s="106"/>
      <c r="H13" s="53">
        <v>0</v>
      </c>
      <c r="I13" s="53">
        <v>0</v>
      </c>
      <c r="J13" s="54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 ht="13.2" customHeight="1">
      <c r="A14" s="137">
        <v>6</v>
      </c>
      <c r="B14" s="112"/>
      <c r="C14" s="52"/>
      <c r="D14" s="112"/>
      <c r="E14" s="52"/>
      <c r="F14" s="52"/>
      <c r="G14" s="106"/>
      <c r="H14" s="53">
        <v>0</v>
      </c>
      <c r="I14" s="53">
        <v>0</v>
      </c>
      <c r="J14" s="54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 ht="13.2" customHeight="1">
      <c r="A15" s="137">
        <v>7</v>
      </c>
      <c r="B15" s="112"/>
      <c r="C15" s="52"/>
      <c r="D15" s="112"/>
      <c r="E15" s="52"/>
      <c r="F15" s="52"/>
      <c r="G15" s="106"/>
      <c r="H15" s="53">
        <v>0</v>
      </c>
      <c r="I15" s="53">
        <v>0</v>
      </c>
      <c r="J15" s="54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53">
        <v>0</v>
      </c>
      <c r="I16" s="53">
        <v>0</v>
      </c>
      <c r="J16" s="54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53">
        <v>0</v>
      </c>
      <c r="I17" s="53">
        <v>0</v>
      </c>
      <c r="J17" s="54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53">
        <v>0</v>
      </c>
      <c r="I18" s="53">
        <v>0</v>
      </c>
      <c r="J18" s="54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53">
        <v>0</v>
      </c>
      <c r="I19" s="53">
        <v>0</v>
      </c>
      <c r="J19" s="54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  <c r="R19" s="32"/>
    </row>
    <row r="20" spans="1:18">
      <c r="A20" s="137">
        <v>12</v>
      </c>
      <c r="B20" s="112"/>
      <c r="C20" s="52"/>
      <c r="D20" s="112"/>
      <c r="E20" s="52"/>
      <c r="F20" s="52"/>
      <c r="G20" s="106"/>
      <c r="H20" s="53">
        <v>0</v>
      </c>
      <c r="I20" s="53">
        <v>0</v>
      </c>
      <c r="J20" s="54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 ht="13.2" customHeight="1">
      <c r="A21" s="137">
        <v>13</v>
      </c>
      <c r="B21" s="112"/>
      <c r="C21" s="52"/>
      <c r="D21" s="112"/>
      <c r="E21" s="52"/>
      <c r="F21" s="52"/>
      <c r="G21" s="106"/>
      <c r="H21" s="53">
        <v>0</v>
      </c>
      <c r="I21" s="53">
        <v>0</v>
      </c>
      <c r="J21" s="54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 ht="13.2" customHeight="1">
      <c r="A22" s="137">
        <v>14</v>
      </c>
      <c r="B22" s="112"/>
      <c r="C22" s="52"/>
      <c r="D22" s="112"/>
      <c r="E22" s="52"/>
      <c r="F22" s="52"/>
      <c r="G22" s="106"/>
      <c r="H22" s="53">
        <v>0</v>
      </c>
      <c r="I22" s="53">
        <v>0</v>
      </c>
      <c r="J22" s="54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 ht="13.2" customHeight="1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 ht="13.2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2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8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2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2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2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2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2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 ht="12.75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2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2"/>
      <c r="R39" s="32"/>
    </row>
    <row r="40" spans="1:18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2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  <c r="R40" s="32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6">SUM(G41)*H41</f>
        <v>0</v>
      </c>
      <c r="L41" s="34">
        <f t="shared" ref="L41:L58" si="7">SUM(I41)</f>
        <v>0</v>
      </c>
      <c r="M41" s="35">
        <f t="shared" ref="M41:M58" si="8">J41</f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 ht="13.2" customHeight="1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6"/>
        <v>0</v>
      </c>
      <c r="L42" s="34">
        <f t="shared" si="7"/>
        <v>0</v>
      </c>
      <c r="M42" s="35">
        <f t="shared" si="8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 ht="13.2" customHeight="1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6"/>
        <v>0</v>
      </c>
      <c r="L43" s="34">
        <f t="shared" si="7"/>
        <v>0</v>
      </c>
      <c r="M43" s="35">
        <f t="shared" si="8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 ht="13.2" customHeight="1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6"/>
        <v>0</v>
      </c>
      <c r="L44" s="34">
        <f t="shared" si="7"/>
        <v>0</v>
      </c>
      <c r="M44" s="35">
        <f t="shared" si="8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 ht="13.2" customHeight="1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6"/>
        <v>0</v>
      </c>
      <c r="L45" s="34">
        <f t="shared" si="7"/>
        <v>0</v>
      </c>
      <c r="M45" s="35">
        <f t="shared" si="8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6"/>
        <v>0</v>
      </c>
      <c r="L46" s="34">
        <f t="shared" si="7"/>
        <v>0</v>
      </c>
      <c r="M46" s="35">
        <f t="shared" si="8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6"/>
        <v>0</v>
      </c>
      <c r="L47" s="34">
        <f t="shared" si="7"/>
        <v>0</v>
      </c>
      <c r="M47" s="35">
        <f t="shared" si="8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6"/>
        <v>0</v>
      </c>
      <c r="L48" s="34">
        <f t="shared" si="7"/>
        <v>0</v>
      </c>
      <c r="M48" s="35">
        <f t="shared" si="8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2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6"/>
        <v>0</v>
      </c>
      <c r="L49" s="34">
        <f t="shared" si="7"/>
        <v>0</v>
      </c>
      <c r="M49" s="35">
        <f t="shared" si="8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21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6"/>
        <v>0</v>
      </c>
      <c r="L50" s="34">
        <f t="shared" si="7"/>
        <v>0</v>
      </c>
      <c r="M50" s="35">
        <f t="shared" si="8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21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6"/>
        <v>0</v>
      </c>
      <c r="L51" s="34">
        <f t="shared" si="7"/>
        <v>0</v>
      </c>
      <c r="M51" s="35">
        <f t="shared" si="8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21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6"/>
        <v>0</v>
      </c>
      <c r="L52" s="34">
        <f t="shared" si="7"/>
        <v>0</v>
      </c>
      <c r="M52" s="35">
        <f t="shared" si="8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21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6"/>
        <v>0</v>
      </c>
      <c r="L53" s="34">
        <f t="shared" si="7"/>
        <v>0</v>
      </c>
      <c r="M53" s="35">
        <f t="shared" si="8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21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6"/>
        <v>0</v>
      </c>
      <c r="L54" s="34">
        <f t="shared" si="7"/>
        <v>0</v>
      </c>
      <c r="M54" s="35">
        <f t="shared" si="8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21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6"/>
        <v>0</v>
      </c>
      <c r="L55" s="34">
        <f t="shared" si="7"/>
        <v>0</v>
      </c>
      <c r="M55" s="35">
        <f t="shared" si="8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21">
      <c r="A56" s="137">
        <v>48</v>
      </c>
      <c r="B56" s="112"/>
      <c r="C56" s="52"/>
      <c r="D56" s="112"/>
      <c r="E56" s="52"/>
      <c r="F56" s="52"/>
      <c r="G56" s="106"/>
      <c r="H56" s="53">
        <v>0</v>
      </c>
      <c r="I56" s="53">
        <v>0</v>
      </c>
      <c r="J56" s="54">
        <v>0</v>
      </c>
      <c r="K56" s="34">
        <f t="shared" si="6"/>
        <v>0</v>
      </c>
      <c r="L56" s="34">
        <f t="shared" si="7"/>
        <v>0</v>
      </c>
      <c r="M56" s="35">
        <f t="shared" si="8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21">
      <c r="A57" s="137">
        <v>49</v>
      </c>
      <c r="B57" s="112"/>
      <c r="C57" s="52"/>
      <c r="D57" s="112"/>
      <c r="E57" s="52"/>
      <c r="F57" s="52"/>
      <c r="G57" s="106"/>
      <c r="H57" s="53">
        <v>0</v>
      </c>
      <c r="I57" s="53">
        <v>0</v>
      </c>
      <c r="J57" s="54">
        <v>0</v>
      </c>
      <c r="K57" s="34">
        <f t="shared" si="6"/>
        <v>0</v>
      </c>
      <c r="L57" s="34">
        <f t="shared" si="7"/>
        <v>0</v>
      </c>
      <c r="M57" s="35">
        <f t="shared" si="8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21" ht="13.8" thickBot="1">
      <c r="A58" s="137">
        <v>50</v>
      </c>
      <c r="B58" s="112"/>
      <c r="C58" s="52"/>
      <c r="D58" s="112"/>
      <c r="E58" s="52"/>
      <c r="F58" s="52"/>
      <c r="G58" s="106"/>
      <c r="H58" s="53">
        <v>0</v>
      </c>
      <c r="I58" s="53">
        <v>0</v>
      </c>
      <c r="J58" s="54">
        <v>0</v>
      </c>
      <c r="K58" s="34">
        <f t="shared" si="6"/>
        <v>0</v>
      </c>
      <c r="L58" s="34">
        <f t="shared" si="7"/>
        <v>0</v>
      </c>
      <c r="M58" s="35">
        <f t="shared" si="8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21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SUM(O39:O58)</f>
        <v>#DIV/0!</v>
      </c>
      <c r="P59" s="330" t="s">
        <v>158</v>
      </c>
    </row>
    <row r="60" spans="1:21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21" ht="15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  <c r="Q61"/>
      <c r="R61"/>
      <c r="S61"/>
      <c r="T61"/>
      <c r="U61"/>
    </row>
    <row r="62" spans="1:21" ht="14.4">
      <c r="A62" s="28"/>
      <c r="B62" s="259"/>
      <c r="C62" s="33"/>
      <c r="D62" s="259"/>
      <c r="E62" s="33"/>
      <c r="F62" s="33"/>
      <c r="G62" s="33"/>
      <c r="H62" s="33"/>
      <c r="I62" s="3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  <c r="R62" s="151"/>
      <c r="S62" s="151"/>
      <c r="T62" s="151"/>
      <c r="U62" s="151"/>
    </row>
    <row r="63" spans="1:21" ht="14.4">
      <c r="A63" s="28"/>
      <c r="B63" s="259"/>
      <c r="C63" s="33"/>
      <c r="D63" s="259"/>
      <c r="E63" s="33"/>
      <c r="F63" s="33"/>
      <c r="G63" s="33"/>
      <c r="H63" s="33"/>
      <c r="I63" s="3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  <c r="R63" s="151"/>
      <c r="S63" s="151"/>
      <c r="T63" s="151"/>
      <c r="U63" s="152"/>
    </row>
    <row r="64" spans="1:21" ht="14.4">
      <c r="A64" s="28"/>
      <c r="B64" s="259"/>
      <c r="C64" s="33"/>
      <c r="D64" s="259"/>
      <c r="E64" s="33"/>
      <c r="F64" s="33"/>
      <c r="G64" s="33"/>
      <c r="H64" s="33"/>
      <c r="I64" s="3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  <c r="R64" s="151"/>
      <c r="S64" s="151"/>
      <c r="T64" s="153"/>
      <c r="U64" s="151"/>
    </row>
    <row r="65" spans="1:21" ht="14.4">
      <c r="A65" s="28"/>
      <c r="B65" s="259"/>
      <c r="C65" s="33"/>
      <c r="D65" s="259"/>
      <c r="E65" s="33"/>
      <c r="F65" s="33"/>
      <c r="G65" s="33"/>
      <c r="H65" s="33"/>
      <c r="I65" s="3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  <c r="R65" s="151"/>
      <c r="S65" s="151"/>
      <c r="T65" s="153"/>
      <c r="U65" s="151"/>
    </row>
    <row r="66" spans="1:21" ht="14.4">
      <c r="A66" s="28"/>
      <c r="B66" s="259"/>
      <c r="C66" s="33"/>
      <c r="D66" s="259"/>
      <c r="E66" s="33"/>
      <c r="F66" s="33"/>
      <c r="G66" s="33"/>
      <c r="H66" s="33"/>
      <c r="I66" s="3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  <c r="R66" s="151"/>
      <c r="S66" s="151"/>
      <c r="T66" s="151"/>
      <c r="U66" s="152"/>
    </row>
    <row r="67" spans="1:21" ht="14.4">
      <c r="A67" s="28"/>
      <c r="B67" s="259"/>
      <c r="C67" s="33"/>
      <c r="D67" s="259"/>
      <c r="E67" s="33"/>
      <c r="F67" s="33"/>
      <c r="G67" s="33"/>
      <c r="H67" s="33"/>
      <c r="I67" s="33"/>
      <c r="K67"/>
      <c r="L67" s="315" t="s">
        <v>134</v>
      </c>
      <c r="M67" s="322"/>
      <c r="N67" s="323">
        <f>SUM(N65:N66)</f>
        <v>0</v>
      </c>
      <c r="O67" s="45"/>
      <c r="Q67" s="273"/>
      <c r="R67"/>
      <c r="S67"/>
      <c r="T67"/>
      <c r="U67"/>
    </row>
    <row r="68" spans="1:21" ht="14.4" customHeight="1" thickBot="1">
      <c r="A68" s="28"/>
      <c r="B68" s="259"/>
      <c r="C68" s="33"/>
      <c r="D68" s="259"/>
      <c r="E68" s="33"/>
      <c r="F68" s="33"/>
      <c r="G68" s="33"/>
      <c r="H68" s="33"/>
      <c r="I68" s="33"/>
      <c r="K68"/>
      <c r="L68" s="99" t="s">
        <v>162</v>
      </c>
      <c r="M68" s="324">
        <f>'Summary Sheet'!B11</f>
        <v>0</v>
      </c>
      <c r="N68" s="325">
        <f>SUM(N67)*M68</f>
        <v>0</v>
      </c>
      <c r="R68"/>
      <c r="S68"/>
      <c r="T68"/>
      <c r="U68"/>
    </row>
    <row r="69" spans="1:21" ht="15.6" thickTop="1" thickBot="1">
      <c r="A69" s="28"/>
      <c r="B69" s="259"/>
      <c r="C69" s="33"/>
      <c r="D69" s="259"/>
      <c r="E69" s="33"/>
      <c r="F69" s="33"/>
      <c r="G69" s="33"/>
      <c r="H69" s="33"/>
      <c r="I69" s="33"/>
      <c r="K69"/>
      <c r="L69" s="266" t="s">
        <v>137</v>
      </c>
      <c r="M69" s="267"/>
      <c r="N69" s="268">
        <f>ROUND(N67+N68,0)</f>
        <v>0</v>
      </c>
      <c r="O69"/>
      <c r="P69"/>
      <c r="Q69" s="274"/>
      <c r="R69" s="151"/>
      <c r="S69" s="151"/>
      <c r="T69" s="153"/>
      <c r="U69" s="151"/>
    </row>
    <row r="70" spans="1:21" ht="15" thickBot="1">
      <c r="A70" s="28"/>
      <c r="B70" s="259"/>
      <c r="C70" s="33"/>
      <c r="D70" s="259"/>
      <c r="E70" s="33"/>
      <c r="F70" s="33"/>
      <c r="G70" s="33"/>
      <c r="H70" s="33"/>
      <c r="I70" s="33"/>
      <c r="K70"/>
      <c r="L70" s="229" t="s">
        <v>163</v>
      </c>
      <c r="M70" s="264"/>
      <c r="N70" s="265">
        <v>0</v>
      </c>
      <c r="O70" s="33"/>
      <c r="P70" s="33"/>
      <c r="Q70" s="273"/>
      <c r="R70" s="151"/>
      <c r="S70" s="151"/>
      <c r="T70" s="151"/>
      <c r="U70" s="152"/>
    </row>
    <row r="71" spans="1:21" ht="15.6" thickTop="1" thickBot="1">
      <c r="A71" s="28"/>
      <c r="B71" s="259"/>
      <c r="C71" s="33"/>
      <c r="D71" s="259"/>
      <c r="E71" s="33"/>
      <c r="F71" s="33"/>
      <c r="G71" s="33"/>
      <c r="H71" s="33"/>
      <c r="I71" s="3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  <c r="R71" s="151"/>
      <c r="S71" s="151"/>
      <c r="T71" s="153"/>
      <c r="U71" s="151"/>
    </row>
    <row r="72" spans="1:21" ht="14.4">
      <c r="A72" s="28"/>
      <c r="B72" s="259"/>
      <c r="C72" s="33"/>
      <c r="D72" s="259"/>
      <c r="E72" s="33"/>
      <c r="F72" s="33"/>
      <c r="G72" s="33"/>
      <c r="H72" s="33"/>
      <c r="I72" s="33"/>
      <c r="K72"/>
      <c r="O72" s="45"/>
      <c r="Q72" s="273"/>
      <c r="R72" s="151"/>
      <c r="S72" s="151"/>
      <c r="T72" s="151"/>
      <c r="U72" s="152"/>
    </row>
    <row r="73" spans="1:21" ht="14.4">
      <c r="A73" s="28"/>
      <c r="B73" s="259"/>
      <c r="C73" s="33"/>
      <c r="D73" s="259"/>
      <c r="E73" s="33"/>
      <c r="F73" s="33"/>
      <c r="G73" s="33"/>
      <c r="H73" s="33"/>
      <c r="I73" s="33"/>
      <c r="K73"/>
      <c r="O73" s="33" t="s">
        <v>1861</v>
      </c>
      <c r="P73" s="33"/>
    </row>
    <row r="74" spans="1:21" ht="15" thickBot="1">
      <c r="A74" s="28"/>
      <c r="B74" s="259"/>
      <c r="C74" s="33"/>
      <c r="D74" s="259"/>
      <c r="E74" s="33"/>
      <c r="F74" s="33"/>
      <c r="G74" s="33"/>
      <c r="H74" s="33"/>
      <c r="I74" s="33"/>
      <c r="K74"/>
    </row>
    <row r="75" spans="1:21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21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21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21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21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21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G93" s="104"/>
      <c r="H93" s="104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8" t="s">
        <v>172</v>
      </c>
      <c r="H96" s="384" t="s">
        <v>173</v>
      </c>
      <c r="I96"/>
    </row>
    <row r="97" spans="2:9" ht="14.4">
      <c r="B97" s="248"/>
      <c r="C97" s="238" t="s">
        <v>1909</v>
      </c>
      <c r="D97" s="249" t="s">
        <v>1910</v>
      </c>
      <c r="E97" s="238" t="s">
        <v>1911</v>
      </c>
      <c r="F97" s="244" t="s">
        <v>1912</v>
      </c>
      <c r="G97" s="251"/>
      <c r="H97" s="245"/>
      <c r="I97"/>
    </row>
    <row r="98" spans="2:9" ht="14.4">
      <c r="B98" s="248"/>
      <c r="C98" s="238" t="s">
        <v>1913</v>
      </c>
      <c r="D98" s="249" t="s">
        <v>1865</v>
      </c>
      <c r="E98" s="238" t="s">
        <v>210</v>
      </c>
      <c r="F98" s="244" t="s">
        <v>1914</v>
      </c>
      <c r="G98" s="251" t="s">
        <v>1915</v>
      </c>
      <c r="H98" s="245"/>
      <c r="I98"/>
    </row>
    <row r="99" spans="2:9" ht="14.4">
      <c r="B99" s="248"/>
      <c r="C99" s="238" t="s">
        <v>1913</v>
      </c>
      <c r="D99" s="249" t="s">
        <v>1916</v>
      </c>
      <c r="E99" s="238" t="s">
        <v>1917</v>
      </c>
      <c r="F99" s="244" t="s">
        <v>1918</v>
      </c>
      <c r="G99" s="251"/>
      <c r="H99" s="245"/>
      <c r="I99"/>
    </row>
    <row r="100" spans="2:9" ht="14.4">
      <c r="B100" s="248"/>
      <c r="C100" s="238" t="s">
        <v>1913</v>
      </c>
      <c r="D100" s="249" t="s">
        <v>1919</v>
      </c>
      <c r="E100" s="238" t="s">
        <v>1920</v>
      </c>
      <c r="F100" s="244" t="s">
        <v>1921</v>
      </c>
      <c r="G100" s="251"/>
      <c r="H100" s="245"/>
      <c r="I100"/>
    </row>
    <row r="101" spans="2:9" ht="14.4">
      <c r="B101" s="248"/>
      <c r="C101" s="238" t="s">
        <v>1913</v>
      </c>
      <c r="D101" s="249" t="s">
        <v>1922</v>
      </c>
      <c r="E101" s="238" t="s">
        <v>1923</v>
      </c>
      <c r="F101" s="244" t="s">
        <v>1924</v>
      </c>
      <c r="G101" s="251"/>
      <c r="H101" s="245"/>
      <c r="I101"/>
    </row>
    <row r="102" spans="2:9" ht="14.4">
      <c r="B102" s="248"/>
      <c r="C102" s="238" t="s">
        <v>1913</v>
      </c>
      <c r="D102" s="249" t="s">
        <v>1925</v>
      </c>
      <c r="E102" s="238" t="s">
        <v>1926</v>
      </c>
      <c r="F102" s="244" t="s">
        <v>1927</v>
      </c>
      <c r="G102" s="251"/>
      <c r="H102" s="245"/>
      <c r="I102"/>
    </row>
    <row r="103" spans="2:9" ht="14.4">
      <c r="B103" s="248"/>
      <c r="C103" s="238" t="s">
        <v>1913</v>
      </c>
      <c r="D103" s="249" t="s">
        <v>1928</v>
      </c>
      <c r="E103" s="238" t="s">
        <v>1929</v>
      </c>
      <c r="F103" s="244" t="s">
        <v>1930</v>
      </c>
      <c r="G103" s="251"/>
      <c r="H103" s="245"/>
      <c r="I103"/>
    </row>
    <row r="104" spans="2:9" ht="14.4">
      <c r="B104" s="248"/>
      <c r="C104" s="238" t="s">
        <v>1931</v>
      </c>
      <c r="D104" s="249" t="s">
        <v>1931</v>
      </c>
      <c r="E104" s="238" t="s">
        <v>1932</v>
      </c>
      <c r="F104" s="244" t="s">
        <v>1933</v>
      </c>
      <c r="G104" s="251"/>
      <c r="H104" s="245"/>
      <c r="I104"/>
    </row>
    <row r="105" spans="2:9" ht="14.4">
      <c r="B105" s="248"/>
      <c r="C105" s="238" t="s">
        <v>1934</v>
      </c>
      <c r="D105" s="249" t="s">
        <v>1935</v>
      </c>
      <c r="E105" s="238" t="s">
        <v>1936</v>
      </c>
      <c r="F105" s="244" t="s">
        <v>1937</v>
      </c>
      <c r="G105" s="251"/>
      <c r="H105" s="245"/>
      <c r="I105"/>
    </row>
    <row r="106" spans="2:9" ht="14.4">
      <c r="B106" s="248"/>
      <c r="C106" s="238" t="s">
        <v>1938</v>
      </c>
      <c r="D106" s="249" t="s">
        <v>1865</v>
      </c>
      <c r="E106" s="238" t="s">
        <v>210</v>
      </c>
      <c r="F106" s="244" t="s">
        <v>1939</v>
      </c>
      <c r="G106" s="251"/>
      <c r="H106" s="245"/>
      <c r="I106"/>
    </row>
    <row r="107" spans="2:9" ht="14.4">
      <c r="B107" s="248"/>
      <c r="C107" s="238" t="s">
        <v>1909</v>
      </c>
      <c r="D107" s="249" t="s">
        <v>1910</v>
      </c>
      <c r="E107" s="238" t="s">
        <v>1940</v>
      </c>
      <c r="F107" s="244" t="s">
        <v>1941</v>
      </c>
      <c r="G107" s="251"/>
      <c r="H107" s="245"/>
      <c r="I107"/>
    </row>
    <row r="108" spans="2:9" ht="14.4">
      <c r="B108" s="248"/>
      <c r="C108" s="238" t="s">
        <v>1942</v>
      </c>
      <c r="D108" s="249" t="s">
        <v>1943</v>
      </c>
      <c r="E108" s="238" t="s">
        <v>1944</v>
      </c>
      <c r="F108" s="244" t="s">
        <v>1945</v>
      </c>
      <c r="G108" s="251"/>
      <c r="H108" s="245"/>
      <c r="I108"/>
    </row>
    <row r="109" spans="2:9" ht="14.4">
      <c r="B109" s="248"/>
      <c r="C109" s="238" t="s">
        <v>1946</v>
      </c>
      <c r="D109" s="249" t="s">
        <v>1865</v>
      </c>
      <c r="E109" s="238" t="s">
        <v>1947</v>
      </c>
      <c r="F109" s="244" t="s">
        <v>1948</v>
      </c>
      <c r="G109" s="251"/>
      <c r="H109" s="245"/>
      <c r="I109"/>
    </row>
    <row r="110" spans="2:9" ht="14.4">
      <c r="B110" s="248"/>
      <c r="C110" s="238" t="s">
        <v>1949</v>
      </c>
      <c r="D110" s="249" t="s">
        <v>1865</v>
      </c>
      <c r="E110" s="238" t="s">
        <v>1950</v>
      </c>
      <c r="F110" s="244" t="s">
        <v>1951</v>
      </c>
      <c r="G110" s="251"/>
      <c r="H110" s="245"/>
      <c r="I110"/>
    </row>
    <row r="111" spans="2:9" ht="14.4">
      <c r="B111" s="248"/>
      <c r="C111" s="238" t="s">
        <v>1952</v>
      </c>
      <c r="D111" s="249" t="s">
        <v>1865</v>
      </c>
      <c r="E111" s="238" t="s">
        <v>1953</v>
      </c>
      <c r="F111" s="244" t="s">
        <v>1954</v>
      </c>
      <c r="G111" s="251"/>
      <c r="H111" s="245"/>
      <c r="I111"/>
    </row>
    <row r="112" spans="2:9" ht="14.4">
      <c r="B112" s="248"/>
      <c r="C112" s="238" t="s">
        <v>1955</v>
      </c>
      <c r="D112" s="249" t="s">
        <v>1865</v>
      </c>
      <c r="E112" s="238" t="s">
        <v>1956</v>
      </c>
      <c r="F112" s="244" t="s">
        <v>1957</v>
      </c>
      <c r="G112" s="251"/>
      <c r="H112" s="245"/>
      <c r="I112"/>
    </row>
    <row r="113" spans="2:9" ht="14.4">
      <c r="B113" s="248"/>
      <c r="C113" s="238"/>
      <c r="D113" s="249"/>
      <c r="E113" s="238"/>
      <c r="F113" s="244"/>
      <c r="G113" s="251"/>
      <c r="H113" s="245"/>
      <c r="I113"/>
    </row>
    <row r="114" spans="2:9" ht="14.4">
      <c r="B114" s="248"/>
      <c r="C114" s="238"/>
      <c r="D114" s="249"/>
      <c r="E114" s="238"/>
      <c r="F114" s="244"/>
      <c r="G114" s="251"/>
      <c r="H114" s="245"/>
      <c r="I114"/>
    </row>
    <row r="115" spans="2:9" ht="14.4">
      <c r="B115" s="248"/>
      <c r="C115" s="238"/>
      <c r="D115" s="249"/>
      <c r="E115" s="238"/>
      <c r="F115" s="244"/>
      <c r="G115" s="251"/>
      <c r="H115" s="245"/>
      <c r="I115"/>
    </row>
    <row r="116" spans="2:9" ht="14.4">
      <c r="B116" s="248"/>
      <c r="C116" s="238"/>
      <c r="D116" s="249"/>
      <c r="E116" s="238"/>
      <c r="F116" s="244"/>
      <c r="G116" s="251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554A65B1-5AF0-4C3E-AAE2-1023A8856283}"/>
    <hyperlink ref="F104" r:id="rId2" xr:uid="{BA3031BE-6193-45AD-BB0D-7D2D6A25DF39}"/>
    <hyperlink ref="F105" r:id="rId3" xr:uid="{50EF659D-5534-4D40-92BE-032B14C1A40E}"/>
    <hyperlink ref="F99" r:id="rId4" xr:uid="{C83C2ECE-25E3-4BE4-B963-3C884F984607}"/>
    <hyperlink ref="F100" r:id="rId5" xr:uid="{3D038776-521F-435D-90C7-208DDC39AA99}"/>
    <hyperlink ref="F103" r:id="rId6" xr:uid="{BDA9F655-C515-4105-8769-7B843A06B5FF}"/>
    <hyperlink ref="F101" r:id="rId7" xr:uid="{FADE655B-7703-470B-B9BC-0A4A03BD4787}"/>
    <hyperlink ref="F102" r:id="rId8" xr:uid="{49E56684-03B8-4BA8-823E-5EA7C96659E4}"/>
    <hyperlink ref="F97" r:id="rId9" xr:uid="{C0F7608F-D658-439F-B224-633C3D01AF02}"/>
    <hyperlink ref="F106" r:id="rId10" xr:uid="{BD8BDB66-9008-4372-83C1-DC6FE7FA02A0}"/>
    <hyperlink ref="F107" r:id="rId11" xr:uid="{14D0D8A5-4BB8-4114-AF10-D25B6B878126}"/>
    <hyperlink ref="F109" r:id="rId12" display="mailto:lalverson@lwsupply.com" xr:uid="{475B2153-2BD3-4A9E-9CCD-7D4FADF782F9}"/>
    <hyperlink ref="F110" r:id="rId13" xr:uid="{09A3637D-8C56-4059-AA6D-D87A832F7BFE}"/>
    <hyperlink ref="F112" r:id="rId14" display="andres.martinez@lwsupply.com; " xr:uid="{F6DBADFD-8BEA-4AEF-BB20-1AD723109967}"/>
    <hyperlink ref="F111" r:id="rId15" xr:uid="{F50DF87B-47D5-481F-9F6D-E864FACB5DE7}"/>
    <hyperlink ref="F108" r:id="rId16" xr:uid="{E6BB1057-E9EC-4028-9550-5EBCB57FE4DB}"/>
  </hyperlinks>
  <pageMargins left="0.7" right="0.7" top="0.75" bottom="0.75" header="0.3" footer="0.3"/>
  <pageSetup scale="51" fitToHeight="21" orientation="landscape" r:id="rId17"/>
  <ignoredErrors>
    <ignoredError sqref="L39" formula="1"/>
  </ignoredErrors>
  <drawing r:id="rId1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0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Lockers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5</v>
      </c>
      <c r="B5" s="381"/>
      <c r="C5" s="51"/>
      <c r="D5" s="113"/>
      <c r="E5" s="51"/>
      <c r="F5" s="36"/>
      <c r="G5" s="108"/>
      <c r="J5" s="31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394" t="s">
        <v>142</v>
      </c>
      <c r="I6" s="395"/>
      <c r="J6" s="414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7" t="s">
        <v>56</v>
      </c>
      <c r="E7" s="19" t="s">
        <v>57</v>
      </c>
      <c r="F7" s="19" t="s">
        <v>58</v>
      </c>
      <c r="G7" s="103" t="s">
        <v>59</v>
      </c>
      <c r="H7" s="7" t="s">
        <v>109</v>
      </c>
      <c r="I7" s="7" t="s">
        <v>5</v>
      </c>
      <c r="J7" s="8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4"/>
      <c r="I8" s="13"/>
      <c r="J8" s="14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2.75" customHeight="1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3"/>
      <c r="R9" s="32"/>
    </row>
    <row r="10" spans="1:18" ht="12.75" customHeight="1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101"/>
    </row>
    <row r="11" spans="1:18" ht="12.75" customHeight="1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101"/>
    </row>
    <row r="12" spans="1:18" ht="12.75" customHeight="1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101"/>
    </row>
    <row r="13" spans="1:18" ht="12.75" customHeight="1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 ht="12.75" customHeight="1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 ht="12.75" customHeight="1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 ht="12.75" customHeight="1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 ht="12.75" customHeight="1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 ht="12.75" customHeight="1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 ht="12.75" customHeight="1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 ht="12.75" customHeight="1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 ht="12.75" customHeight="1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 ht="12.75" customHeight="1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 ht="12.75" customHeight="1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 ht="12.75" customHeight="1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 ht="12.75" customHeight="1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7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>
      <c r="A31" s="137">
        <v>23</v>
      </c>
      <c r="B31" s="112"/>
      <c r="C31" s="52"/>
      <c r="D31" s="112"/>
      <c r="E31" s="52"/>
      <c r="F31" s="52"/>
      <c r="G31" s="106"/>
      <c r="H31" s="116">
        <v>0</v>
      </c>
      <c r="I31" s="116">
        <v>0</v>
      </c>
      <c r="J31" s="116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>
      <c r="A32" s="137">
        <v>24</v>
      </c>
      <c r="B32" s="112"/>
      <c r="C32" s="52"/>
      <c r="D32" s="112"/>
      <c r="E32" s="52"/>
      <c r="F32" s="52"/>
      <c r="G32" s="106"/>
      <c r="H32" s="116">
        <v>0</v>
      </c>
      <c r="I32" s="116">
        <v>0</v>
      </c>
      <c r="J32" s="116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ref="M33:M55" si="6">J33</f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8" ht="12.75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2"/>
      <c r="R34" s="32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  <c r="R35" s="32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 ht="13.2" customHeight="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 ht="12.75" customHeight="1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 ht="12.75" customHeight="1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2.75" customHeight="1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28"/>
      <c r="I62" s="28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28"/>
      <c r="I63" s="28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28"/>
      <c r="I64" s="28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28"/>
      <c r="I65" s="28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28"/>
      <c r="I66" s="28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28"/>
      <c r="I67" s="28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28"/>
      <c r="I68" s="28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28"/>
      <c r="I69" s="28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28"/>
      <c r="I70" s="28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28"/>
      <c r="I71" s="28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28"/>
      <c r="I72" s="28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28"/>
      <c r="I73" s="28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28"/>
      <c r="I74" s="28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1958</v>
      </c>
      <c r="D97" s="238" t="s">
        <v>1865</v>
      </c>
      <c r="E97" s="238" t="s">
        <v>1959</v>
      </c>
      <c r="F97" s="244" t="s">
        <v>1960</v>
      </c>
      <c r="G97" s="248"/>
      <c r="H97" s="245"/>
      <c r="I97"/>
    </row>
    <row r="98" spans="2:9" ht="14.4">
      <c r="B98" s="248"/>
      <c r="C98" s="238" t="s">
        <v>1961</v>
      </c>
      <c r="D98" s="238" t="s">
        <v>1865</v>
      </c>
      <c r="E98" s="238" t="s">
        <v>210</v>
      </c>
      <c r="F98" s="244" t="s">
        <v>1962</v>
      </c>
      <c r="G98" s="248"/>
      <c r="H98" s="245"/>
      <c r="I98"/>
    </row>
    <row r="99" spans="2:9" ht="14.4">
      <c r="B99" s="248"/>
      <c r="C99" s="238" t="s">
        <v>1963</v>
      </c>
      <c r="D99" s="238" t="s">
        <v>1865</v>
      </c>
      <c r="E99" s="238" t="s">
        <v>1964</v>
      </c>
      <c r="F99" s="244" t="s">
        <v>1965</v>
      </c>
      <c r="G99" s="248"/>
      <c r="H99" s="245"/>
      <c r="I99"/>
    </row>
    <row r="100" spans="2:9" ht="14.4">
      <c r="B100" s="248"/>
      <c r="C100" s="238" t="s">
        <v>1966</v>
      </c>
      <c r="D100" s="238" t="s">
        <v>1967</v>
      </c>
      <c r="E100" s="238" t="s">
        <v>1968</v>
      </c>
      <c r="F100" s="244" t="s">
        <v>1969</v>
      </c>
      <c r="G100" s="248"/>
      <c r="H100" s="245"/>
      <c r="I100"/>
    </row>
    <row r="101" spans="2:9" ht="14.4">
      <c r="B101" s="248"/>
      <c r="C101" s="238" t="s">
        <v>1970</v>
      </c>
      <c r="D101" s="238" t="s">
        <v>1865</v>
      </c>
      <c r="E101" s="238" t="s">
        <v>1971</v>
      </c>
      <c r="F101" s="244" t="s">
        <v>1972</v>
      </c>
      <c r="G101" s="248"/>
      <c r="H101" s="245"/>
      <c r="I101"/>
    </row>
    <row r="102" spans="2:9" ht="14.4">
      <c r="B102" s="248"/>
      <c r="C102" s="238" t="s">
        <v>1973</v>
      </c>
      <c r="D102" s="238" t="s">
        <v>1865</v>
      </c>
      <c r="E102" s="238" t="s">
        <v>1974</v>
      </c>
      <c r="F102" s="244" t="s">
        <v>1975</v>
      </c>
      <c r="G102" s="248"/>
      <c r="H102" s="245"/>
      <c r="I102"/>
    </row>
    <row r="103" spans="2:9" ht="14.4">
      <c r="B103" s="248"/>
      <c r="C103" s="238" t="s">
        <v>1867</v>
      </c>
      <c r="D103" s="238" t="s">
        <v>192</v>
      </c>
      <c r="E103" s="238" t="s">
        <v>193</v>
      </c>
      <c r="F103" s="244" t="s">
        <v>194</v>
      </c>
      <c r="G103" s="248"/>
      <c r="H103" s="245"/>
      <c r="I103"/>
    </row>
    <row r="104" spans="2:9" ht="14.4">
      <c r="B104" s="248"/>
      <c r="C104" s="238" t="s">
        <v>1976</v>
      </c>
      <c r="D104" s="238" t="s">
        <v>1865</v>
      </c>
      <c r="E104" s="238" t="s">
        <v>1977</v>
      </c>
      <c r="F104" s="244" t="s">
        <v>1978</v>
      </c>
      <c r="G104" s="248"/>
      <c r="H104" s="245"/>
      <c r="I104"/>
    </row>
    <row r="105" spans="2:9" ht="14.4">
      <c r="B105" s="248"/>
      <c r="C105" s="238" t="s">
        <v>1979</v>
      </c>
      <c r="D105" s="238" t="s">
        <v>1865</v>
      </c>
      <c r="E105" s="238" t="s">
        <v>1980</v>
      </c>
      <c r="F105" s="244" t="s">
        <v>1981</v>
      </c>
      <c r="G105" s="248"/>
      <c r="H105" s="245"/>
      <c r="I105"/>
    </row>
    <row r="106" spans="2:9" ht="14.4">
      <c r="B106" s="248"/>
      <c r="C106" s="238" t="s">
        <v>1982</v>
      </c>
      <c r="D106" s="238" t="s">
        <v>1865</v>
      </c>
      <c r="E106" s="238" t="s">
        <v>1983</v>
      </c>
      <c r="F106" s="244" t="s">
        <v>1984</v>
      </c>
      <c r="G106" s="248"/>
      <c r="H106" s="245"/>
      <c r="I106"/>
    </row>
    <row r="107" spans="2:9" ht="14.4">
      <c r="B107" s="248"/>
      <c r="C107" s="238" t="s">
        <v>1985</v>
      </c>
      <c r="D107" s="238" t="s">
        <v>1865</v>
      </c>
      <c r="E107" s="238" t="s">
        <v>1986</v>
      </c>
      <c r="F107" s="244" t="s">
        <v>1987</v>
      </c>
      <c r="G107" s="248"/>
      <c r="H107" s="245"/>
      <c r="I107"/>
    </row>
    <row r="108" spans="2:9" ht="14.4">
      <c r="B108" s="248"/>
      <c r="C108" s="238" t="s">
        <v>1988</v>
      </c>
      <c r="D108" s="238" t="s">
        <v>1865</v>
      </c>
      <c r="E108" s="238" t="s">
        <v>1989</v>
      </c>
      <c r="F108" s="244" t="s">
        <v>1990</v>
      </c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296465A9-496D-4A95-A53C-682920296772}"/>
    <hyperlink ref="F99" r:id="rId2" xr:uid="{F7E06403-D2E2-45DA-8DDF-1AB15EABC7D0}"/>
    <hyperlink ref="F104" r:id="rId3" xr:uid="{7172F6F9-8ABC-47B0-B498-17192683264E}"/>
    <hyperlink ref="F107" r:id="rId4" xr:uid="{67897B32-AC86-40B5-BC72-F35F78C7FA28}"/>
    <hyperlink ref="F97" r:id="rId5" xr:uid="{32F6CC03-7111-4193-B3D5-10FBA34DF34E}"/>
    <hyperlink ref="F103" r:id="rId6" xr:uid="{A52A6B55-8931-4604-8651-2D3DD9735948}"/>
    <hyperlink ref="F100" r:id="rId7" xr:uid="{CB3D3821-C8C4-4141-8007-482DB81545A5}"/>
    <hyperlink ref="F101" r:id="rId8" xr:uid="{3F293D39-6445-4D33-84BB-ED5C0017857C}"/>
    <hyperlink ref="F102" r:id="rId9" xr:uid="{3D006DB2-E5F0-4EB5-B94C-AE85F1AC3F3C}"/>
    <hyperlink ref="F105" r:id="rId10" xr:uid="{61712053-190E-474A-935B-B2514186F2AD}"/>
    <hyperlink ref="F106" r:id="rId11" xr:uid="{79E25443-6CCE-48C4-A4FE-53787E69F169}"/>
    <hyperlink ref="F108" r:id="rId12" xr:uid="{55175D43-A221-422F-AD30-38AA83454C9E}"/>
  </hyperlinks>
  <pageMargins left="0.7" right="0.7" top="0.75" bottom="0.75" header="0.3" footer="0.3"/>
  <pageSetup scale="51" fitToHeight="21" orientation="landscape" r:id="rId13"/>
  <drawing r:id="rId1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pageSetUpPr fitToPage="1"/>
  </sheetPr>
  <dimension ref="A1:Q118"/>
  <sheetViews>
    <sheetView showGridLines="0" workbookViewId="0">
      <pane ySplit="8" topLeftCell="A92" activePane="bottomLeft" state="frozen"/>
      <selection activeCell="B9" sqref="B9"/>
      <selection pane="bottomLeft" activeCell="F110" sqref="F110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7" ht="14.4" customHeight="1">
      <c r="A1" s="50" t="str">
        <f ca="1">'Summary Sheet'!B1</f>
        <v>Job Name Material ONLY Proposal Clean</v>
      </c>
      <c r="B1" s="110"/>
      <c r="C1" s="50"/>
      <c r="D1" s="50"/>
      <c r="E1" s="50"/>
      <c r="F1" s="9"/>
      <c r="G1" s="108"/>
    </row>
    <row r="2" spans="1:17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7" ht="14.4" customHeight="1">
      <c r="A3" s="50" t="str" cm="1">
        <f t="array" aca="1" ref="A3" ca="1">CONCATENATE("SCOPE: ",MID(CELL("filename",A1),FIND("]",CELL("filename",A1))+1,255))</f>
        <v>SCOPE: Appliances</v>
      </c>
      <c r="C3" s="50"/>
      <c r="D3" s="110"/>
      <c r="E3" s="50"/>
      <c r="F3" s="9"/>
      <c r="G3" s="108"/>
    </row>
    <row r="4" spans="1:17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7" ht="14.4" customHeight="1">
      <c r="A5" s="381">
        <v>6</v>
      </c>
      <c r="B5" s="381"/>
      <c r="C5" s="197" t="str" cm="1">
        <f t="array" aca="1" ref="C5" ca="1">MID(CELL("filename",C3),FIND("]",CELL("filename",C3))+1,255)</f>
        <v>Appliances</v>
      </c>
      <c r="D5" s="113"/>
      <c r="E5" s="51"/>
      <c r="F5" s="36"/>
      <c r="G5" s="108"/>
      <c r="N5" s="31"/>
      <c r="O5" s="31"/>
      <c r="P5" s="31"/>
    </row>
    <row r="6" spans="1:17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7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7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7" ht="12.75" customHeight="1" thickTop="1">
      <c r="A9" s="137">
        <v>1</v>
      </c>
      <c r="B9" s="112"/>
      <c r="C9" s="52"/>
      <c r="D9" s="112"/>
      <c r="E9" s="52"/>
      <c r="F9" s="52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5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</row>
    <row r="10" spans="1:17">
      <c r="A10" s="137">
        <v>2</v>
      </c>
      <c r="B10" s="112"/>
      <c r="C10" s="52"/>
      <c r="D10" s="112"/>
      <c r="E10" s="52"/>
      <c r="F10" s="52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</row>
    <row r="11" spans="1:17">
      <c r="A11" s="137">
        <v>3</v>
      </c>
      <c r="B11" s="112"/>
      <c r="C11" s="52"/>
      <c r="D11" s="112"/>
      <c r="E11" s="52"/>
      <c r="F11" s="52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7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7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7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7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7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ref="M26:M55" si="6">J26</f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 ht="12.75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2"/>
    </row>
    <row r="28" spans="1:17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 ht="13.2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 ht="13.2" customHeight="1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 ht="13.2" customHeight="1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 ht="13.2" customHeight="1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1992</v>
      </c>
      <c r="D97" s="238" t="s">
        <v>1992</v>
      </c>
      <c r="E97" s="238" t="s">
        <v>1993</v>
      </c>
      <c r="F97" s="250" t="s">
        <v>1994</v>
      </c>
      <c r="G97" s="248"/>
      <c r="H97" s="245"/>
      <c r="I97"/>
    </row>
    <row r="98" spans="2:9" ht="14.4">
      <c r="B98" s="248"/>
      <c r="C98" s="238" t="s">
        <v>1995</v>
      </c>
      <c r="D98" s="238" t="s">
        <v>1995</v>
      </c>
      <c r="E98" s="238" t="s">
        <v>1996</v>
      </c>
      <c r="F98" s="250" t="s">
        <v>1997</v>
      </c>
      <c r="G98" s="248"/>
      <c r="H98" s="245"/>
      <c r="I98"/>
    </row>
    <row r="99" spans="2:9" ht="14.4">
      <c r="B99" s="248"/>
      <c r="C99" s="238" t="s">
        <v>1998</v>
      </c>
      <c r="D99" s="238" t="s">
        <v>1998</v>
      </c>
      <c r="E99" s="238" t="s">
        <v>2118</v>
      </c>
      <c r="F99" s="250" t="s">
        <v>2119</v>
      </c>
      <c r="G99" s="248"/>
      <c r="H99" s="245"/>
      <c r="I99"/>
    </row>
    <row r="100" spans="2:9" ht="14.4">
      <c r="B100" s="248"/>
      <c r="C100" s="238" t="s">
        <v>2120</v>
      </c>
      <c r="D100" s="238" t="s">
        <v>155</v>
      </c>
      <c r="E100" s="238" t="s">
        <v>1999</v>
      </c>
      <c r="F100" s="250" t="s">
        <v>198</v>
      </c>
      <c r="G100" s="248"/>
      <c r="H100" s="245"/>
      <c r="I100"/>
    </row>
    <row r="101" spans="2:9" ht="14.4">
      <c r="B101" s="248"/>
      <c r="C101" s="238" t="s">
        <v>1991</v>
      </c>
      <c r="D101" s="238" t="s">
        <v>2000</v>
      </c>
      <c r="E101" s="238" t="s">
        <v>2001</v>
      </c>
      <c r="F101" s="250" t="s">
        <v>2002</v>
      </c>
      <c r="G101" s="248"/>
      <c r="H101" s="245"/>
      <c r="I101"/>
    </row>
    <row r="102" spans="2:9" ht="14.4">
      <c r="B102" s="248"/>
      <c r="C102" s="238" t="s">
        <v>2003</v>
      </c>
      <c r="D102" s="238" t="s">
        <v>2004</v>
      </c>
      <c r="E102" s="238" t="s">
        <v>2005</v>
      </c>
      <c r="F102" s="250" t="s">
        <v>2006</v>
      </c>
      <c r="G102" s="248"/>
      <c r="H102" s="245"/>
      <c r="I102"/>
    </row>
    <row r="103" spans="2:9" ht="14.4">
      <c r="B103" s="248"/>
      <c r="C103" s="238" t="s">
        <v>2007</v>
      </c>
      <c r="D103" s="238" t="s">
        <v>2008</v>
      </c>
      <c r="E103" s="238" t="s">
        <v>2009</v>
      </c>
      <c r="F103" s="250" t="s">
        <v>2010</v>
      </c>
      <c r="G103" s="248"/>
      <c r="H103" s="245"/>
      <c r="I103"/>
    </row>
    <row r="104" spans="2:9" ht="14.4">
      <c r="B104" s="248"/>
      <c r="C104" s="238" t="s">
        <v>2011</v>
      </c>
      <c r="D104" s="238" t="s">
        <v>2012</v>
      </c>
      <c r="E104" s="238" t="s">
        <v>2013</v>
      </c>
      <c r="F104" s="250" t="s">
        <v>2014</v>
      </c>
      <c r="G104" s="248"/>
      <c r="H104" s="245"/>
      <c r="I104"/>
    </row>
    <row r="105" spans="2:9" ht="14.4">
      <c r="B105" s="248"/>
      <c r="C105" s="238"/>
      <c r="D105" s="238"/>
      <c r="E105" s="238"/>
      <c r="F105" s="250"/>
      <c r="G105" s="248"/>
      <c r="H105" s="245"/>
      <c r="I105"/>
    </row>
    <row r="106" spans="2:9" ht="14.4">
      <c r="B106" s="248"/>
      <c r="C106" s="238"/>
      <c r="D106" s="238"/>
      <c r="E106" s="238"/>
      <c r="F106" s="250"/>
      <c r="G106" s="248"/>
      <c r="H106" s="245"/>
      <c r="I106"/>
    </row>
    <row r="107" spans="2:9" ht="14.4">
      <c r="B107" s="248"/>
      <c r="C107" s="238"/>
      <c r="D107" s="238"/>
      <c r="E107" s="238"/>
      <c r="F107" s="250"/>
      <c r="G107" s="248"/>
      <c r="H107" s="245"/>
      <c r="I107"/>
    </row>
    <row r="108" spans="2:9" ht="14.4">
      <c r="B108" s="248"/>
      <c r="C108" s="238"/>
      <c r="D108" s="238"/>
      <c r="E108" s="238"/>
      <c r="F108" s="250"/>
      <c r="G108" s="248"/>
      <c r="H108" s="245"/>
      <c r="I108"/>
    </row>
    <row r="109" spans="2:9" ht="14.4">
      <c r="B109" s="248"/>
      <c r="C109" s="238"/>
      <c r="D109" s="238"/>
      <c r="E109" s="238"/>
      <c r="F109" s="250"/>
      <c r="G109" s="248"/>
      <c r="H109" s="245"/>
      <c r="I109"/>
    </row>
    <row r="110" spans="2:9" ht="14.4">
      <c r="B110" s="248"/>
      <c r="C110" s="238"/>
      <c r="D110" s="238"/>
      <c r="E110" s="238"/>
      <c r="F110" s="250"/>
      <c r="G110" s="248"/>
      <c r="H110" s="245"/>
      <c r="I110"/>
    </row>
    <row r="111" spans="2:9" ht="14.4">
      <c r="B111" s="248"/>
      <c r="C111" s="238"/>
      <c r="D111" s="238"/>
      <c r="E111" s="238"/>
      <c r="F111" s="250"/>
      <c r="G111" s="248"/>
      <c r="H111" s="245"/>
      <c r="I111"/>
    </row>
    <row r="112" spans="2:9" ht="14.4">
      <c r="B112" s="248"/>
      <c r="C112" s="238"/>
      <c r="D112" s="238"/>
      <c r="E112" s="238"/>
      <c r="F112" s="250"/>
      <c r="G112" s="248"/>
      <c r="H112" s="245"/>
      <c r="I112"/>
    </row>
    <row r="113" spans="2:9" ht="14.4">
      <c r="B113" s="248"/>
      <c r="C113" s="238"/>
      <c r="D113" s="238"/>
      <c r="E113" s="238"/>
      <c r="F113" s="250"/>
      <c r="G113" s="248"/>
      <c r="H113" s="245"/>
      <c r="I113"/>
    </row>
    <row r="114" spans="2:9" ht="14.4">
      <c r="B114" s="248"/>
      <c r="C114" s="238"/>
      <c r="D114" s="238"/>
      <c r="E114" s="238"/>
      <c r="F114" s="250"/>
      <c r="G114" s="248"/>
      <c r="H114" s="245"/>
      <c r="I114"/>
    </row>
    <row r="115" spans="2:9" ht="14.4">
      <c r="B115" s="248"/>
      <c r="C115" s="238"/>
      <c r="D115" s="238"/>
      <c r="E115" s="238"/>
      <c r="F115" s="250"/>
      <c r="G115" s="248"/>
      <c r="H115" s="245"/>
      <c r="I115"/>
    </row>
    <row r="116" spans="2:9" ht="14.4">
      <c r="B116" s="248"/>
      <c r="C116" s="238"/>
      <c r="D116" s="238"/>
      <c r="E116" s="238"/>
      <c r="F116" s="250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102" r:id="rId1" display="kevin@rbdist.com" xr:uid="{E8DD066F-D373-47E6-832F-A7E54ADB0599}"/>
    <hyperlink ref="F98" r:id="rId2" display="Blake.Gabbard@chefstoys.com" xr:uid="{EEBC0C9A-9FD1-4971-908B-2CCF7267E6F1}"/>
    <hyperlink ref="F101" r:id="rId3" display="darrell@mdappliances.com" xr:uid="{43303B93-6A42-470F-8DAD-4EBE6DE61F45}"/>
    <hyperlink ref="F99" r:id="rId4" display="marco.sanchez@ferguson.com" xr:uid="{810F0D33-33D2-4ACB-B08A-10C13C77DA72}"/>
    <hyperlink ref="F100" r:id="rId5" display="mark@pinnacleappliances.com" xr:uid="{2E548F36-E50B-4A9E-BF17-ECFD8B510976}"/>
    <hyperlink ref="F97" r:id="rId6" xr:uid="{F94DD78A-C4C0-4A4A-817E-3A89EC7AAF59}"/>
  </hyperlinks>
  <pageMargins left="0.7" right="0.7" top="0.75" bottom="0.75" header="0.3" footer="0.3"/>
  <pageSetup paperSize="17" scale="83" fitToHeight="21" orientation="landscape" r:id="rId7"/>
  <drawing r:id="rId8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435-42A8-45A8-9BB1-4FCC39B52369}">
  <sheetPr codeName="Sheet7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Visual Displays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7</v>
      </c>
      <c r="B5" s="381"/>
      <c r="C5" s="3"/>
      <c r="D5" s="13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5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16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5" customHeight="1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0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ref="M31:M53" si="6">J31</f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 ht="12.75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2"/>
      <c r="R32" s="32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  <c r="R33" s="32"/>
    </row>
    <row r="34" spans="1:18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8" ht="13.2" customHeight="1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8" ht="13.2" customHeight="1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 ht="13.2" customHeight="1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 ht="13.2" customHeight="1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>SUM(G54)*J54</f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>SUM(G55)*J55</f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102</v>
      </c>
      <c r="D97" s="238" t="s">
        <v>1865</v>
      </c>
      <c r="E97" s="238" t="s">
        <v>2015</v>
      </c>
      <c r="F97" s="244" t="s">
        <v>2016</v>
      </c>
      <c r="G97" s="248"/>
      <c r="H97" s="245"/>
      <c r="I97"/>
    </row>
    <row r="98" spans="2:9" ht="14.4">
      <c r="B98" s="248"/>
      <c r="C98" s="238" t="s">
        <v>2017</v>
      </c>
      <c r="D98" s="239" t="s">
        <v>2018</v>
      </c>
      <c r="E98" s="239" t="s">
        <v>2019</v>
      </c>
      <c r="F98" s="242" t="s">
        <v>2020</v>
      </c>
      <c r="G98" s="243"/>
      <c r="H98" s="245"/>
      <c r="I98"/>
    </row>
    <row r="99" spans="2:9" ht="14.4">
      <c r="B99" s="248"/>
      <c r="C99" s="238" t="s">
        <v>2021</v>
      </c>
      <c r="D99" s="239" t="s">
        <v>1865</v>
      </c>
      <c r="E99" s="239" t="s">
        <v>210</v>
      </c>
      <c r="F99" s="242" t="s">
        <v>2022</v>
      </c>
      <c r="G99" s="243"/>
      <c r="H99" s="245"/>
      <c r="I99"/>
    </row>
    <row r="100" spans="2:9" ht="14.4">
      <c r="B100" s="248"/>
      <c r="C100" s="238" t="s">
        <v>2023</v>
      </c>
      <c r="D100" s="239" t="s">
        <v>1865</v>
      </c>
      <c r="E100" s="239" t="s">
        <v>2024</v>
      </c>
      <c r="F100" s="242" t="s">
        <v>2025</v>
      </c>
      <c r="G100" s="243"/>
      <c r="H100" s="245"/>
      <c r="I100"/>
    </row>
    <row r="101" spans="2:9" ht="14.4">
      <c r="B101" s="248"/>
      <c r="C101" s="238" t="s">
        <v>2026</v>
      </c>
      <c r="D101" s="239" t="s">
        <v>2027</v>
      </c>
      <c r="E101" s="239" t="s">
        <v>2028</v>
      </c>
      <c r="F101" s="242" t="s">
        <v>2029</v>
      </c>
      <c r="G101" s="243"/>
      <c r="H101" s="245"/>
      <c r="I101"/>
    </row>
    <row r="102" spans="2:9" ht="14.4">
      <c r="B102" s="248"/>
      <c r="C102" s="238"/>
      <c r="D102" s="239"/>
      <c r="E102" s="239"/>
      <c r="F102" s="242"/>
      <c r="G102" s="243"/>
      <c r="H102" s="245"/>
      <c r="I102"/>
    </row>
    <row r="103" spans="2:9" ht="14.4">
      <c r="B103" s="248"/>
      <c r="C103" s="238"/>
      <c r="D103" s="239"/>
      <c r="E103" s="239"/>
      <c r="F103" s="242"/>
      <c r="G103" s="243"/>
      <c r="H103" s="245"/>
      <c r="I103"/>
    </row>
    <row r="104" spans="2:9" ht="14.4">
      <c r="B104" s="248"/>
      <c r="C104" s="238"/>
      <c r="D104" s="239"/>
      <c r="E104" s="239"/>
      <c r="F104" s="242"/>
      <c r="G104" s="243"/>
      <c r="H104" s="245"/>
      <c r="I104"/>
    </row>
    <row r="105" spans="2:9" ht="14.4">
      <c r="B105" s="248"/>
      <c r="C105" s="238"/>
      <c r="D105" s="239"/>
      <c r="E105" s="239"/>
      <c r="F105" s="242"/>
      <c r="G105" s="243"/>
      <c r="H105" s="245"/>
      <c r="I105"/>
    </row>
    <row r="106" spans="2:9" ht="14.4">
      <c r="B106" s="248"/>
      <c r="C106" s="238"/>
      <c r="D106" s="239"/>
      <c r="E106" s="239"/>
      <c r="F106" s="242"/>
      <c r="G106" s="243"/>
      <c r="H106" s="245"/>
      <c r="I106"/>
    </row>
    <row r="107" spans="2:9" ht="14.4">
      <c r="B107" s="248"/>
      <c r="C107" s="238"/>
      <c r="D107" s="239"/>
      <c r="E107" s="239"/>
      <c r="F107" s="242"/>
      <c r="G107" s="243"/>
      <c r="H107" s="245"/>
      <c r="I107"/>
    </row>
    <row r="108" spans="2:9" ht="14.4">
      <c r="B108" s="248"/>
      <c r="C108" s="238"/>
      <c r="D108" s="239"/>
      <c r="E108" s="239"/>
      <c r="F108" s="242"/>
      <c r="G108" s="243"/>
      <c r="H108" s="245"/>
      <c r="I108"/>
    </row>
    <row r="109" spans="2:9" ht="14.4">
      <c r="B109" s="248"/>
      <c r="C109" s="238"/>
      <c r="D109" s="239"/>
      <c r="E109" s="239"/>
      <c r="F109" s="242"/>
      <c r="G109" s="243"/>
      <c r="H109" s="245"/>
      <c r="I109"/>
    </row>
    <row r="110" spans="2:9" ht="14.4">
      <c r="B110" s="248"/>
      <c r="C110" s="238"/>
      <c r="D110" s="239"/>
      <c r="E110" s="239"/>
      <c r="F110" s="242"/>
      <c r="G110" s="243"/>
      <c r="H110" s="245"/>
      <c r="I110"/>
    </row>
    <row r="111" spans="2:9" ht="14.4">
      <c r="B111" s="248"/>
      <c r="C111" s="238"/>
      <c r="D111" s="239"/>
      <c r="E111" s="239"/>
      <c r="F111" s="242"/>
      <c r="G111" s="243"/>
      <c r="H111" s="245"/>
      <c r="I111"/>
    </row>
    <row r="112" spans="2:9" ht="14.4">
      <c r="B112" s="248"/>
      <c r="C112" s="238"/>
      <c r="D112" s="239"/>
      <c r="E112" s="239"/>
      <c r="F112" s="242"/>
      <c r="G112" s="243"/>
      <c r="H112" s="245"/>
      <c r="I112"/>
    </row>
    <row r="113" spans="2:9" ht="14.4">
      <c r="B113" s="248"/>
      <c r="C113" s="238"/>
      <c r="D113" s="239"/>
      <c r="E113" s="239"/>
      <c r="F113" s="242"/>
      <c r="G113" s="243"/>
      <c r="H113" s="245"/>
      <c r="I113"/>
    </row>
    <row r="114" spans="2:9" ht="14.4">
      <c r="B114" s="248"/>
      <c r="C114" s="238"/>
      <c r="D114" s="239"/>
      <c r="E114" s="239"/>
      <c r="F114" s="242"/>
      <c r="G114" s="243"/>
      <c r="H114" s="245"/>
      <c r="I114"/>
    </row>
    <row r="115" spans="2:9" ht="14.4">
      <c r="B115" s="248"/>
      <c r="C115" s="238"/>
      <c r="D115" s="239"/>
      <c r="E115" s="239"/>
      <c r="F115" s="242"/>
      <c r="G115" s="243"/>
      <c r="H115" s="245"/>
      <c r="I115"/>
    </row>
    <row r="116" spans="2:9" ht="14.4">
      <c r="B116" s="248"/>
      <c r="C116" s="238"/>
      <c r="D116" s="239"/>
      <c r="E116" s="239"/>
      <c r="F116" s="242"/>
      <c r="G116" s="243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101" r:id="rId1" xr:uid="{2C7364AF-9848-40F5-B13B-C7CA375B57D0}"/>
    <hyperlink ref="F99" r:id="rId2" xr:uid="{8D40ADAA-0274-4963-BE77-F8A12EF54357}"/>
    <hyperlink ref="F98" r:id="rId3" xr:uid="{EA738855-3AE6-4D39-BFF8-CAC77176F031}"/>
    <hyperlink ref="F97" r:id="rId4" xr:uid="{F749B079-08DE-4EC6-B0AA-51F1C65F5730}"/>
    <hyperlink ref="F100" r:id="rId5" display="saleswest@egan.com; " xr:uid="{35274E72-60ED-440D-8486-6BC16202DBDC}"/>
  </hyperlinks>
  <pageMargins left="0.7" right="0.7" top="0.75" bottom="0.75" header="0.3" footer="0.3"/>
  <pageSetup scale="51" fitToHeight="21" orientation="landscape" r:id="rId6"/>
  <drawing r:id="rId7"/>
  <legacyDrawing r:id="rId8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3B9A-3409-4CDB-94CA-C96818A9D64F}">
  <sheetPr codeName="Sheet23">
    <pageSetUpPr fitToPage="1"/>
  </sheetPr>
  <dimension ref="A1:R118"/>
  <sheetViews>
    <sheetView showGridLines="0" zoomScaleNormal="10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Equipment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8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2030</v>
      </c>
      <c r="D97" s="238" t="s">
        <v>2031</v>
      </c>
      <c r="E97" s="238" t="s">
        <v>2032</v>
      </c>
      <c r="F97" s="244" t="s">
        <v>2033</v>
      </c>
      <c r="G97" s="248"/>
      <c r="H97" s="245"/>
      <c r="I97"/>
    </row>
    <row r="98" spans="2:9" ht="14.4">
      <c r="B98" s="248"/>
      <c r="C98" s="238" t="s">
        <v>2030</v>
      </c>
      <c r="D98" s="238" t="s">
        <v>1865</v>
      </c>
      <c r="E98" s="238" t="s">
        <v>2034</v>
      </c>
      <c r="F98" s="244" t="s">
        <v>2035</v>
      </c>
      <c r="G98" s="248"/>
      <c r="H98" s="245"/>
      <c r="I98"/>
    </row>
    <row r="99" spans="2:9" ht="14.4">
      <c r="B99" s="248"/>
      <c r="C99" s="238" t="s">
        <v>2036</v>
      </c>
      <c r="D99" s="238" t="s">
        <v>1865</v>
      </c>
      <c r="E99" s="238" t="s">
        <v>2037</v>
      </c>
      <c r="F99" s="244" t="s">
        <v>2038</v>
      </c>
      <c r="G99" s="248"/>
      <c r="H99" s="245"/>
      <c r="I99"/>
    </row>
    <row r="100" spans="2:9" ht="14.4">
      <c r="B100" s="248"/>
      <c r="C100" s="238" t="s">
        <v>2039</v>
      </c>
      <c r="D100" s="238" t="s">
        <v>2040</v>
      </c>
      <c r="E100" s="238" t="s">
        <v>2041</v>
      </c>
      <c r="F100" s="244" t="s">
        <v>2042</v>
      </c>
      <c r="G100" s="248"/>
      <c r="H100" s="245"/>
      <c r="I100"/>
    </row>
    <row r="101" spans="2:9" ht="14.4">
      <c r="B101" s="248"/>
      <c r="C101" s="238" t="s">
        <v>2043</v>
      </c>
      <c r="D101" s="238" t="s">
        <v>2044</v>
      </c>
      <c r="E101" s="238" t="s">
        <v>2045</v>
      </c>
      <c r="F101" s="244" t="s">
        <v>2046</v>
      </c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H6:J6"/>
    <mergeCell ref="K6:M6"/>
    <mergeCell ref="A61:M61"/>
    <mergeCell ref="O7:O8"/>
    <mergeCell ref="P7:P8"/>
    <mergeCell ref="A59:J59"/>
    <mergeCell ref="A60:M60"/>
  </mergeCells>
  <hyperlinks>
    <hyperlink ref="F99" r:id="rId1" xr:uid="{24589C9E-4861-4778-886D-13B3ED68D950}"/>
    <hyperlink ref="F97" r:id="rId2" xr:uid="{B9DF9C4E-9F3E-4872-96D5-0040F50205EE}"/>
    <hyperlink ref="F101" r:id="rId3" xr:uid="{CC478F3B-8170-479F-9CEC-1965AC5F7427}"/>
    <hyperlink ref="F100" r:id="rId4" xr:uid="{60BB8024-4142-4510-9D6B-3D529CF4B646}"/>
  </hyperlinks>
  <pageMargins left="0.7" right="0.7" top="0.75" bottom="0.75" header="0.3" footer="0.3"/>
  <pageSetup scale="51" fitToHeight="21" orientation="landscape" r:id="rId5"/>
  <drawing r:id="rId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0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Bike Racks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9</v>
      </c>
      <c r="B5" s="381"/>
      <c r="C5" s="51"/>
      <c r="D5" s="113"/>
      <c r="E5" s="51"/>
      <c r="F5" s="36"/>
      <c r="G5" s="108"/>
      <c r="J5" s="31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394" t="s">
        <v>142</v>
      </c>
      <c r="I6" s="395"/>
      <c r="J6" s="414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7" t="s">
        <v>109</v>
      </c>
      <c r="I7" s="7" t="s">
        <v>5</v>
      </c>
      <c r="J7" s="8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4"/>
      <c r="I8" s="13"/>
      <c r="J8" s="14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4">
        <v>0</v>
      </c>
      <c r="I9" s="114">
        <v>0</v>
      </c>
      <c r="J9" s="114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4">
        <v>0</v>
      </c>
      <c r="I10" s="114">
        <v>0</v>
      </c>
      <c r="J10" s="114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4">
        <v>0</v>
      </c>
      <c r="I11" s="114">
        <v>0</v>
      </c>
      <c r="J11" s="114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4">
        <v>0</v>
      </c>
      <c r="I12" s="114">
        <v>0</v>
      </c>
      <c r="J12" s="114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4">
        <v>0</v>
      </c>
      <c r="I13" s="114">
        <v>0</v>
      </c>
      <c r="J13" s="114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4">
        <v>0</v>
      </c>
      <c r="I14" s="114">
        <v>0</v>
      </c>
      <c r="J14" s="114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4">
        <v>0</v>
      </c>
      <c r="I15" s="114">
        <v>0</v>
      </c>
      <c r="J15" s="114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4">
        <v>0</v>
      </c>
      <c r="I16" s="114">
        <v>0</v>
      </c>
      <c r="J16" s="114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>
      <c r="A17" s="137">
        <v>9</v>
      </c>
      <c r="B17" s="112"/>
      <c r="C17" s="52"/>
      <c r="D17" s="112"/>
      <c r="E17" s="52"/>
      <c r="F17" s="52"/>
      <c r="G17" s="106"/>
      <c r="H17" s="114">
        <v>0</v>
      </c>
      <c r="I17" s="114">
        <v>0</v>
      </c>
      <c r="J17" s="114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>
      <c r="A18" s="137">
        <v>10</v>
      </c>
      <c r="B18" s="112"/>
      <c r="C18" s="52"/>
      <c r="D18" s="112"/>
      <c r="E18" s="52"/>
      <c r="F18" s="52"/>
      <c r="G18" s="106"/>
      <c r="H18" s="114">
        <v>0</v>
      </c>
      <c r="I18" s="114">
        <v>0</v>
      </c>
      <c r="J18" s="114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>
      <c r="A19" s="137">
        <v>11</v>
      </c>
      <c r="B19" s="112"/>
      <c r="C19" s="52"/>
      <c r="D19" s="112"/>
      <c r="E19" s="52"/>
      <c r="F19" s="52"/>
      <c r="G19" s="106"/>
      <c r="H19" s="114">
        <v>0</v>
      </c>
      <c r="I19" s="114">
        <v>0</v>
      </c>
      <c r="J19" s="114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>
      <c r="A20" s="137">
        <v>12</v>
      </c>
      <c r="B20" s="112"/>
      <c r="C20" s="52"/>
      <c r="D20" s="112"/>
      <c r="E20" s="52"/>
      <c r="F20" s="52"/>
      <c r="G20" s="106"/>
      <c r="H20" s="114">
        <v>0</v>
      </c>
      <c r="I20" s="114">
        <v>0</v>
      </c>
      <c r="J20" s="114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>
      <c r="A21" s="137">
        <v>13</v>
      </c>
      <c r="B21" s="112"/>
      <c r="C21" s="52"/>
      <c r="D21" s="112"/>
      <c r="E21" s="52"/>
      <c r="F21" s="52"/>
      <c r="G21" s="106"/>
      <c r="H21" s="114">
        <v>0</v>
      </c>
      <c r="I21" s="114">
        <v>0</v>
      </c>
      <c r="J21" s="114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>
      <c r="A22" s="137">
        <v>14</v>
      </c>
      <c r="B22" s="112"/>
      <c r="C22" s="52"/>
      <c r="D22" s="112"/>
      <c r="E22" s="52"/>
      <c r="F22" s="52"/>
      <c r="G22" s="106"/>
      <c r="H22" s="114">
        <v>0</v>
      </c>
      <c r="I22" s="114">
        <v>0</v>
      </c>
      <c r="J22" s="114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>
      <c r="A23" s="137">
        <v>15</v>
      </c>
      <c r="B23" s="112"/>
      <c r="C23" s="52"/>
      <c r="D23" s="112"/>
      <c r="E23" s="52"/>
      <c r="F23" s="52"/>
      <c r="G23" s="106"/>
      <c r="H23" s="114">
        <v>0</v>
      </c>
      <c r="I23" s="114">
        <v>0</v>
      </c>
      <c r="J23" s="114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>
      <c r="A24" s="137">
        <v>16</v>
      </c>
      <c r="B24" s="112"/>
      <c r="C24" s="52"/>
      <c r="D24" s="112"/>
      <c r="E24" s="52"/>
      <c r="F24" s="52"/>
      <c r="G24" s="106"/>
      <c r="H24" s="114">
        <v>0</v>
      </c>
      <c r="I24" s="114">
        <v>0</v>
      </c>
      <c r="J24" s="114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>
      <c r="A25" s="137">
        <v>17</v>
      </c>
      <c r="B25" s="112"/>
      <c r="C25" s="52"/>
      <c r="D25" s="112"/>
      <c r="E25" s="52"/>
      <c r="F25" s="52"/>
      <c r="G25" s="106"/>
      <c r="H25" s="114">
        <v>0</v>
      </c>
      <c r="I25" s="114">
        <v>0</v>
      </c>
      <c r="J25" s="114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7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>
      <c r="A31" s="137">
        <v>23</v>
      </c>
      <c r="B31" s="112"/>
      <c r="C31" s="52"/>
      <c r="D31" s="112"/>
      <c r="E31" s="52"/>
      <c r="F31" s="52"/>
      <c r="G31" s="106"/>
      <c r="H31" s="116">
        <v>0</v>
      </c>
      <c r="I31" s="116">
        <v>0</v>
      </c>
      <c r="J31" s="116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>
      <c r="A32" s="137">
        <v>24</v>
      </c>
      <c r="B32" s="112"/>
      <c r="C32" s="52"/>
      <c r="D32" s="112"/>
      <c r="E32" s="52"/>
      <c r="F32" s="52"/>
      <c r="G32" s="106"/>
      <c r="H32" s="116">
        <v>0</v>
      </c>
      <c r="I32" s="116">
        <v>0</v>
      </c>
      <c r="J32" s="116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ref="M33:M55" si="6">J33</f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8" ht="12.75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2"/>
      <c r="R34" s="32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  <c r="R35" s="32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 ht="13.2" customHeight="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43"/>
      <c r="F56" s="43"/>
      <c r="G56" s="106"/>
      <c r="H56" s="114">
        <v>0</v>
      </c>
      <c r="I56" s="114">
        <v>0</v>
      </c>
      <c r="J56" s="114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43"/>
      <c r="F57" s="43"/>
      <c r="G57" s="106"/>
      <c r="H57" s="114">
        <v>0</v>
      </c>
      <c r="I57" s="114">
        <v>0</v>
      </c>
      <c r="J57" s="114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43"/>
      <c r="F58" s="43"/>
      <c r="G58" s="106"/>
      <c r="H58" s="114">
        <v>0</v>
      </c>
      <c r="I58" s="114">
        <v>0</v>
      </c>
      <c r="J58" s="114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28"/>
      <c r="I62" s="28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28"/>
      <c r="I63" s="28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28"/>
      <c r="I64" s="28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28"/>
      <c r="I65" s="28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28"/>
      <c r="I66" s="28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28"/>
      <c r="I67" s="28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28"/>
      <c r="I68" s="28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28"/>
      <c r="I69" s="28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28"/>
      <c r="I70" s="28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28"/>
      <c r="I71" s="28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28"/>
      <c r="I72" s="28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28"/>
      <c r="I73" s="28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28"/>
      <c r="I74" s="28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2047</v>
      </c>
      <c r="D97" s="238" t="s">
        <v>1865</v>
      </c>
      <c r="E97" s="238" t="s">
        <v>2048</v>
      </c>
      <c r="F97" s="244" t="s">
        <v>2049</v>
      </c>
      <c r="G97" s="248"/>
      <c r="H97" s="245"/>
      <c r="I97"/>
    </row>
    <row r="98" spans="2:9" ht="14.4">
      <c r="B98" s="248"/>
      <c r="C98" s="238" t="s">
        <v>2050</v>
      </c>
      <c r="D98" s="238" t="s">
        <v>1865</v>
      </c>
      <c r="E98" s="238" t="s">
        <v>2051</v>
      </c>
      <c r="F98" s="244" t="s">
        <v>2052</v>
      </c>
      <c r="G98" s="248"/>
      <c r="H98" s="245"/>
      <c r="I98"/>
    </row>
    <row r="99" spans="2:9" ht="14.4">
      <c r="B99" s="248"/>
      <c r="C99" s="238" t="s">
        <v>2053</v>
      </c>
      <c r="D99" s="238" t="s">
        <v>1865</v>
      </c>
      <c r="E99" s="238" t="s">
        <v>2054</v>
      </c>
      <c r="F99" s="244" t="s">
        <v>2055</v>
      </c>
      <c r="G99" s="248"/>
      <c r="H99" s="245"/>
      <c r="I99"/>
    </row>
    <row r="100" spans="2:9" ht="14.4">
      <c r="B100" s="248"/>
      <c r="C100" s="238" t="s">
        <v>2056</v>
      </c>
      <c r="D100" s="238" t="s">
        <v>1865</v>
      </c>
      <c r="E100" s="238" t="s">
        <v>2057</v>
      </c>
      <c r="F100" s="244" t="s">
        <v>2058</v>
      </c>
      <c r="G100" s="248"/>
      <c r="H100" s="245"/>
      <c r="I100"/>
    </row>
    <row r="101" spans="2:9" ht="14.4">
      <c r="B101" s="248"/>
      <c r="C101" s="238" t="s">
        <v>2059</v>
      </c>
      <c r="D101" s="238" t="s">
        <v>1865</v>
      </c>
      <c r="E101" s="238" t="s">
        <v>2060</v>
      </c>
      <c r="F101" s="244" t="s">
        <v>2061</v>
      </c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xr:uid="{25850EEC-BA50-4C7B-94CE-B07014B073DF}"/>
    <hyperlink ref="F98" r:id="rId2" xr:uid="{99E91E4E-9AA9-4C31-8D57-AC8D3393BB4B}"/>
    <hyperlink ref="F101" r:id="rId3" xr:uid="{C89DFFE2-5191-4BEA-8426-83C6DE7EE0A7}"/>
    <hyperlink ref="F100" r:id="rId4" xr:uid="{1F9C9640-4DCA-4E22-A02A-84E06D19F663}"/>
    <hyperlink ref="F99" r:id="rId5" xr:uid="{92148919-2001-4EF1-A96E-82A0010EF90F}"/>
  </hyperlinks>
  <pageMargins left="0.7" right="0.7" top="0.75" bottom="0.75" header="0.3" footer="0.3"/>
  <pageSetup scale="51" fitToHeight="21" orientation="landscape" r:id="rId6"/>
  <drawing r:id="rId7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A1:R118"/>
  <sheetViews>
    <sheetView showGridLines="0" zoomScaleNormal="10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Wire Mesh Partitions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10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26"/>
      <c r="C6" s="118"/>
      <c r="D6" s="126"/>
      <c r="E6" s="18"/>
      <c r="F6" s="18"/>
      <c r="G6" s="124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2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2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4">
        <v>0</v>
      </c>
      <c r="I9" s="114">
        <v>0</v>
      </c>
      <c r="J9" s="117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5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4">
        <v>0</v>
      </c>
      <c r="I10" s="114">
        <v>0</v>
      </c>
      <c r="J10" s="117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4">
        <v>0</v>
      </c>
      <c r="I11" s="114">
        <v>0</v>
      </c>
      <c r="J11" s="117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4">
        <v>0</v>
      </c>
      <c r="I12" s="114">
        <v>0</v>
      </c>
      <c r="J12" s="117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4">
        <v>0</v>
      </c>
      <c r="I13" s="114">
        <v>0</v>
      </c>
      <c r="J13" s="117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4">
        <v>0</v>
      </c>
      <c r="I14" s="114">
        <v>0</v>
      </c>
      <c r="J14" s="117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4">
        <v>0</v>
      </c>
      <c r="I15" s="114">
        <v>0</v>
      </c>
      <c r="J15" s="117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4">
        <v>0</v>
      </c>
      <c r="I16" s="114">
        <v>0</v>
      </c>
      <c r="J16" s="117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4">
        <v>0</v>
      </c>
      <c r="I17" s="114">
        <v>0</v>
      </c>
      <c r="J17" s="117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4">
        <v>0</v>
      </c>
      <c r="I18" s="114">
        <v>0</v>
      </c>
      <c r="J18" s="117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ref="M26:M48" si="6">J26</f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 ht="12.75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2"/>
      <c r="R27" s="32"/>
    </row>
    <row r="28" spans="1:18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  <c r="R28" s="32"/>
    </row>
    <row r="29" spans="1:18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 ht="13.2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 ht="13.2" customHeight="1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 ht="13.2" customHeight="1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 ht="13.2" customHeight="1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4">
        <v>0</v>
      </c>
      <c r="I49" s="114">
        <v>0</v>
      </c>
      <c r="J49" s="117">
        <v>0</v>
      </c>
      <c r="K49" s="34">
        <f t="shared" si="7"/>
        <v>0</v>
      </c>
      <c r="L49" s="34">
        <f t="shared" si="8"/>
        <v>0</v>
      </c>
      <c r="M49" s="35">
        <f t="shared" ref="M49:M58" si="12">SUM(G49)*J49</f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4">
        <v>0</v>
      </c>
      <c r="I50" s="114">
        <v>0</v>
      </c>
      <c r="J50" s="117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4">
        <v>0</v>
      </c>
      <c r="I51" s="114">
        <v>0</v>
      </c>
      <c r="J51" s="117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4">
        <v>0</v>
      </c>
      <c r="I52" s="114">
        <v>0</v>
      </c>
      <c r="J52" s="117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4">
        <v>0</v>
      </c>
      <c r="I53" s="114">
        <v>0</v>
      </c>
      <c r="J53" s="117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4">
        <v>0</v>
      </c>
      <c r="I54" s="114">
        <v>0</v>
      </c>
      <c r="J54" s="117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4">
        <v>0</v>
      </c>
      <c r="I55" s="114">
        <v>0</v>
      </c>
      <c r="J55" s="117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4">
        <v>0</v>
      </c>
      <c r="I56" s="114">
        <v>0</v>
      </c>
      <c r="J56" s="117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4">
        <v>0</v>
      </c>
      <c r="I57" s="114">
        <v>0</v>
      </c>
      <c r="J57" s="117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4">
        <v>0</v>
      </c>
      <c r="I58" s="114">
        <v>0</v>
      </c>
      <c r="J58" s="117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2062</v>
      </c>
      <c r="D97" s="238" t="s">
        <v>2063</v>
      </c>
      <c r="E97" s="238" t="s">
        <v>2064</v>
      </c>
      <c r="F97" s="244" t="s">
        <v>2065</v>
      </c>
      <c r="G97" s="248"/>
      <c r="H97" s="245"/>
      <c r="I97"/>
    </row>
    <row r="98" spans="2:9" ht="14.4">
      <c r="B98" s="248"/>
      <c r="C98" s="238" t="s">
        <v>2066</v>
      </c>
      <c r="D98" s="238" t="s">
        <v>2067</v>
      </c>
      <c r="E98" s="238" t="s">
        <v>2068</v>
      </c>
      <c r="F98" s="244" t="s">
        <v>2069</v>
      </c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xr:uid="{36E2774E-E42D-46DC-8543-1E683275EEC1}"/>
    <hyperlink ref="F98" r:id="rId2" xr:uid="{47662B88-0C16-4E85-9DE2-6C573D0CB348}"/>
  </hyperlinks>
  <pageMargins left="0.7" right="0.7" top="0.75" bottom="0.75" header="0.3" footer="0.3"/>
  <pageSetup scale="51" fitToHeight="21" orientation="landscape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R118"/>
  <sheetViews>
    <sheetView showGridLines="0" zoomScaleNormal="10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Cubicle Curtains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11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ref="M23:M45" si="6">J23</f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 ht="12.75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6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2"/>
      <c r="R24" s="32"/>
    </row>
    <row r="25" spans="1:18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 ht="13.2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 ht="13.2" customHeight="1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116">
        <v>0</v>
      </c>
      <c r="I46" s="116">
        <v>0</v>
      </c>
      <c r="J46" s="116">
        <v>0</v>
      </c>
      <c r="K46" s="34">
        <f t="shared" si="7"/>
        <v>0</v>
      </c>
      <c r="L46" s="34">
        <f t="shared" si="8"/>
        <v>0</v>
      </c>
      <c r="M46" s="35">
        <f t="shared" ref="M46:M58" si="12">SUM(G46)*J46</f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si="12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2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2070</v>
      </c>
      <c r="D97" s="249" t="s">
        <v>1910</v>
      </c>
      <c r="E97" s="238" t="s">
        <v>1911</v>
      </c>
      <c r="F97" s="244" t="s">
        <v>1912</v>
      </c>
      <c r="G97" s="248"/>
      <c r="H97" s="245"/>
      <c r="I97"/>
    </row>
    <row r="98" spans="2:9" ht="14.4">
      <c r="B98" s="248" t="s">
        <v>2071</v>
      </c>
      <c r="C98" s="238" t="s">
        <v>1913</v>
      </c>
      <c r="D98" s="249" t="s">
        <v>1865</v>
      </c>
      <c r="E98" s="238" t="s">
        <v>210</v>
      </c>
      <c r="F98" s="244" t="s">
        <v>1914</v>
      </c>
      <c r="G98" s="248"/>
      <c r="H98" s="245"/>
      <c r="I98"/>
    </row>
    <row r="99" spans="2:9" ht="14.4">
      <c r="B99" s="248"/>
      <c r="C99" s="238" t="s">
        <v>1909</v>
      </c>
      <c r="D99" s="249" t="s">
        <v>1910</v>
      </c>
      <c r="E99" s="238" t="s">
        <v>1940</v>
      </c>
      <c r="F99" s="244" t="s">
        <v>1941</v>
      </c>
      <c r="G99" s="248"/>
      <c r="H99" s="245"/>
      <c r="I99"/>
    </row>
    <row r="100" spans="2:9" ht="14.4">
      <c r="B100" s="248"/>
      <c r="C100" s="238"/>
      <c r="D100" s="249"/>
      <c r="E100" s="238"/>
      <c r="F100" s="244"/>
      <c r="G100" s="248"/>
      <c r="H100" s="245"/>
      <c r="I100"/>
    </row>
    <row r="101" spans="2:9" ht="14.4">
      <c r="B101" s="248"/>
      <c r="C101" s="238"/>
      <c r="D101" s="249"/>
      <c r="E101" s="238"/>
      <c r="F101" s="244"/>
      <c r="G101" s="248"/>
      <c r="H101" s="245"/>
      <c r="I101"/>
    </row>
    <row r="102" spans="2:9" ht="14.4">
      <c r="B102" s="248"/>
      <c r="C102" s="238"/>
      <c r="D102" s="249"/>
      <c r="E102" s="238"/>
      <c r="F102" s="244"/>
      <c r="G102" s="248"/>
      <c r="H102" s="245"/>
      <c r="I102"/>
    </row>
    <row r="103" spans="2:9" ht="14.4">
      <c r="B103" s="248"/>
      <c r="C103" s="238"/>
      <c r="D103" s="249"/>
      <c r="E103" s="238"/>
      <c r="F103" s="244"/>
      <c r="G103" s="248"/>
      <c r="H103" s="245"/>
      <c r="I103"/>
    </row>
    <row r="104" spans="2:9" ht="14.4">
      <c r="B104" s="248"/>
      <c r="C104" s="238"/>
      <c r="D104" s="249"/>
      <c r="E104" s="238"/>
      <c r="F104" s="244"/>
      <c r="G104" s="248"/>
      <c r="H104" s="245"/>
      <c r="I104"/>
    </row>
    <row r="105" spans="2:9" ht="14.4">
      <c r="B105" s="248"/>
      <c r="C105" s="238"/>
      <c r="D105" s="249"/>
      <c r="E105" s="238"/>
      <c r="F105" s="244"/>
      <c r="G105" s="248"/>
      <c r="H105" s="245"/>
      <c r="I105"/>
    </row>
    <row r="106" spans="2:9" ht="14.4">
      <c r="B106" s="248"/>
      <c r="C106" s="238"/>
      <c r="D106" s="249"/>
      <c r="E106" s="238"/>
      <c r="F106" s="244"/>
      <c r="G106" s="248"/>
      <c r="H106" s="245"/>
      <c r="I106"/>
    </row>
    <row r="107" spans="2:9" ht="14.4">
      <c r="B107" s="248"/>
      <c r="C107" s="238"/>
      <c r="D107" s="249"/>
      <c r="E107" s="238"/>
      <c r="F107" s="244"/>
      <c r="G107" s="248"/>
      <c r="H107" s="245"/>
      <c r="I107"/>
    </row>
    <row r="108" spans="2:9" ht="14.4">
      <c r="B108" s="248"/>
      <c r="C108" s="238"/>
      <c r="D108" s="249"/>
      <c r="E108" s="238"/>
      <c r="F108" s="244"/>
      <c r="G108" s="248"/>
      <c r="H108" s="245"/>
      <c r="I108"/>
    </row>
    <row r="109" spans="2:9" ht="14.4">
      <c r="B109" s="248"/>
      <c r="C109" s="238"/>
      <c r="D109" s="249"/>
      <c r="E109" s="238"/>
      <c r="F109" s="244"/>
      <c r="G109" s="248"/>
      <c r="H109" s="245"/>
      <c r="I109"/>
    </row>
    <row r="110" spans="2:9" ht="14.4">
      <c r="B110" s="248"/>
      <c r="C110" s="238"/>
      <c r="D110" s="249"/>
      <c r="E110" s="238"/>
      <c r="F110" s="244"/>
      <c r="G110" s="248"/>
      <c r="H110" s="245"/>
      <c r="I110"/>
    </row>
    <row r="111" spans="2:9" ht="14.4">
      <c r="B111" s="248"/>
      <c r="C111" s="238"/>
      <c r="D111" s="249"/>
      <c r="E111" s="238"/>
      <c r="F111" s="244"/>
      <c r="G111" s="248"/>
      <c r="H111" s="245"/>
      <c r="I111"/>
    </row>
    <row r="112" spans="2:9" ht="14.4">
      <c r="B112" s="248"/>
      <c r="C112" s="238"/>
      <c r="D112" s="249"/>
      <c r="E112" s="238"/>
      <c r="F112" s="244"/>
      <c r="G112" s="248"/>
      <c r="H112" s="245"/>
      <c r="I112"/>
    </row>
    <row r="113" spans="2:9" ht="14.4">
      <c r="B113" s="248"/>
      <c r="C113" s="238"/>
      <c r="D113" s="249"/>
      <c r="E113" s="238"/>
      <c r="F113" s="244"/>
      <c r="G113" s="248"/>
      <c r="H113" s="245"/>
      <c r="I113"/>
    </row>
    <row r="114" spans="2:9" ht="14.4">
      <c r="B114" s="248"/>
      <c r="C114" s="238"/>
      <c r="D114" s="249"/>
      <c r="E114" s="238"/>
      <c r="F114" s="244"/>
      <c r="G114" s="248"/>
      <c r="H114" s="245"/>
      <c r="I114"/>
    </row>
    <row r="115" spans="2:9" ht="14.4">
      <c r="B115" s="248"/>
      <c r="C115" s="238"/>
      <c r="D115" s="249"/>
      <c r="E115" s="238"/>
      <c r="F115" s="244"/>
      <c r="G115" s="248"/>
      <c r="H115" s="245"/>
      <c r="I115"/>
    </row>
    <row r="116" spans="2:9" ht="14.4">
      <c r="B116" s="248"/>
      <c r="C116" s="238"/>
      <c r="D116" s="249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B0B71BA3-509B-4348-97DE-D29950F44C4D}"/>
    <hyperlink ref="F97" r:id="rId2" xr:uid="{0D851E47-F940-4D6A-90F8-763D14FD798F}"/>
    <hyperlink ref="F99" r:id="rId3" xr:uid="{08FA75BF-1ED5-4DDE-8906-5D57570111C6}"/>
  </hyperlinks>
  <pageMargins left="0.7" right="0.7" top="0.75" bottom="0.75" header="0.3" footer="0.3"/>
  <pageSetup scale="51" fitToHeight="21" orientation="landscape" r:id="rId4"/>
  <drawing r:id="rId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30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5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5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Med Equipment</v>
      </c>
      <c r="B3" s="110"/>
      <c r="C3" s="50"/>
      <c r="D3" s="5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50"/>
      <c r="E4" s="50"/>
      <c r="F4" s="9"/>
      <c r="G4" s="108"/>
    </row>
    <row r="5" spans="1:18" ht="14.4" customHeight="1">
      <c r="A5" s="381">
        <v>12</v>
      </c>
      <c r="B5" s="381"/>
      <c r="C5" s="3"/>
      <c r="D5" s="51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5" customHeight="1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>H9*G9</f>
        <v>0</v>
      </c>
      <c r="L9" s="34">
        <f t="shared" ref="L9:L40" si="0">SUM(I9)</f>
        <v>0</v>
      </c>
      <c r="M9" s="35">
        <f t="shared" ref="M9:M18" si="1">SUM(G9)*J9</f>
        <v>0</v>
      </c>
      <c r="N9" s="37">
        <f t="shared" ref="N9:N40" si="2">SUM(K9:M9)</f>
        <v>0</v>
      </c>
      <c r="O9" s="149" t="e">
        <f t="shared" ref="O9:O40" si="3">(N9/($N$61-$N$60))*SUM($N$63:$N$64,$N$66,$N$60)+N9</f>
        <v>#DIV/0!</v>
      </c>
      <c r="P9" s="128" t="e">
        <f t="shared" ref="P9:P40" si="4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>H10*G10</f>
        <v>0</v>
      </c>
      <c r="L10" s="34">
        <f t="shared" si="0"/>
        <v>0</v>
      </c>
      <c r="M10" s="35">
        <f t="shared" si="1"/>
        <v>0</v>
      </c>
      <c r="N10" s="37">
        <f t="shared" si="2"/>
        <v>0</v>
      </c>
      <c r="O10" s="149" t="e">
        <f t="shared" si="3"/>
        <v>#DIV/0!</v>
      </c>
      <c r="P10" s="128" t="e">
        <f t="shared" si="4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>H11*G11</f>
        <v>0</v>
      </c>
      <c r="L11" s="34">
        <f t="shared" si="0"/>
        <v>0</v>
      </c>
      <c r="M11" s="35">
        <f t="shared" si="1"/>
        <v>0</v>
      </c>
      <c r="N11" s="37">
        <f t="shared" si="2"/>
        <v>0</v>
      </c>
      <c r="O11" s="149" t="e">
        <f t="shared" si="3"/>
        <v>#DIV/0!</v>
      </c>
      <c r="P11" s="128" t="e">
        <f t="shared" si="4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ref="K12:K41" si="5">SUM(G12)*H12</f>
        <v>0</v>
      </c>
      <c r="L12" s="34">
        <f t="shared" si="0"/>
        <v>0</v>
      </c>
      <c r="M12" s="35">
        <f t="shared" si="1"/>
        <v>0</v>
      </c>
      <c r="N12" s="37">
        <f t="shared" si="2"/>
        <v>0</v>
      </c>
      <c r="O12" s="149" t="e">
        <f t="shared" si="3"/>
        <v>#DIV/0!</v>
      </c>
      <c r="P12" s="128" t="e">
        <f t="shared" si="4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5"/>
        <v>0</v>
      </c>
      <c r="L13" s="34">
        <f t="shared" si="0"/>
        <v>0</v>
      </c>
      <c r="M13" s="35">
        <f t="shared" si="1"/>
        <v>0</v>
      </c>
      <c r="N13" s="37">
        <f t="shared" si="2"/>
        <v>0</v>
      </c>
      <c r="O13" s="149" t="e">
        <f t="shared" si="3"/>
        <v>#DIV/0!</v>
      </c>
      <c r="P13" s="128" t="e">
        <f t="shared" si="4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5"/>
        <v>0</v>
      </c>
      <c r="L14" s="34">
        <f t="shared" si="0"/>
        <v>0</v>
      </c>
      <c r="M14" s="35">
        <f t="shared" si="1"/>
        <v>0</v>
      </c>
      <c r="N14" s="37">
        <f t="shared" si="2"/>
        <v>0</v>
      </c>
      <c r="O14" s="149" t="e">
        <f t="shared" si="3"/>
        <v>#DIV/0!</v>
      </c>
      <c r="P14" s="128" t="e">
        <f t="shared" si="4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5"/>
        <v>0</v>
      </c>
      <c r="L15" s="34">
        <f t="shared" si="0"/>
        <v>0</v>
      </c>
      <c r="M15" s="35">
        <f t="shared" si="1"/>
        <v>0</v>
      </c>
      <c r="N15" s="37">
        <f t="shared" si="2"/>
        <v>0</v>
      </c>
      <c r="O15" s="149" t="e">
        <f t="shared" si="3"/>
        <v>#DIV/0!</v>
      </c>
      <c r="P15" s="128" t="e">
        <f t="shared" si="4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5"/>
        <v>0</v>
      </c>
      <c r="L16" s="34">
        <f t="shared" si="0"/>
        <v>0</v>
      </c>
      <c r="M16" s="35">
        <f t="shared" si="1"/>
        <v>0</v>
      </c>
      <c r="N16" s="37">
        <f t="shared" si="2"/>
        <v>0</v>
      </c>
      <c r="O16" s="149" t="e">
        <f t="shared" si="3"/>
        <v>#DIV/0!</v>
      </c>
      <c r="P16" s="128" t="e">
        <f t="shared" si="4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5"/>
        <v>0</v>
      </c>
      <c r="L17" s="34">
        <f t="shared" si="0"/>
        <v>0</v>
      </c>
      <c r="M17" s="35">
        <f t="shared" si="1"/>
        <v>0</v>
      </c>
      <c r="N17" s="37">
        <f t="shared" si="2"/>
        <v>0</v>
      </c>
      <c r="O17" s="149" t="e">
        <f t="shared" si="3"/>
        <v>#DIV/0!</v>
      </c>
      <c r="P17" s="128" t="e">
        <f t="shared" si="4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5"/>
        <v>0</v>
      </c>
      <c r="L18" s="34">
        <f t="shared" si="0"/>
        <v>0</v>
      </c>
      <c r="M18" s="35">
        <f t="shared" si="1"/>
        <v>0</v>
      </c>
      <c r="N18" s="37">
        <f t="shared" si="2"/>
        <v>0</v>
      </c>
      <c r="O18" s="149" t="e">
        <f t="shared" si="3"/>
        <v>#DIV/0!</v>
      </c>
      <c r="P18" s="128" t="e">
        <f t="shared" si="4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53">
        <v>0</v>
      </c>
      <c r="I19" s="53">
        <v>0</v>
      </c>
      <c r="J19" s="54">
        <v>0</v>
      </c>
      <c r="K19" s="34">
        <f t="shared" si="5"/>
        <v>0</v>
      </c>
      <c r="L19" s="34">
        <f t="shared" si="0"/>
        <v>0</v>
      </c>
      <c r="M19" s="35">
        <f t="shared" ref="M19:M41" si="6">J19</f>
        <v>0</v>
      </c>
      <c r="N19" s="37">
        <f t="shared" si="2"/>
        <v>0</v>
      </c>
      <c r="O19" s="149" t="e">
        <f t="shared" si="3"/>
        <v>#DIV/0!</v>
      </c>
      <c r="P19" s="128" t="e">
        <f t="shared" si="4"/>
        <v>#DIV/0!</v>
      </c>
      <c r="Q19" s="43"/>
    </row>
    <row r="20" spans="1:18" ht="12.75" customHeight="1">
      <c r="A20" s="137">
        <v>12</v>
      </c>
      <c r="B20" s="112"/>
      <c r="C20" s="52"/>
      <c r="D20" s="112"/>
      <c r="E20" s="52"/>
      <c r="F20" s="52"/>
      <c r="G20" s="106"/>
      <c r="H20" s="53">
        <v>0</v>
      </c>
      <c r="I20" s="53">
        <v>0</v>
      </c>
      <c r="J20" s="54">
        <v>0</v>
      </c>
      <c r="K20" s="34">
        <f t="shared" si="5"/>
        <v>0</v>
      </c>
      <c r="L20" s="34">
        <f t="shared" si="0"/>
        <v>0</v>
      </c>
      <c r="M20" s="35">
        <f t="shared" si="6"/>
        <v>0</v>
      </c>
      <c r="N20" s="37">
        <f t="shared" si="2"/>
        <v>0</v>
      </c>
      <c r="O20" s="149" t="e">
        <f t="shared" si="3"/>
        <v>#DIV/0!</v>
      </c>
      <c r="P20" s="128" t="e">
        <f t="shared" si="4"/>
        <v>#DIV/0!</v>
      </c>
      <c r="Q20" s="42"/>
      <c r="R20" s="32"/>
    </row>
    <row r="21" spans="1:18">
      <c r="A21" s="137">
        <v>13</v>
      </c>
      <c r="B21" s="112"/>
      <c r="C21" s="52"/>
      <c r="D21" s="112"/>
      <c r="E21" s="52"/>
      <c r="F21" s="52"/>
      <c r="G21" s="106"/>
      <c r="H21" s="53">
        <v>0</v>
      </c>
      <c r="I21" s="53">
        <v>0</v>
      </c>
      <c r="J21" s="54">
        <v>0</v>
      </c>
      <c r="K21" s="34">
        <f t="shared" si="5"/>
        <v>0</v>
      </c>
      <c r="L21" s="34">
        <f t="shared" si="0"/>
        <v>0</v>
      </c>
      <c r="M21" s="35">
        <f t="shared" si="6"/>
        <v>0</v>
      </c>
      <c r="N21" s="37">
        <f t="shared" si="2"/>
        <v>0</v>
      </c>
      <c r="O21" s="149" t="e">
        <f t="shared" si="3"/>
        <v>#DIV/0!</v>
      </c>
      <c r="P21" s="128" t="e">
        <f t="shared" si="4"/>
        <v>#DIV/0!</v>
      </c>
      <c r="Q21" s="43"/>
      <c r="R21" s="32"/>
    </row>
    <row r="22" spans="1:18">
      <c r="A22" s="137">
        <v>14</v>
      </c>
      <c r="B22" s="112"/>
      <c r="C22" s="52"/>
      <c r="D22" s="112"/>
      <c r="E22" s="52"/>
      <c r="F22" s="52"/>
      <c r="G22" s="106"/>
      <c r="H22" s="53">
        <v>0</v>
      </c>
      <c r="I22" s="53">
        <v>0</v>
      </c>
      <c r="J22" s="54">
        <v>0</v>
      </c>
      <c r="K22" s="34">
        <f t="shared" si="5"/>
        <v>0</v>
      </c>
      <c r="L22" s="34">
        <f t="shared" si="0"/>
        <v>0</v>
      </c>
      <c r="M22" s="35">
        <f t="shared" si="6"/>
        <v>0</v>
      </c>
      <c r="N22" s="37">
        <f t="shared" si="2"/>
        <v>0</v>
      </c>
      <c r="O22" s="149" t="e">
        <f t="shared" si="3"/>
        <v>#DIV/0!</v>
      </c>
      <c r="P22" s="128" t="e">
        <f t="shared" si="4"/>
        <v>#DIV/0!</v>
      </c>
      <c r="Q22" s="43"/>
    </row>
    <row r="23" spans="1:18" ht="13.2" customHeight="1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5"/>
        <v>0</v>
      </c>
      <c r="L23" s="34">
        <f t="shared" si="0"/>
        <v>0</v>
      </c>
      <c r="M23" s="35">
        <f t="shared" si="6"/>
        <v>0</v>
      </c>
      <c r="N23" s="37">
        <f t="shared" si="2"/>
        <v>0</v>
      </c>
      <c r="O23" s="149" t="e">
        <f t="shared" si="3"/>
        <v>#DIV/0!</v>
      </c>
      <c r="P23" s="128" t="e">
        <f t="shared" si="4"/>
        <v>#DIV/0!</v>
      </c>
      <c r="Q23" s="43"/>
    </row>
    <row r="24" spans="1:18" ht="13.2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5"/>
        <v>0</v>
      </c>
      <c r="L24" s="34">
        <f t="shared" si="0"/>
        <v>0</v>
      </c>
      <c r="M24" s="35">
        <f t="shared" si="6"/>
        <v>0</v>
      </c>
      <c r="N24" s="37">
        <f t="shared" si="2"/>
        <v>0</v>
      </c>
      <c r="O24" s="149" t="e">
        <f t="shared" si="3"/>
        <v>#DIV/0!</v>
      </c>
      <c r="P24" s="128" t="e">
        <f t="shared" si="4"/>
        <v>#DIV/0!</v>
      </c>
      <c r="Q24" s="43"/>
    </row>
    <row r="25" spans="1:18" ht="13.2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5"/>
        <v>0</v>
      </c>
      <c r="L25" s="34">
        <f t="shared" si="0"/>
        <v>0</v>
      </c>
      <c r="M25" s="35">
        <f t="shared" si="6"/>
        <v>0</v>
      </c>
      <c r="N25" s="37">
        <f t="shared" si="2"/>
        <v>0</v>
      </c>
      <c r="O25" s="149" t="e">
        <f t="shared" si="3"/>
        <v>#DIV/0!</v>
      </c>
      <c r="P25" s="128" t="e">
        <f t="shared" si="4"/>
        <v>#DIV/0!</v>
      </c>
      <c r="Q25" s="43"/>
    </row>
    <row r="26" spans="1:18" ht="13.2" customHeight="1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5"/>
        <v>0</v>
      </c>
      <c r="L26" s="34">
        <f t="shared" si="0"/>
        <v>0</v>
      </c>
      <c r="M26" s="35">
        <f t="shared" si="6"/>
        <v>0</v>
      </c>
      <c r="N26" s="37">
        <f t="shared" si="2"/>
        <v>0</v>
      </c>
      <c r="O26" s="149" t="e">
        <f t="shared" si="3"/>
        <v>#DIV/0!</v>
      </c>
      <c r="P26" s="128" t="e">
        <f t="shared" si="4"/>
        <v>#DIV/0!</v>
      </c>
      <c r="Q26" s="43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5"/>
        <v>0</v>
      </c>
      <c r="L27" s="34">
        <f t="shared" si="0"/>
        <v>0</v>
      </c>
      <c r="M27" s="35">
        <f t="shared" si="6"/>
        <v>0</v>
      </c>
      <c r="N27" s="37">
        <f t="shared" si="2"/>
        <v>0</v>
      </c>
      <c r="O27" s="149" t="e">
        <f t="shared" si="3"/>
        <v>#DIV/0!</v>
      </c>
      <c r="P27" s="128" t="e">
        <f t="shared" si="4"/>
        <v>#DIV/0!</v>
      </c>
      <c r="Q27" s="43"/>
    </row>
    <row r="28" spans="1:18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5"/>
        <v>0</v>
      </c>
      <c r="L28" s="34">
        <f t="shared" si="0"/>
        <v>0</v>
      </c>
      <c r="M28" s="35">
        <f t="shared" si="6"/>
        <v>0</v>
      </c>
      <c r="N28" s="37">
        <f t="shared" si="2"/>
        <v>0</v>
      </c>
      <c r="O28" s="149" t="e">
        <f t="shared" si="3"/>
        <v>#DIV/0!</v>
      </c>
      <c r="P28" s="128" t="e">
        <f t="shared" si="4"/>
        <v>#DIV/0!</v>
      </c>
      <c r="Q28" s="43"/>
    </row>
    <row r="29" spans="1:18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5"/>
        <v>0</v>
      </c>
      <c r="L29" s="34">
        <f t="shared" si="0"/>
        <v>0</v>
      </c>
      <c r="M29" s="35">
        <f t="shared" si="6"/>
        <v>0</v>
      </c>
      <c r="N29" s="37">
        <f t="shared" si="2"/>
        <v>0</v>
      </c>
      <c r="O29" s="149" t="e">
        <f t="shared" si="3"/>
        <v>#DIV/0!</v>
      </c>
      <c r="P29" s="128" t="e">
        <f t="shared" si="4"/>
        <v>#DIV/0!</v>
      </c>
      <c r="Q29" s="43"/>
    </row>
    <row r="30" spans="1:18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5"/>
        <v>0</v>
      </c>
      <c r="L30" s="34">
        <f t="shared" si="0"/>
        <v>0</v>
      </c>
      <c r="M30" s="35">
        <f t="shared" si="6"/>
        <v>0</v>
      </c>
      <c r="N30" s="37">
        <f t="shared" si="2"/>
        <v>0</v>
      </c>
      <c r="O30" s="149" t="e">
        <f t="shared" si="3"/>
        <v>#DIV/0!</v>
      </c>
      <c r="P30" s="128" t="e">
        <f t="shared" si="4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5"/>
        <v>0</v>
      </c>
      <c r="L31" s="34">
        <f t="shared" si="0"/>
        <v>0</v>
      </c>
      <c r="M31" s="35">
        <f t="shared" si="6"/>
        <v>0</v>
      </c>
      <c r="N31" s="37">
        <f t="shared" si="2"/>
        <v>0</v>
      </c>
      <c r="O31" s="149" t="e">
        <f t="shared" si="3"/>
        <v>#DIV/0!</v>
      </c>
      <c r="P31" s="128" t="e">
        <f t="shared" si="4"/>
        <v>#DIV/0!</v>
      </c>
      <c r="Q31" s="43"/>
    </row>
    <row r="32" spans="1:18" ht="13.2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5"/>
        <v>0</v>
      </c>
      <c r="L32" s="34">
        <f t="shared" si="0"/>
        <v>0</v>
      </c>
      <c r="M32" s="35">
        <f t="shared" si="6"/>
        <v>0</v>
      </c>
      <c r="N32" s="37">
        <f t="shared" si="2"/>
        <v>0</v>
      </c>
      <c r="O32" s="149" t="e">
        <f t="shared" si="3"/>
        <v>#DIV/0!</v>
      </c>
      <c r="P32" s="128" t="e">
        <f t="shared" si="4"/>
        <v>#DIV/0!</v>
      </c>
      <c r="Q32" s="43"/>
    </row>
    <row r="33" spans="1:17" ht="13.2" customHeight="1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5"/>
        <v>0</v>
      </c>
      <c r="L33" s="34">
        <f t="shared" si="0"/>
        <v>0</v>
      </c>
      <c r="M33" s="35">
        <f t="shared" si="6"/>
        <v>0</v>
      </c>
      <c r="N33" s="37">
        <f t="shared" si="2"/>
        <v>0</v>
      </c>
      <c r="O33" s="149" t="e">
        <f t="shared" si="3"/>
        <v>#DIV/0!</v>
      </c>
      <c r="P33" s="128" t="e">
        <f t="shared" si="4"/>
        <v>#DIV/0!</v>
      </c>
      <c r="Q33" s="43"/>
    </row>
    <row r="34" spans="1:17" ht="13.2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5"/>
        <v>0</v>
      </c>
      <c r="L34" s="34">
        <f t="shared" si="0"/>
        <v>0</v>
      </c>
      <c r="M34" s="35">
        <f t="shared" si="6"/>
        <v>0</v>
      </c>
      <c r="N34" s="37">
        <f t="shared" si="2"/>
        <v>0</v>
      </c>
      <c r="O34" s="149" t="e">
        <f t="shared" si="3"/>
        <v>#DIV/0!</v>
      </c>
      <c r="P34" s="128" t="e">
        <f t="shared" si="4"/>
        <v>#DIV/0!</v>
      </c>
      <c r="Q34" s="43"/>
    </row>
    <row r="35" spans="1:17" ht="13.2" customHeight="1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5"/>
        <v>0</v>
      </c>
      <c r="L35" s="34">
        <f t="shared" si="0"/>
        <v>0</v>
      </c>
      <c r="M35" s="35">
        <f t="shared" si="6"/>
        <v>0</v>
      </c>
      <c r="N35" s="37">
        <f t="shared" si="2"/>
        <v>0</v>
      </c>
      <c r="O35" s="149" t="e">
        <f t="shared" si="3"/>
        <v>#DIV/0!</v>
      </c>
      <c r="P35" s="128" t="e">
        <f t="shared" si="4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5"/>
        <v>0</v>
      </c>
      <c r="L36" s="34">
        <f t="shared" si="0"/>
        <v>0</v>
      </c>
      <c r="M36" s="35">
        <f t="shared" si="6"/>
        <v>0</v>
      </c>
      <c r="N36" s="37">
        <f t="shared" si="2"/>
        <v>0</v>
      </c>
      <c r="O36" s="149" t="e">
        <f t="shared" si="3"/>
        <v>#DIV/0!</v>
      </c>
      <c r="P36" s="128" t="e">
        <f t="shared" si="4"/>
        <v>#DIV/0!</v>
      </c>
      <c r="Q36" s="43"/>
    </row>
    <row r="37" spans="1:17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5"/>
        <v>0</v>
      </c>
      <c r="L37" s="34">
        <f t="shared" si="0"/>
        <v>0</v>
      </c>
      <c r="M37" s="35">
        <f t="shared" si="6"/>
        <v>0</v>
      </c>
      <c r="N37" s="37">
        <f t="shared" si="2"/>
        <v>0</v>
      </c>
      <c r="O37" s="149" t="e">
        <f t="shared" si="3"/>
        <v>#DIV/0!</v>
      </c>
      <c r="P37" s="128" t="e">
        <f t="shared" si="4"/>
        <v>#DIV/0!</v>
      </c>
      <c r="Q37" s="43"/>
    </row>
    <row r="38" spans="1:17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5"/>
        <v>0</v>
      </c>
      <c r="L38" s="34">
        <f t="shared" si="0"/>
        <v>0</v>
      </c>
      <c r="M38" s="35">
        <f t="shared" si="6"/>
        <v>0</v>
      </c>
      <c r="N38" s="37">
        <f t="shared" si="2"/>
        <v>0</v>
      </c>
      <c r="O38" s="149" t="e">
        <f t="shared" si="3"/>
        <v>#DIV/0!</v>
      </c>
      <c r="P38" s="128" t="e">
        <f t="shared" si="4"/>
        <v>#DIV/0!</v>
      </c>
      <c r="Q38" s="43"/>
    </row>
    <row r="39" spans="1:17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5"/>
        <v>0</v>
      </c>
      <c r="L39" s="34">
        <f t="shared" si="0"/>
        <v>0</v>
      </c>
      <c r="M39" s="35">
        <f t="shared" si="6"/>
        <v>0</v>
      </c>
      <c r="N39" s="37">
        <f t="shared" si="2"/>
        <v>0</v>
      </c>
      <c r="O39" s="149" t="e">
        <f t="shared" si="3"/>
        <v>#DIV/0!</v>
      </c>
      <c r="P39" s="128" t="e">
        <f t="shared" si="4"/>
        <v>#DIV/0!</v>
      </c>
      <c r="Q39" s="43"/>
    </row>
    <row r="40" spans="1:17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5"/>
        <v>0</v>
      </c>
      <c r="L40" s="34">
        <f t="shared" si="0"/>
        <v>0</v>
      </c>
      <c r="M40" s="35">
        <f t="shared" si="6"/>
        <v>0</v>
      </c>
      <c r="N40" s="37">
        <f t="shared" si="2"/>
        <v>0</v>
      </c>
      <c r="O40" s="149" t="e">
        <f t="shared" si="3"/>
        <v>#DIV/0!</v>
      </c>
      <c r="P40" s="128" t="e">
        <f t="shared" si="4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5"/>
        <v>0</v>
      </c>
      <c r="L41" s="34">
        <f t="shared" ref="L41:L58" si="7">SUM(I41)</f>
        <v>0</v>
      </c>
      <c r="M41" s="35">
        <f t="shared" si="6"/>
        <v>0</v>
      </c>
      <c r="N41" s="37">
        <f t="shared" ref="N41:N59" si="8">SUM(K41:M41)</f>
        <v>0</v>
      </c>
      <c r="O41" s="149" t="e">
        <f t="shared" ref="O41:O58" si="9">(N41/($N$61-$N$60))*SUM($N$63:$N$64,$N$66,$N$60)+N41</f>
        <v>#DIV/0!</v>
      </c>
      <c r="P41" s="128" t="e">
        <f t="shared" ref="P41:P58" si="10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116">
        <v>0</v>
      </c>
      <c r="I42" s="116">
        <v>0</v>
      </c>
      <c r="J42" s="116">
        <v>0</v>
      </c>
      <c r="K42" s="34">
        <f t="shared" ref="K42:K58" si="11">H42*G42</f>
        <v>0</v>
      </c>
      <c r="L42" s="34">
        <f t="shared" si="7"/>
        <v>0</v>
      </c>
      <c r="M42" s="35">
        <f t="shared" ref="M42:M58" si="12">SUM(G42)*J42</f>
        <v>0</v>
      </c>
      <c r="N42" s="37">
        <f t="shared" si="8"/>
        <v>0</v>
      </c>
      <c r="O42" s="149" t="e">
        <f t="shared" si="9"/>
        <v>#DIV/0!</v>
      </c>
      <c r="P42" s="128" t="e">
        <f t="shared" si="10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116">
        <v>0</v>
      </c>
      <c r="I43" s="116">
        <v>0</v>
      </c>
      <c r="J43" s="116">
        <v>0</v>
      </c>
      <c r="K43" s="34">
        <f t="shared" si="11"/>
        <v>0</v>
      </c>
      <c r="L43" s="34">
        <f t="shared" si="7"/>
        <v>0</v>
      </c>
      <c r="M43" s="35">
        <f t="shared" si="12"/>
        <v>0</v>
      </c>
      <c r="N43" s="37">
        <f t="shared" si="8"/>
        <v>0</v>
      </c>
      <c r="O43" s="149" t="e">
        <f t="shared" si="9"/>
        <v>#DIV/0!</v>
      </c>
      <c r="P43" s="128" t="e">
        <f t="shared" si="10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116">
        <v>0</v>
      </c>
      <c r="I44" s="116">
        <v>0</v>
      </c>
      <c r="J44" s="116">
        <v>0</v>
      </c>
      <c r="K44" s="34">
        <f t="shared" si="11"/>
        <v>0</v>
      </c>
      <c r="L44" s="34">
        <f t="shared" si="7"/>
        <v>0</v>
      </c>
      <c r="M44" s="35">
        <f t="shared" si="12"/>
        <v>0</v>
      </c>
      <c r="N44" s="37">
        <f t="shared" si="8"/>
        <v>0</v>
      </c>
      <c r="O44" s="149" t="e">
        <f t="shared" si="9"/>
        <v>#DIV/0!</v>
      </c>
      <c r="P44" s="128" t="e">
        <f t="shared" si="10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116">
        <v>0</v>
      </c>
      <c r="I45" s="116">
        <v>0</v>
      </c>
      <c r="J45" s="116">
        <v>0</v>
      </c>
      <c r="K45" s="34">
        <f t="shared" si="11"/>
        <v>0</v>
      </c>
      <c r="L45" s="34">
        <f t="shared" si="7"/>
        <v>0</v>
      </c>
      <c r="M45" s="35">
        <f t="shared" si="12"/>
        <v>0</v>
      </c>
      <c r="N45" s="37">
        <f t="shared" si="8"/>
        <v>0</v>
      </c>
      <c r="O45" s="149" t="e">
        <f t="shared" si="9"/>
        <v>#DIV/0!</v>
      </c>
      <c r="P45" s="128" t="e">
        <f t="shared" si="10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116">
        <v>0</v>
      </c>
      <c r="I46" s="116">
        <v>0</v>
      </c>
      <c r="J46" s="116">
        <v>0</v>
      </c>
      <c r="K46" s="34">
        <f t="shared" si="11"/>
        <v>0</v>
      </c>
      <c r="L46" s="34">
        <f t="shared" si="7"/>
        <v>0</v>
      </c>
      <c r="M46" s="35">
        <f t="shared" si="12"/>
        <v>0</v>
      </c>
      <c r="N46" s="37">
        <f t="shared" si="8"/>
        <v>0</v>
      </c>
      <c r="O46" s="149" t="e">
        <f t="shared" si="9"/>
        <v>#DIV/0!</v>
      </c>
      <c r="P46" s="128" t="e">
        <f t="shared" si="10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11"/>
        <v>0</v>
      </c>
      <c r="L47" s="34">
        <f t="shared" si="7"/>
        <v>0</v>
      </c>
      <c r="M47" s="35">
        <f t="shared" si="12"/>
        <v>0</v>
      </c>
      <c r="N47" s="37">
        <f t="shared" si="8"/>
        <v>0</v>
      </c>
      <c r="O47" s="149" t="e">
        <f t="shared" si="9"/>
        <v>#DIV/0!</v>
      </c>
      <c r="P47" s="128" t="e">
        <f t="shared" si="10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11"/>
        <v>0</v>
      </c>
      <c r="L48" s="34">
        <f t="shared" si="7"/>
        <v>0</v>
      </c>
      <c r="M48" s="35">
        <f t="shared" si="12"/>
        <v>0</v>
      </c>
      <c r="N48" s="37">
        <f t="shared" si="8"/>
        <v>0</v>
      </c>
      <c r="O48" s="149" t="e">
        <f t="shared" si="9"/>
        <v>#DIV/0!</v>
      </c>
      <c r="P48" s="128" t="e">
        <f t="shared" si="10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11"/>
        <v>0</v>
      </c>
      <c r="L49" s="34">
        <f t="shared" si="7"/>
        <v>0</v>
      </c>
      <c r="M49" s="35">
        <f t="shared" si="12"/>
        <v>0</v>
      </c>
      <c r="N49" s="37">
        <f t="shared" si="8"/>
        <v>0</v>
      </c>
      <c r="O49" s="149" t="e">
        <f t="shared" si="9"/>
        <v>#DIV/0!</v>
      </c>
      <c r="P49" s="128" t="e">
        <f t="shared" si="10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11"/>
        <v>0</v>
      </c>
      <c r="L50" s="34">
        <f t="shared" si="7"/>
        <v>0</v>
      </c>
      <c r="M50" s="35">
        <f t="shared" si="12"/>
        <v>0</v>
      </c>
      <c r="N50" s="37">
        <f t="shared" si="8"/>
        <v>0</v>
      </c>
      <c r="O50" s="149" t="e">
        <f t="shared" si="9"/>
        <v>#DIV/0!</v>
      </c>
      <c r="P50" s="128" t="e">
        <f t="shared" si="10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11"/>
        <v>0</v>
      </c>
      <c r="L51" s="34">
        <f t="shared" si="7"/>
        <v>0</v>
      </c>
      <c r="M51" s="35">
        <f t="shared" si="12"/>
        <v>0</v>
      </c>
      <c r="N51" s="37">
        <f t="shared" si="8"/>
        <v>0</v>
      </c>
      <c r="O51" s="149" t="e">
        <f t="shared" si="9"/>
        <v>#DIV/0!</v>
      </c>
      <c r="P51" s="128" t="e">
        <f t="shared" si="10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11"/>
        <v>0</v>
      </c>
      <c r="L52" s="34">
        <f t="shared" si="7"/>
        <v>0</v>
      </c>
      <c r="M52" s="35">
        <f t="shared" si="12"/>
        <v>0</v>
      </c>
      <c r="N52" s="37">
        <f t="shared" si="8"/>
        <v>0</v>
      </c>
      <c r="O52" s="149" t="e">
        <f t="shared" si="9"/>
        <v>#DIV/0!</v>
      </c>
      <c r="P52" s="128" t="e">
        <f t="shared" si="10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11"/>
        <v>0</v>
      </c>
      <c r="L53" s="34">
        <f t="shared" si="7"/>
        <v>0</v>
      </c>
      <c r="M53" s="35">
        <f t="shared" si="12"/>
        <v>0</v>
      </c>
      <c r="N53" s="37">
        <f t="shared" si="8"/>
        <v>0</v>
      </c>
      <c r="O53" s="149" t="e">
        <f t="shared" si="9"/>
        <v>#DIV/0!</v>
      </c>
      <c r="P53" s="128" t="e">
        <f t="shared" si="10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11"/>
        <v>0</v>
      </c>
      <c r="L54" s="34">
        <f t="shared" si="7"/>
        <v>0</v>
      </c>
      <c r="M54" s="35">
        <f t="shared" si="12"/>
        <v>0</v>
      </c>
      <c r="N54" s="37">
        <f t="shared" si="8"/>
        <v>0</v>
      </c>
      <c r="O54" s="149" t="e">
        <f t="shared" si="9"/>
        <v>#DIV/0!</v>
      </c>
      <c r="P54" s="128" t="e">
        <f t="shared" si="10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11"/>
        <v>0</v>
      </c>
      <c r="L55" s="34">
        <f t="shared" si="7"/>
        <v>0</v>
      </c>
      <c r="M55" s="35">
        <f t="shared" si="12"/>
        <v>0</v>
      </c>
      <c r="N55" s="37">
        <f t="shared" si="8"/>
        <v>0</v>
      </c>
      <c r="O55" s="149" t="e">
        <f t="shared" si="9"/>
        <v>#DIV/0!</v>
      </c>
      <c r="P55" s="128" t="e">
        <f t="shared" si="10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11"/>
        <v>0</v>
      </c>
      <c r="L56" s="34">
        <f t="shared" si="7"/>
        <v>0</v>
      </c>
      <c r="M56" s="35">
        <f t="shared" si="12"/>
        <v>0</v>
      </c>
      <c r="N56" s="37">
        <f t="shared" si="8"/>
        <v>0</v>
      </c>
      <c r="O56" s="149" t="e">
        <f t="shared" si="9"/>
        <v>#DIV/0!</v>
      </c>
      <c r="P56" s="128" t="e">
        <f t="shared" si="10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11"/>
        <v>0</v>
      </c>
      <c r="L57" s="34">
        <f t="shared" si="7"/>
        <v>0</v>
      </c>
      <c r="M57" s="35">
        <f t="shared" si="12"/>
        <v>0</v>
      </c>
      <c r="N57" s="37">
        <f t="shared" si="8"/>
        <v>0</v>
      </c>
      <c r="O57" s="149" t="e">
        <f t="shared" si="9"/>
        <v>#DIV/0!</v>
      </c>
      <c r="P57" s="128" t="e">
        <f t="shared" si="10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11"/>
        <v>0</v>
      </c>
      <c r="L58" s="34">
        <f t="shared" si="7"/>
        <v>0</v>
      </c>
      <c r="M58" s="35">
        <f t="shared" si="12"/>
        <v>0</v>
      </c>
      <c r="N58" s="37">
        <f t="shared" si="8"/>
        <v>0</v>
      </c>
      <c r="O58" s="149" t="e">
        <f t="shared" si="9"/>
        <v>#DIV/0!</v>
      </c>
      <c r="P58" s="128" t="e">
        <f t="shared" si="10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2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8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51"/>
      <c r="D97" s="251"/>
      <c r="E97" s="251"/>
      <c r="F97" s="244"/>
      <c r="G97" s="248"/>
      <c r="H97" s="245"/>
      <c r="I97"/>
    </row>
    <row r="98" spans="2:9" ht="14.4">
      <c r="B98" s="243"/>
      <c r="C98" s="247"/>
      <c r="D98" s="247"/>
      <c r="E98" s="247"/>
      <c r="F98" s="242"/>
      <c r="G98" s="243"/>
      <c r="H98" s="246"/>
      <c r="I98"/>
    </row>
    <row r="99" spans="2:9" ht="14.4">
      <c r="B99" s="243"/>
      <c r="C99" s="247"/>
      <c r="D99" s="247"/>
      <c r="E99" s="247"/>
      <c r="F99" s="242"/>
      <c r="G99" s="243"/>
      <c r="H99" s="246"/>
      <c r="I99"/>
    </row>
    <row r="100" spans="2:9" ht="14.4">
      <c r="B100" s="243"/>
      <c r="C100" s="247"/>
      <c r="D100" s="247"/>
      <c r="E100" s="247"/>
      <c r="F100" s="242"/>
      <c r="G100" s="243"/>
      <c r="H100" s="246"/>
      <c r="I100"/>
    </row>
    <row r="101" spans="2:9" ht="14.4">
      <c r="B101" s="243"/>
      <c r="C101" s="247"/>
      <c r="D101" s="247"/>
      <c r="E101" s="247"/>
      <c r="F101" s="242"/>
      <c r="G101" s="243"/>
      <c r="H101" s="246"/>
      <c r="I101"/>
    </row>
    <row r="102" spans="2:9" ht="14.4">
      <c r="B102" s="243"/>
      <c r="C102" s="247"/>
      <c r="D102" s="247"/>
      <c r="E102" s="247"/>
      <c r="F102" s="242"/>
      <c r="G102" s="243"/>
      <c r="H102" s="246"/>
      <c r="I102"/>
    </row>
    <row r="103" spans="2:9" ht="14.4">
      <c r="B103" s="243"/>
      <c r="C103" s="247"/>
      <c r="D103" s="247"/>
      <c r="E103" s="247"/>
      <c r="F103" s="242"/>
      <c r="G103" s="243"/>
      <c r="H103" s="246"/>
      <c r="I103"/>
    </row>
    <row r="104" spans="2:9" ht="14.4">
      <c r="B104" s="243"/>
      <c r="C104" s="247"/>
      <c r="D104" s="247"/>
      <c r="E104" s="247"/>
      <c r="F104" s="242"/>
      <c r="G104" s="243"/>
      <c r="H104" s="246"/>
      <c r="I104"/>
    </row>
    <row r="105" spans="2:9" ht="14.4">
      <c r="B105" s="243"/>
      <c r="C105" s="247"/>
      <c r="D105" s="247"/>
      <c r="E105" s="247"/>
      <c r="F105" s="242"/>
      <c r="G105" s="243"/>
      <c r="H105" s="246"/>
      <c r="I105"/>
    </row>
    <row r="106" spans="2:9" ht="14.4">
      <c r="B106" s="243"/>
      <c r="C106" s="247"/>
      <c r="D106" s="247"/>
      <c r="E106" s="247"/>
      <c r="F106" s="242"/>
      <c r="G106" s="243"/>
      <c r="H106" s="246"/>
      <c r="I106"/>
    </row>
    <row r="107" spans="2:9" ht="14.4">
      <c r="B107" s="243"/>
      <c r="C107" s="247"/>
      <c r="D107" s="247"/>
      <c r="E107" s="247"/>
      <c r="F107" s="242"/>
      <c r="G107" s="243"/>
      <c r="H107" s="246"/>
      <c r="I107"/>
    </row>
    <row r="108" spans="2:9" ht="14.4">
      <c r="B108" s="243"/>
      <c r="C108" s="247"/>
      <c r="D108" s="247"/>
      <c r="E108" s="247"/>
      <c r="F108" s="242"/>
      <c r="G108" s="243"/>
      <c r="H108" s="246"/>
      <c r="I108"/>
    </row>
    <row r="109" spans="2:9" ht="14.4">
      <c r="B109" s="243"/>
      <c r="C109" s="247"/>
      <c r="D109" s="247"/>
      <c r="E109" s="247"/>
      <c r="F109" s="242"/>
      <c r="G109" s="243"/>
      <c r="H109" s="246"/>
      <c r="I109"/>
    </row>
    <row r="110" spans="2:9" ht="14.4">
      <c r="B110" s="243"/>
      <c r="C110" s="247"/>
      <c r="D110" s="247"/>
      <c r="E110" s="247"/>
      <c r="F110" s="242"/>
      <c r="G110" s="243"/>
      <c r="H110" s="246"/>
      <c r="I110"/>
    </row>
    <row r="111" spans="2:9" ht="14.4">
      <c r="B111" s="243"/>
      <c r="C111" s="247"/>
      <c r="D111" s="247"/>
      <c r="E111" s="247"/>
      <c r="F111" s="242"/>
      <c r="G111" s="243"/>
      <c r="H111" s="246"/>
      <c r="I111"/>
    </row>
    <row r="112" spans="2:9" ht="14.4">
      <c r="B112" s="243"/>
      <c r="C112" s="247"/>
      <c r="D112" s="247"/>
      <c r="E112" s="247"/>
      <c r="F112" s="242"/>
      <c r="G112" s="243"/>
      <c r="H112" s="246"/>
      <c r="I112"/>
    </row>
    <row r="113" spans="2:9" ht="14.4">
      <c r="B113" s="243"/>
      <c r="C113" s="247"/>
      <c r="D113" s="247"/>
      <c r="E113" s="247"/>
      <c r="F113" s="242"/>
      <c r="G113" s="243"/>
      <c r="H113" s="246"/>
      <c r="I113"/>
    </row>
    <row r="114" spans="2:9" ht="14.4">
      <c r="B114" s="243"/>
      <c r="C114" s="247"/>
      <c r="D114" s="247"/>
      <c r="E114" s="247"/>
      <c r="F114" s="242"/>
      <c r="G114" s="243"/>
      <c r="H114" s="246"/>
      <c r="I114"/>
    </row>
    <row r="115" spans="2:9" ht="14.4">
      <c r="B115" s="243"/>
      <c r="C115" s="247"/>
      <c r="D115" s="247"/>
      <c r="E115" s="247"/>
      <c r="F115" s="242"/>
      <c r="G115" s="243"/>
      <c r="H115" s="246"/>
      <c r="I115"/>
    </row>
    <row r="116" spans="2:9" ht="14.4">
      <c r="B116" s="243"/>
      <c r="C116" s="247"/>
      <c r="D116" s="247"/>
      <c r="E116" s="247"/>
      <c r="F116" s="242"/>
      <c r="G116" s="243"/>
      <c r="H116" s="246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Expansion Joints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13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7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ref="M23:M45" si="6">J23</f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 ht="12.75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6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2"/>
      <c r="R24" s="32"/>
    </row>
    <row r="25" spans="1:18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 ht="13.2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 ht="13.2" customHeight="1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116">
        <v>0</v>
      </c>
      <c r="I46" s="116">
        <v>0</v>
      </c>
      <c r="J46" s="116">
        <v>0</v>
      </c>
      <c r="K46" s="34">
        <f t="shared" si="7"/>
        <v>0</v>
      </c>
      <c r="L46" s="34">
        <f t="shared" si="8"/>
        <v>0</v>
      </c>
      <c r="M46" s="35">
        <f t="shared" ref="M46:M58" si="12">SUM(G46)*J46</f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si="12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2070</v>
      </c>
      <c r="D97" s="249" t="s">
        <v>1910</v>
      </c>
      <c r="E97" s="238" t="s">
        <v>1911</v>
      </c>
      <c r="F97" s="244" t="s">
        <v>1912</v>
      </c>
      <c r="G97" s="248"/>
      <c r="H97" s="245"/>
      <c r="I97"/>
    </row>
    <row r="98" spans="2:9" ht="14.4">
      <c r="B98" s="248"/>
      <c r="C98" s="238" t="s">
        <v>2072</v>
      </c>
      <c r="D98" s="249" t="s">
        <v>2073</v>
      </c>
      <c r="E98" s="238" t="s">
        <v>2074</v>
      </c>
      <c r="F98" s="244" t="s">
        <v>2075</v>
      </c>
      <c r="G98" s="248"/>
      <c r="H98" s="245"/>
      <c r="I98"/>
    </row>
    <row r="99" spans="2:9" ht="14.4">
      <c r="B99" s="248"/>
      <c r="C99" s="238" t="s">
        <v>2043</v>
      </c>
      <c r="D99" s="249" t="s">
        <v>2044</v>
      </c>
      <c r="E99" s="238" t="s">
        <v>2045</v>
      </c>
      <c r="F99" s="244" t="s">
        <v>2046</v>
      </c>
      <c r="G99" s="248"/>
      <c r="H99" s="245"/>
      <c r="I99"/>
    </row>
    <row r="100" spans="2:9" ht="14.4">
      <c r="B100" s="248"/>
      <c r="C100" s="238" t="s">
        <v>2076</v>
      </c>
      <c r="D100" s="249" t="s">
        <v>1865</v>
      </c>
      <c r="E100" s="238" t="s">
        <v>2077</v>
      </c>
      <c r="F100" s="244" t="s">
        <v>2078</v>
      </c>
      <c r="G100" s="248"/>
      <c r="H100" s="245"/>
      <c r="I100"/>
    </row>
    <row r="101" spans="2:9" ht="14.4">
      <c r="B101" s="248"/>
      <c r="C101" s="238" t="s">
        <v>1913</v>
      </c>
      <c r="D101" s="249" t="s">
        <v>1865</v>
      </c>
      <c r="E101" s="238" t="s">
        <v>2079</v>
      </c>
      <c r="F101" s="244" t="s">
        <v>2080</v>
      </c>
      <c r="G101" s="248"/>
      <c r="H101" s="245"/>
      <c r="I101"/>
    </row>
    <row r="102" spans="2:9" ht="14.4">
      <c r="B102" s="248"/>
      <c r="C102" s="238"/>
      <c r="D102" s="249"/>
      <c r="E102" s="238"/>
      <c r="F102" s="244"/>
      <c r="G102" s="248"/>
      <c r="H102" s="245"/>
      <c r="I102"/>
    </row>
    <row r="103" spans="2:9" ht="14.4">
      <c r="B103" s="248"/>
      <c r="C103" s="238"/>
      <c r="D103" s="249"/>
      <c r="E103" s="238"/>
      <c r="F103" s="244"/>
      <c r="G103" s="248"/>
      <c r="H103" s="245"/>
      <c r="I103"/>
    </row>
    <row r="104" spans="2:9" ht="14.4">
      <c r="B104" s="248"/>
      <c r="C104" s="238"/>
      <c r="D104" s="249"/>
      <c r="E104" s="238"/>
      <c r="F104" s="244"/>
      <c r="G104" s="248"/>
      <c r="H104" s="245"/>
      <c r="I104"/>
    </row>
    <row r="105" spans="2:9" ht="14.4">
      <c r="B105" s="248"/>
      <c r="C105" s="238"/>
      <c r="D105" s="249"/>
      <c r="E105" s="238"/>
      <c r="F105" s="244"/>
      <c r="G105" s="248"/>
      <c r="H105" s="245"/>
      <c r="I105"/>
    </row>
    <row r="106" spans="2:9" ht="14.4">
      <c r="B106" s="248"/>
      <c r="C106" s="238"/>
      <c r="D106" s="249"/>
      <c r="E106" s="238"/>
      <c r="F106" s="244"/>
      <c r="G106" s="248"/>
      <c r="H106" s="245"/>
      <c r="I106"/>
    </row>
    <row r="107" spans="2:9" ht="14.4">
      <c r="B107" s="248"/>
      <c r="C107" s="238"/>
      <c r="D107" s="249"/>
      <c r="E107" s="238"/>
      <c r="F107" s="244"/>
      <c r="G107" s="248"/>
      <c r="H107" s="245"/>
      <c r="I107"/>
    </row>
    <row r="108" spans="2:9" ht="14.4">
      <c r="B108" s="248"/>
      <c r="C108" s="238"/>
      <c r="D108" s="249"/>
      <c r="E108" s="238"/>
      <c r="F108" s="244"/>
      <c r="G108" s="248"/>
      <c r="H108" s="245"/>
      <c r="I108"/>
    </row>
    <row r="109" spans="2:9" ht="14.4">
      <c r="B109" s="248"/>
      <c r="C109" s="238"/>
      <c r="D109" s="249"/>
      <c r="E109" s="238"/>
      <c r="F109" s="244"/>
      <c r="G109" s="248"/>
      <c r="H109" s="245"/>
      <c r="I109"/>
    </row>
    <row r="110" spans="2:9" ht="14.4">
      <c r="B110" s="248"/>
      <c r="C110" s="238"/>
      <c r="D110" s="249"/>
      <c r="E110" s="238"/>
      <c r="F110" s="244"/>
      <c r="G110" s="248"/>
      <c r="H110" s="245"/>
      <c r="I110"/>
    </row>
    <row r="111" spans="2:9" ht="14.4">
      <c r="B111" s="248"/>
      <c r="C111" s="238"/>
      <c r="D111" s="249"/>
      <c r="E111" s="238"/>
      <c r="F111" s="244"/>
      <c r="G111" s="248"/>
      <c r="H111" s="245"/>
      <c r="I111"/>
    </row>
    <row r="112" spans="2:9" ht="14.4">
      <c r="B112" s="248"/>
      <c r="C112" s="238"/>
      <c r="D112" s="249"/>
      <c r="E112" s="238"/>
      <c r="F112" s="244"/>
      <c r="G112" s="248"/>
      <c r="H112" s="245"/>
      <c r="I112"/>
    </row>
    <row r="113" spans="2:9" ht="14.4">
      <c r="B113" s="248"/>
      <c r="C113" s="238"/>
      <c r="D113" s="249"/>
      <c r="E113" s="238"/>
      <c r="F113" s="244"/>
      <c r="G113" s="248"/>
      <c r="H113" s="245"/>
      <c r="I113"/>
    </row>
    <row r="114" spans="2:9" ht="14.4">
      <c r="B114" s="248"/>
      <c r="C114" s="238"/>
      <c r="D114" s="249"/>
      <c r="E114" s="238"/>
      <c r="F114" s="244"/>
      <c r="G114" s="248"/>
      <c r="H114" s="245"/>
      <c r="I114"/>
    </row>
    <row r="115" spans="2:9" ht="14.4">
      <c r="B115" s="248"/>
      <c r="C115" s="238"/>
      <c r="D115" s="249"/>
      <c r="E115" s="238"/>
      <c r="F115" s="244"/>
      <c r="G115" s="248"/>
      <c r="H115" s="245"/>
      <c r="I115"/>
    </row>
    <row r="116" spans="2:9" ht="14.4">
      <c r="B116" s="248"/>
      <c r="C116" s="238"/>
      <c r="D116" s="249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7A25744E-1580-4C8B-A034-3D447FCECF29}"/>
    <hyperlink ref="F99" r:id="rId2" xr:uid="{4086AB9E-46EB-4CB3-A397-AE4C124AD366}"/>
    <hyperlink ref="F100" r:id="rId3" xr:uid="{53862EF0-56DB-43CA-8D68-8253D77A84D8}"/>
    <hyperlink ref="F101" r:id="rId4" xr:uid="{AB50C119-AB4D-44CA-BF64-2AC7F6E7C562}"/>
    <hyperlink ref="F97" r:id="rId5" xr:uid="{F880A6C9-7937-41EE-ACC9-86C823CC9B77}"/>
  </hyperlinks>
  <pageMargins left="0.7" right="0.7" top="0.75" bottom="0.75" header="0.3" footer="0.3"/>
  <pageSetup scale="51" fitToHeight="21" orientation="landscape" r:id="rId6"/>
  <drawing r:id="rId7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Shelving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14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51"/>
      <c r="D97" s="248"/>
      <c r="E97" s="251"/>
      <c r="F97" s="251"/>
      <c r="G97" s="248"/>
      <c r="H97" s="245"/>
      <c r="I97"/>
    </row>
    <row r="98" spans="2:9" ht="14.4">
      <c r="B98" s="243"/>
      <c r="C98" s="247"/>
      <c r="D98" s="243"/>
      <c r="E98" s="247"/>
      <c r="F98" s="247"/>
      <c r="G98" s="243"/>
      <c r="H98" s="246"/>
      <c r="I98"/>
    </row>
    <row r="99" spans="2:9" ht="14.4">
      <c r="B99" s="243"/>
      <c r="C99" s="247"/>
      <c r="D99" s="243"/>
      <c r="E99" s="247"/>
      <c r="F99" s="247"/>
      <c r="G99" s="243"/>
      <c r="H99" s="246"/>
      <c r="I99"/>
    </row>
    <row r="100" spans="2:9" ht="14.4">
      <c r="B100" s="243"/>
      <c r="C100" s="247"/>
      <c r="D100" s="243"/>
      <c r="E100" s="247"/>
      <c r="F100" s="247"/>
      <c r="G100" s="243"/>
      <c r="H100" s="246"/>
      <c r="I100"/>
    </row>
    <row r="101" spans="2:9" ht="14.4">
      <c r="B101" s="243"/>
      <c r="C101" s="247"/>
      <c r="D101" s="243"/>
      <c r="E101" s="247"/>
      <c r="F101" s="247"/>
      <c r="G101" s="243"/>
      <c r="H101" s="246"/>
      <c r="I101"/>
    </row>
    <row r="102" spans="2:9" ht="14.4">
      <c r="B102" s="243"/>
      <c r="C102" s="247"/>
      <c r="D102" s="243"/>
      <c r="E102" s="247"/>
      <c r="F102" s="247"/>
      <c r="G102" s="243"/>
      <c r="H102" s="246"/>
      <c r="I102"/>
    </row>
    <row r="103" spans="2:9" ht="14.4">
      <c r="B103" s="243"/>
      <c r="C103" s="247"/>
      <c r="D103" s="243"/>
      <c r="E103" s="247"/>
      <c r="F103" s="247"/>
      <c r="G103" s="243"/>
      <c r="H103" s="246"/>
      <c r="I103"/>
    </row>
    <row r="104" spans="2:9" ht="14.4">
      <c r="B104" s="243"/>
      <c r="C104" s="247"/>
      <c r="D104" s="243"/>
      <c r="E104" s="247"/>
      <c r="F104" s="247"/>
      <c r="G104" s="243"/>
      <c r="H104" s="246"/>
      <c r="I104"/>
    </row>
    <row r="105" spans="2:9" ht="14.4">
      <c r="B105" s="243"/>
      <c r="C105" s="247"/>
      <c r="D105" s="243"/>
      <c r="E105" s="247"/>
      <c r="F105" s="247"/>
      <c r="G105" s="243"/>
      <c r="H105" s="246"/>
      <c r="I105"/>
    </row>
    <row r="106" spans="2:9" ht="14.4">
      <c r="B106" s="243"/>
      <c r="C106" s="247"/>
      <c r="D106" s="243"/>
      <c r="E106" s="247"/>
      <c r="F106" s="247"/>
      <c r="G106" s="243"/>
      <c r="H106" s="246"/>
      <c r="I106"/>
    </row>
    <row r="107" spans="2:9" ht="14.4">
      <c r="B107" s="243"/>
      <c r="C107" s="247"/>
      <c r="D107" s="243"/>
      <c r="E107" s="247"/>
      <c r="F107" s="247"/>
      <c r="G107" s="243"/>
      <c r="H107" s="246"/>
      <c r="I107"/>
    </row>
    <row r="108" spans="2:9" ht="14.4">
      <c r="B108" s="243"/>
      <c r="C108" s="247"/>
      <c r="D108" s="243"/>
      <c r="E108" s="247"/>
      <c r="F108" s="247"/>
      <c r="G108" s="243"/>
      <c r="H108" s="246"/>
      <c r="I108"/>
    </row>
    <row r="109" spans="2:9" ht="14.4">
      <c r="B109" s="243"/>
      <c r="C109" s="247"/>
      <c r="D109" s="243"/>
      <c r="E109" s="247"/>
      <c r="F109" s="247"/>
      <c r="G109" s="243"/>
      <c r="H109" s="246"/>
      <c r="I109"/>
    </row>
    <row r="110" spans="2:9" ht="14.4">
      <c r="B110" s="243"/>
      <c r="C110" s="247"/>
      <c r="D110" s="243"/>
      <c r="E110" s="247"/>
      <c r="F110" s="247"/>
      <c r="G110" s="243"/>
      <c r="H110" s="246"/>
      <c r="I110"/>
    </row>
    <row r="111" spans="2:9" ht="14.4">
      <c r="B111" s="243"/>
      <c r="C111" s="247"/>
      <c r="D111" s="243"/>
      <c r="E111" s="247"/>
      <c r="F111" s="247"/>
      <c r="G111" s="243"/>
      <c r="H111" s="246"/>
      <c r="I111"/>
    </row>
    <row r="112" spans="2:9" ht="14.4">
      <c r="B112" s="243"/>
      <c r="C112" s="247"/>
      <c r="D112" s="243"/>
      <c r="E112" s="247"/>
      <c r="F112" s="247"/>
      <c r="G112" s="243"/>
      <c r="H112" s="246"/>
      <c r="I112"/>
    </row>
    <row r="113" spans="2:9" ht="14.4">
      <c r="B113" s="243"/>
      <c r="C113" s="247"/>
      <c r="D113" s="243"/>
      <c r="E113" s="247"/>
      <c r="F113" s="247"/>
      <c r="G113" s="243"/>
      <c r="H113" s="246"/>
      <c r="I113"/>
    </row>
    <row r="114" spans="2:9" ht="14.4">
      <c r="B114" s="243"/>
      <c r="C114" s="247"/>
      <c r="D114" s="243"/>
      <c r="E114" s="247"/>
      <c r="F114" s="247"/>
      <c r="G114" s="243"/>
      <c r="H114" s="246"/>
      <c r="I114"/>
    </row>
    <row r="115" spans="2:9" ht="14.4">
      <c r="B115" s="243"/>
      <c r="C115" s="247"/>
      <c r="D115" s="243"/>
      <c r="E115" s="247"/>
      <c r="F115" s="247"/>
      <c r="G115" s="243"/>
      <c r="H115" s="246"/>
      <c r="I115"/>
    </row>
    <row r="116" spans="2:9" ht="14.4">
      <c r="B116" s="243"/>
      <c r="C116" s="247"/>
      <c r="D116" s="243"/>
      <c r="E116" s="247"/>
      <c r="F116" s="247"/>
      <c r="G116" s="243"/>
      <c r="H116" s="246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30AAF-7EEF-456C-AC55-FF6604E00C28}">
  <sheetPr codeName="Sheet24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Window Shades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15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2081</v>
      </c>
      <c r="D97" s="238" t="s">
        <v>2081</v>
      </c>
      <c r="E97" s="238" t="s">
        <v>2082</v>
      </c>
      <c r="F97" s="244" t="s">
        <v>2083</v>
      </c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H6:J6"/>
    <mergeCell ref="K6:M6"/>
    <mergeCell ref="A61:M61"/>
    <mergeCell ref="O7:O8"/>
    <mergeCell ref="P7:P8"/>
    <mergeCell ref="A59:J59"/>
    <mergeCell ref="A60:M60"/>
  </mergeCells>
  <hyperlinks>
    <hyperlink ref="F97" r:id="rId1" xr:uid="{A4EB06EA-DCA4-4E6F-B974-CD68DB0C202F}"/>
  </hyperlinks>
  <pageMargins left="0.7" right="0.7" top="0.75" bottom="0.75" header="0.3" footer="0.3"/>
  <pageSetup scale="51" fitToHeight="21" orientation="landscape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8B47-31B1-44DF-8B5D-CB11EE83AD94}">
  <sheetPr codeName="Sheet25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Entrance Mats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16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2070</v>
      </c>
      <c r="D97" s="249" t="s">
        <v>1910</v>
      </c>
      <c r="E97" s="238" t="s">
        <v>2084</v>
      </c>
      <c r="F97" s="244" t="s">
        <v>2085</v>
      </c>
      <c r="G97" s="248"/>
      <c r="H97" s="245"/>
      <c r="I97"/>
    </row>
    <row r="98" spans="2:9" ht="14.4">
      <c r="B98" s="248"/>
      <c r="C98" s="238" t="s">
        <v>2043</v>
      </c>
      <c r="D98" s="249" t="s">
        <v>2044</v>
      </c>
      <c r="E98" s="238" t="s">
        <v>2045</v>
      </c>
      <c r="F98" s="244" t="s">
        <v>2046</v>
      </c>
      <c r="G98" s="248"/>
      <c r="H98" s="245"/>
      <c r="I98"/>
    </row>
    <row r="99" spans="2:9" ht="14.4">
      <c r="B99" s="248"/>
      <c r="C99" s="238"/>
      <c r="D99" s="249"/>
      <c r="E99" s="238"/>
      <c r="F99" s="244"/>
      <c r="G99" s="248"/>
      <c r="H99" s="245"/>
      <c r="I99"/>
    </row>
    <row r="100" spans="2:9" ht="14.4">
      <c r="B100" s="248"/>
      <c r="C100" s="238"/>
      <c r="D100" s="249"/>
      <c r="E100" s="238"/>
      <c r="F100" s="244"/>
      <c r="G100" s="248"/>
      <c r="H100" s="245"/>
      <c r="I100"/>
    </row>
    <row r="101" spans="2:9" ht="14.4">
      <c r="B101" s="248"/>
      <c r="C101" s="238"/>
      <c r="D101" s="249"/>
      <c r="E101" s="238"/>
      <c r="F101" s="244"/>
      <c r="G101" s="248"/>
      <c r="H101" s="245"/>
      <c r="I101"/>
    </row>
    <row r="102" spans="2:9" ht="14.4">
      <c r="B102" s="248"/>
      <c r="C102" s="238"/>
      <c r="D102" s="249"/>
      <c r="E102" s="238"/>
      <c r="F102" s="244"/>
      <c r="G102" s="248"/>
      <c r="H102" s="245"/>
      <c r="I102"/>
    </row>
    <row r="103" spans="2:9" ht="14.4">
      <c r="B103" s="248"/>
      <c r="C103" s="238"/>
      <c r="D103" s="249"/>
      <c r="E103" s="238"/>
      <c r="F103" s="244"/>
      <c r="G103" s="248"/>
      <c r="H103" s="245"/>
      <c r="I103"/>
    </row>
    <row r="104" spans="2:9" ht="14.4">
      <c r="B104" s="248"/>
      <c r="C104" s="238"/>
      <c r="D104" s="249"/>
      <c r="E104" s="238"/>
      <c r="F104" s="244"/>
      <c r="G104" s="248"/>
      <c r="H104" s="245"/>
      <c r="I104"/>
    </row>
    <row r="105" spans="2:9" ht="14.4">
      <c r="B105" s="248"/>
      <c r="C105" s="238"/>
      <c r="D105" s="249"/>
      <c r="E105" s="238"/>
      <c r="F105" s="244"/>
      <c r="G105" s="248"/>
      <c r="H105" s="245"/>
      <c r="I105"/>
    </row>
    <row r="106" spans="2:9" ht="14.4">
      <c r="B106" s="248"/>
      <c r="C106" s="238"/>
      <c r="D106" s="249"/>
      <c r="E106" s="238"/>
      <c r="F106" s="244"/>
      <c r="G106" s="248"/>
      <c r="H106" s="245"/>
      <c r="I106"/>
    </row>
    <row r="107" spans="2:9" ht="14.4">
      <c r="B107" s="248"/>
      <c r="C107" s="238"/>
      <c r="D107" s="249"/>
      <c r="E107" s="238"/>
      <c r="F107" s="244"/>
      <c r="G107" s="248"/>
      <c r="H107" s="245"/>
      <c r="I107"/>
    </row>
    <row r="108" spans="2:9" ht="14.4">
      <c r="B108" s="248"/>
      <c r="C108" s="238"/>
      <c r="D108" s="249"/>
      <c r="E108" s="238"/>
      <c r="F108" s="244"/>
      <c r="G108" s="248"/>
      <c r="H108" s="245"/>
      <c r="I108"/>
    </row>
    <row r="109" spans="2:9" ht="14.4">
      <c r="B109" s="248"/>
      <c r="C109" s="238"/>
      <c r="D109" s="249"/>
      <c r="E109" s="238"/>
      <c r="F109" s="244"/>
      <c r="G109" s="248"/>
      <c r="H109" s="245"/>
      <c r="I109"/>
    </row>
    <row r="110" spans="2:9" ht="14.4">
      <c r="B110" s="248"/>
      <c r="C110" s="238"/>
      <c r="D110" s="249"/>
      <c r="E110" s="238"/>
      <c r="F110" s="244"/>
      <c r="G110" s="248"/>
      <c r="H110" s="245"/>
      <c r="I110"/>
    </row>
    <row r="111" spans="2:9" ht="14.4">
      <c r="B111" s="248"/>
      <c r="C111" s="238"/>
      <c r="D111" s="249"/>
      <c r="E111" s="238"/>
      <c r="F111" s="244"/>
      <c r="G111" s="248"/>
      <c r="H111" s="245"/>
      <c r="I111"/>
    </row>
    <row r="112" spans="2:9" ht="14.4">
      <c r="B112" s="248"/>
      <c r="C112" s="238"/>
      <c r="D112" s="249"/>
      <c r="E112" s="238"/>
      <c r="F112" s="244"/>
      <c r="G112" s="248"/>
      <c r="H112" s="245"/>
      <c r="I112"/>
    </row>
    <row r="113" spans="2:9" ht="14.4">
      <c r="B113" s="248"/>
      <c r="C113" s="238"/>
      <c r="D113" s="249"/>
      <c r="E113" s="238"/>
      <c r="F113" s="244"/>
      <c r="G113" s="248"/>
      <c r="H113" s="245"/>
      <c r="I113"/>
    </row>
    <row r="114" spans="2:9" ht="14.4">
      <c r="B114" s="248"/>
      <c r="C114" s="238"/>
      <c r="D114" s="249"/>
      <c r="E114" s="238"/>
      <c r="F114" s="244"/>
      <c r="G114" s="248"/>
      <c r="H114" s="245"/>
      <c r="I114"/>
    </row>
    <row r="115" spans="2:9" ht="14.4">
      <c r="B115" s="248"/>
      <c r="C115" s="238"/>
      <c r="D115" s="249"/>
      <c r="E115" s="238"/>
      <c r="F115" s="244"/>
      <c r="G115" s="248"/>
      <c r="H115" s="245"/>
      <c r="I115"/>
    </row>
    <row r="116" spans="2:9" ht="14.4">
      <c r="B116" s="248"/>
      <c r="C116" s="238"/>
      <c r="D116" s="249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6BFFD097-CF78-47D8-9393-00E98CA666EF}"/>
    <hyperlink ref="F97" r:id="rId2" xr:uid="{F08DD0EE-069C-4D8E-B2C9-D43CC315E17E}"/>
  </hyperlinks>
  <pageMargins left="0.7" right="0.7" top="0.75" bottom="0.75" header="0.3" footer="0.3"/>
  <pageSetup scale="51" fitToHeight="21" orientation="landscape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0998-5AB0-45A3-810D-CD4DC8EDA528}">
  <sheetPr codeName="Sheet26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Mailbox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17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2086</v>
      </c>
      <c r="D97" s="238" t="s">
        <v>1865</v>
      </c>
      <c r="E97" s="238" t="s">
        <v>210</v>
      </c>
      <c r="F97" s="244" t="s">
        <v>2087</v>
      </c>
      <c r="G97" s="248"/>
      <c r="H97" s="245"/>
      <c r="I97"/>
    </row>
    <row r="98" spans="2:9" ht="14.4">
      <c r="B98" s="248"/>
      <c r="C98" s="238" t="s">
        <v>2088</v>
      </c>
      <c r="D98" s="238" t="s">
        <v>2089</v>
      </c>
      <c r="E98" s="238" t="s">
        <v>2090</v>
      </c>
      <c r="F98" s="244" t="s">
        <v>2091</v>
      </c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display="quotes@mailboxes.com" xr:uid="{5C377816-43FE-462D-A942-CE83094797D6}"/>
    <hyperlink ref="F98" r:id="rId2" xr:uid="{A5929F11-798B-4833-B986-CDCA5B3EB2E7}"/>
  </hyperlinks>
  <pageMargins left="0.7" right="0.7" top="0.75" bottom="0.75" header="0.3" footer="0.3"/>
  <pageSetup scale="51" fitToHeight="21" orientation="landscape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B14CE-9007-45BB-83B4-82263DC7C7D8}">
  <sheetPr codeName="Sheet27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Flagpole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18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52" t="s">
        <v>168</v>
      </c>
      <c r="D96" s="253" t="s">
        <v>169</v>
      </c>
      <c r="E96" s="253" t="s">
        <v>170</v>
      </c>
      <c r="F96" s="256" t="s">
        <v>171</v>
      </c>
      <c r="G96" s="257" t="s">
        <v>172</v>
      </c>
      <c r="H96" s="384" t="s">
        <v>173</v>
      </c>
      <c r="I96"/>
    </row>
    <row r="97" spans="2:9" ht="14.4">
      <c r="B97" s="248"/>
      <c r="C97" s="238" t="s">
        <v>2092</v>
      </c>
      <c r="D97" s="238" t="s">
        <v>2093</v>
      </c>
      <c r="E97" s="238" t="s">
        <v>2094</v>
      </c>
      <c r="F97" s="244" t="s">
        <v>2095</v>
      </c>
      <c r="G97" s="248"/>
      <c r="H97" s="245"/>
      <c r="I97"/>
    </row>
    <row r="98" spans="2:9" ht="14.4">
      <c r="B98" s="248"/>
      <c r="C98" s="238" t="s">
        <v>2092</v>
      </c>
      <c r="D98" s="238" t="s">
        <v>2096</v>
      </c>
      <c r="E98" s="238" t="s">
        <v>2097</v>
      </c>
      <c r="F98" s="244" t="s">
        <v>2098</v>
      </c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xr:uid="{848C48C1-E488-4217-810D-1E2A058D5DAF}"/>
    <hyperlink ref="F98" r:id="rId2" xr:uid="{BDCCDC2D-6133-42F0-A97E-561FCC8281D0}"/>
  </hyperlinks>
  <pageMargins left="0.7" right="0.7" top="0.75" bottom="0.75" header="0.3" footer="0.3"/>
  <pageSetup scale="51" fitToHeight="21" orientation="landscape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E207F-8D6B-487B-8B01-FF1627DEFD02}">
  <sheetPr codeName="Sheet28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Knox Box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19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40" t="s">
        <v>168</v>
      </c>
      <c r="D96" s="241" t="s">
        <v>169</v>
      </c>
      <c r="E96" s="241" t="s">
        <v>170</v>
      </c>
      <c r="F96" s="254" t="s">
        <v>171</v>
      </c>
      <c r="G96" s="255" t="s">
        <v>172</v>
      </c>
      <c r="H96" s="384" t="s">
        <v>173</v>
      </c>
      <c r="I96"/>
    </row>
    <row r="97" spans="2:9" ht="14.4">
      <c r="B97" s="248"/>
      <c r="C97" s="238"/>
      <c r="D97" s="238"/>
      <c r="E97" s="238"/>
      <c r="F97" s="244"/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H6:J6"/>
    <mergeCell ref="K6:M6"/>
    <mergeCell ref="A61:M61"/>
    <mergeCell ref="O7:O8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2C541-1402-49BE-926B-474DBF4047EF}">
  <sheetPr codeName="Sheet29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Site Furnishing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20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54"/>
      <c r="E12" s="52"/>
      <c r="F12" s="155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54"/>
      <c r="E13" s="52"/>
      <c r="F13" s="155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40" t="s">
        <v>168</v>
      </c>
      <c r="D96" s="241" t="s">
        <v>169</v>
      </c>
      <c r="E96" s="241" t="s">
        <v>170</v>
      </c>
      <c r="F96" s="254" t="s">
        <v>171</v>
      </c>
      <c r="G96" s="255" t="s">
        <v>172</v>
      </c>
      <c r="H96" s="384" t="s">
        <v>173</v>
      </c>
      <c r="I96"/>
    </row>
    <row r="97" spans="2:9" ht="14.4">
      <c r="B97" s="248"/>
      <c r="C97" s="238"/>
      <c r="D97" s="238"/>
      <c r="E97" s="238"/>
      <c r="F97" s="244"/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94361-E482-4607-A5C6-3D8A5EDB179C}">
  <sheetPr codeName="Sheet30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Alternate 1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21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31"/>
      <c r="E12" s="52"/>
      <c r="F12" s="134"/>
      <c r="G12" s="112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31"/>
      <c r="E13" s="52"/>
      <c r="F13" s="134"/>
      <c r="G13" s="112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31"/>
      <c r="E14" s="52"/>
      <c r="F14" s="134"/>
      <c r="G14" s="112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31"/>
      <c r="E15" s="52"/>
      <c r="F15" s="134"/>
      <c r="G15" s="112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31"/>
      <c r="E16" s="52"/>
      <c r="F16" s="134"/>
      <c r="G16" s="112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31"/>
      <c r="E17" s="52"/>
      <c r="F17" s="134"/>
      <c r="G17" s="112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31"/>
      <c r="E18" s="52"/>
      <c r="F18" s="134"/>
      <c r="G18" s="112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31"/>
      <c r="E19" s="52"/>
      <c r="F19" s="134"/>
      <c r="G19" s="112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31"/>
      <c r="E20" s="52"/>
      <c r="F20" s="134"/>
      <c r="G20" s="112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31"/>
      <c r="E21" s="52"/>
      <c r="F21" s="134"/>
      <c r="G21" s="112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40" t="s">
        <v>168</v>
      </c>
      <c r="D96" s="241" t="s">
        <v>169</v>
      </c>
      <c r="E96" s="241" t="s">
        <v>170</v>
      </c>
      <c r="F96" s="254" t="s">
        <v>171</v>
      </c>
      <c r="G96" s="255" t="s">
        <v>172</v>
      </c>
      <c r="H96" s="384" t="s">
        <v>173</v>
      </c>
      <c r="I96"/>
    </row>
    <row r="97" spans="2:9" ht="14.4">
      <c r="B97" s="248"/>
      <c r="C97" s="238"/>
      <c r="D97" s="238"/>
      <c r="E97" s="238"/>
      <c r="F97" s="244"/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3CDB0-DA10-4043-891E-23AEA0E02FA9}">
  <sheetPr codeName="Sheet31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Alternate 2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22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40" t="s">
        <v>168</v>
      </c>
      <c r="D96" s="241" t="s">
        <v>169</v>
      </c>
      <c r="E96" s="241" t="s">
        <v>170</v>
      </c>
      <c r="F96" s="254" t="s">
        <v>171</v>
      </c>
      <c r="G96" s="255" t="s">
        <v>172</v>
      </c>
      <c r="H96" s="384" t="s">
        <v>173</v>
      </c>
      <c r="I96"/>
    </row>
    <row r="97" spans="2:9" ht="14.4">
      <c r="B97" s="248"/>
      <c r="C97" s="238"/>
      <c r="D97" s="238"/>
      <c r="E97" s="238"/>
      <c r="F97" s="244"/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038D-BBBC-45AB-8036-EE30A34E5268}">
  <sheetPr codeName="Sheet32">
    <pageSetUpPr fitToPage="1"/>
  </sheetPr>
  <dimension ref="A1:R118"/>
  <sheetViews>
    <sheetView showGridLines="0" workbookViewId="0">
      <pane ySplit="8" topLeftCell="A9" activePane="bottomLeft" state="frozen"/>
      <selection activeCell="B9" sqref="B9"/>
      <selection pane="bottomLeft" activeCell="B9" sqref="B9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77734375" style="32" customWidth="1"/>
    <col min="11" max="12" width="13.664062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 Clean</v>
      </c>
      <c r="B1" s="110"/>
      <c r="C1" s="50"/>
      <c r="D1" s="110"/>
      <c r="E1" s="50"/>
      <c r="F1" s="9"/>
      <c r="G1" s="108"/>
    </row>
    <row r="2" spans="1:18" ht="14.4" customHeight="1">
      <c r="A2" s="380">
        <f>'Summary Sheet'!B4</f>
        <v>0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Alternate 3</v>
      </c>
      <c r="B3" s="110"/>
      <c r="C3" s="50"/>
      <c r="D3" s="110"/>
      <c r="E3" s="50"/>
      <c r="F3" s="9"/>
      <c r="G3" s="108"/>
    </row>
    <row r="4" spans="1:18" ht="14.4" customHeight="1">
      <c r="A4" s="50" t="s">
        <v>140</v>
      </c>
      <c r="B4" s="110"/>
      <c r="C4" s="365">
        <f ca="1">'Summary Sheet'!B2</f>
        <v>46084</v>
      </c>
      <c r="D4" s="110"/>
      <c r="E4" s="50"/>
      <c r="F4" s="9"/>
      <c r="G4" s="108"/>
    </row>
    <row r="5" spans="1:18" ht="14.4" customHeight="1">
      <c r="A5" s="381">
        <v>23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141</v>
      </c>
      <c r="B6" s="111"/>
      <c r="C6" s="15"/>
      <c r="D6" s="111"/>
      <c r="E6" s="18"/>
      <c r="F6" s="18"/>
      <c r="G6" s="109"/>
      <c r="H6" s="418" t="s">
        <v>142</v>
      </c>
      <c r="I6" s="419"/>
      <c r="J6" s="420"/>
      <c r="K6" s="415" t="s">
        <v>143</v>
      </c>
      <c r="L6" s="416"/>
      <c r="M6" s="417"/>
      <c r="N6" s="21" t="s">
        <v>141</v>
      </c>
      <c r="O6" s="127"/>
      <c r="P6" s="127"/>
      <c r="Q6" s="39" t="s">
        <v>144</v>
      </c>
    </row>
    <row r="7" spans="1:18" ht="21">
      <c r="A7" s="4" t="s">
        <v>141</v>
      </c>
      <c r="B7" s="102" t="s">
        <v>54</v>
      </c>
      <c r="C7" s="102" t="s">
        <v>55</v>
      </c>
      <c r="D7" s="102" t="s">
        <v>56</v>
      </c>
      <c r="E7" s="19" t="s">
        <v>57</v>
      </c>
      <c r="F7" s="19" t="s">
        <v>58</v>
      </c>
      <c r="G7" s="103" t="s">
        <v>59</v>
      </c>
      <c r="H7" s="119" t="s">
        <v>109</v>
      </c>
      <c r="I7" s="119" t="s">
        <v>5</v>
      </c>
      <c r="J7" s="120" t="s">
        <v>146</v>
      </c>
      <c r="K7" s="23" t="s">
        <v>109</v>
      </c>
      <c r="L7" s="22" t="s">
        <v>5</v>
      </c>
      <c r="M7" s="23" t="s">
        <v>146</v>
      </c>
      <c r="N7" s="24" t="s">
        <v>130</v>
      </c>
      <c r="O7" s="409" t="s">
        <v>147</v>
      </c>
      <c r="P7" s="409" t="s">
        <v>148</v>
      </c>
      <c r="Q7" s="40"/>
    </row>
    <row r="8" spans="1:18" ht="13.8" thickBot="1">
      <c r="A8" s="10" t="s">
        <v>141</v>
      </c>
      <c r="B8" s="20"/>
      <c r="C8" s="16"/>
      <c r="D8" s="20"/>
      <c r="E8" s="20"/>
      <c r="F8" s="20"/>
      <c r="G8" s="11"/>
      <c r="H8" s="122"/>
      <c r="I8" s="121"/>
      <c r="J8" s="122" t="s">
        <v>153</v>
      </c>
      <c r="K8" s="377"/>
      <c r="L8" s="26"/>
      <c r="M8" s="25" t="s">
        <v>153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157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158</v>
      </c>
    </row>
    <row r="60" spans="1:17" ht="14.4" customHeight="1">
      <c r="A60" s="405" t="s">
        <v>110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9.2499999999999999E-2</v>
      </c>
      <c r="P60" s="326"/>
    </row>
    <row r="61" spans="1:17" ht="13.8" thickBot="1">
      <c r="A61" s="405" t="s">
        <v>159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160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161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132</v>
      </c>
      <c r="M63" s="179">
        <f>'Summary Sheet'!$B$9</f>
        <v>0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133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134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135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134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162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137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163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164</v>
      </c>
      <c r="M71" s="267"/>
      <c r="N71" s="268">
        <f>N69+N70</f>
        <v>0</v>
      </c>
      <c r="O71" s="129" t="e">
        <f>SUM($O$9:$O$58)-N71</f>
        <v>#DIV/0!</v>
      </c>
      <c r="P71" s="30" t="s">
        <v>165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1861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166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17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167</v>
      </c>
      <c r="C96" s="240" t="s">
        <v>168</v>
      </c>
      <c r="D96" s="241" t="s">
        <v>169</v>
      </c>
      <c r="E96" s="241" t="s">
        <v>170</v>
      </c>
      <c r="F96" s="254" t="s">
        <v>171</v>
      </c>
      <c r="G96" s="255" t="s">
        <v>172</v>
      </c>
      <c r="H96" s="384" t="s">
        <v>173</v>
      </c>
      <c r="I96"/>
    </row>
    <row r="97" spans="2:9" ht="14.4">
      <c r="B97" s="248"/>
      <c r="C97" s="238"/>
      <c r="D97" s="238"/>
      <c r="E97" s="238"/>
      <c r="F97" s="244"/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48"/>
  <sheetViews>
    <sheetView workbookViewId="0">
      <selection activeCell="B56" sqref="B56"/>
    </sheetView>
  </sheetViews>
  <sheetFormatPr defaultColWidth="8.88671875" defaultRowHeight="14.4"/>
  <cols>
    <col min="1" max="1" width="41.88671875" customWidth="1"/>
    <col min="2" max="3" width="15.33203125" customWidth="1"/>
    <col min="4" max="4" width="18.88671875" customWidth="1"/>
  </cols>
  <sheetData>
    <row r="1" spans="1:5">
      <c r="A1" s="55" t="s">
        <v>2099</v>
      </c>
      <c r="B1" s="30"/>
      <c r="C1" s="30"/>
      <c r="D1" s="30"/>
      <c r="E1" s="30"/>
    </row>
    <row r="2" spans="1:5">
      <c r="A2" s="55" t="s">
        <v>2100</v>
      </c>
      <c r="B2" s="30"/>
      <c r="C2" s="30"/>
      <c r="D2" s="30"/>
      <c r="E2" s="30"/>
    </row>
    <row r="3" spans="1:5">
      <c r="A3" s="55" t="s">
        <v>2101</v>
      </c>
      <c r="B3" s="30"/>
      <c r="C3" s="30"/>
      <c r="D3" s="30"/>
      <c r="E3" s="30"/>
    </row>
    <row r="4" spans="1:5">
      <c r="A4" s="55" t="s">
        <v>2102</v>
      </c>
      <c r="B4" s="31"/>
      <c r="C4" s="30"/>
      <c r="D4" s="30"/>
      <c r="E4" s="30"/>
    </row>
    <row r="5" spans="1:5" ht="15" thickBot="1">
      <c r="A5" s="56">
        <f ca="1">NOW()</f>
        <v>46084.506476620372</v>
      </c>
      <c r="B5" s="31"/>
      <c r="C5" s="30"/>
      <c r="D5" s="30"/>
      <c r="E5" s="30"/>
    </row>
    <row r="6" spans="1:5">
      <c r="A6" s="81"/>
      <c r="B6" s="66"/>
      <c r="C6" s="72"/>
      <c r="D6" s="69"/>
    </row>
    <row r="7" spans="1:5">
      <c r="A7" s="82" t="s">
        <v>57</v>
      </c>
      <c r="B7" s="67" t="s">
        <v>2103</v>
      </c>
      <c r="C7" s="73" t="s">
        <v>2104</v>
      </c>
      <c r="D7" s="70" t="s">
        <v>2105</v>
      </c>
    </row>
    <row r="8" spans="1:5" ht="15" thickBot="1">
      <c r="A8" s="83"/>
      <c r="B8" s="68"/>
      <c r="C8" s="74"/>
      <c r="D8" s="71"/>
    </row>
    <row r="9" spans="1:5">
      <c r="A9" s="82"/>
      <c r="B9" s="84"/>
      <c r="C9" s="61"/>
      <c r="D9" s="85">
        <f>SUM(B9)-C9</f>
        <v>0</v>
      </c>
    </row>
    <row r="10" spans="1:5">
      <c r="A10" s="82"/>
      <c r="B10" s="86"/>
      <c r="C10" s="57"/>
      <c r="D10" s="87">
        <f t="shared" ref="D10:D47" si="0">SUM(B10)-C10</f>
        <v>0</v>
      </c>
    </row>
    <row r="11" spans="1:5">
      <c r="A11" s="82"/>
      <c r="B11" s="86"/>
      <c r="C11" s="57"/>
      <c r="D11" s="87">
        <f t="shared" si="0"/>
        <v>0</v>
      </c>
    </row>
    <row r="12" spans="1:5">
      <c r="A12" s="82"/>
      <c r="B12" s="86"/>
      <c r="C12" s="57"/>
      <c r="D12" s="87">
        <f t="shared" si="0"/>
        <v>0</v>
      </c>
    </row>
    <row r="13" spans="1:5">
      <c r="A13" s="82"/>
      <c r="B13" s="86"/>
      <c r="C13" s="57"/>
      <c r="D13" s="87">
        <f t="shared" si="0"/>
        <v>0</v>
      </c>
    </row>
    <row r="14" spans="1:5">
      <c r="A14" s="82"/>
      <c r="B14" s="86"/>
      <c r="C14" s="57"/>
      <c r="D14" s="87">
        <f t="shared" si="0"/>
        <v>0</v>
      </c>
    </row>
    <row r="15" spans="1:5">
      <c r="A15" s="82"/>
      <c r="B15" s="86"/>
      <c r="C15" s="57"/>
      <c r="D15" s="87">
        <f t="shared" si="0"/>
        <v>0</v>
      </c>
    </row>
    <row r="16" spans="1:5">
      <c r="A16" s="82"/>
      <c r="B16" s="86"/>
      <c r="C16" s="57"/>
      <c r="D16" s="87">
        <f t="shared" si="0"/>
        <v>0</v>
      </c>
    </row>
    <row r="17" spans="1:4">
      <c r="A17" s="82"/>
      <c r="B17" s="86"/>
      <c r="C17" s="57"/>
      <c r="D17" s="87">
        <f t="shared" si="0"/>
        <v>0</v>
      </c>
    </row>
    <row r="18" spans="1:4">
      <c r="A18" s="82"/>
      <c r="B18" s="86"/>
      <c r="C18" s="57"/>
      <c r="D18" s="87">
        <f t="shared" si="0"/>
        <v>0</v>
      </c>
    </row>
    <row r="19" spans="1:4">
      <c r="A19" s="82"/>
      <c r="B19" s="86"/>
      <c r="C19" s="57"/>
      <c r="D19" s="87">
        <f t="shared" si="0"/>
        <v>0</v>
      </c>
    </row>
    <row r="20" spans="1:4">
      <c r="A20" s="82"/>
      <c r="B20" s="86"/>
      <c r="C20" s="57"/>
      <c r="D20" s="87">
        <f t="shared" si="0"/>
        <v>0</v>
      </c>
    </row>
    <row r="21" spans="1:4">
      <c r="A21" s="82"/>
      <c r="B21" s="86"/>
      <c r="C21" s="57"/>
      <c r="D21" s="87">
        <f t="shared" si="0"/>
        <v>0</v>
      </c>
    </row>
    <row r="22" spans="1:4">
      <c r="A22" s="82"/>
      <c r="B22" s="86"/>
      <c r="C22" s="57"/>
      <c r="D22" s="87">
        <f t="shared" si="0"/>
        <v>0</v>
      </c>
    </row>
    <row r="23" spans="1:4">
      <c r="A23" s="82"/>
      <c r="B23" s="86"/>
      <c r="C23" s="57"/>
      <c r="D23" s="87">
        <f t="shared" si="0"/>
        <v>0</v>
      </c>
    </row>
    <row r="24" spans="1:4">
      <c r="A24" s="82"/>
      <c r="B24" s="86"/>
      <c r="C24" s="57"/>
      <c r="D24" s="87">
        <f t="shared" si="0"/>
        <v>0</v>
      </c>
    </row>
    <row r="25" spans="1:4">
      <c r="A25" s="82"/>
      <c r="B25" s="86"/>
      <c r="C25" s="57"/>
      <c r="D25" s="87">
        <f t="shared" si="0"/>
        <v>0</v>
      </c>
    </row>
    <row r="26" spans="1:4">
      <c r="A26" s="82"/>
      <c r="B26" s="86"/>
      <c r="C26" s="57"/>
      <c r="D26" s="87">
        <f t="shared" si="0"/>
        <v>0</v>
      </c>
    </row>
    <row r="27" spans="1:4">
      <c r="A27" s="82"/>
      <c r="B27" s="86"/>
      <c r="C27" s="57"/>
      <c r="D27" s="87">
        <f t="shared" si="0"/>
        <v>0</v>
      </c>
    </row>
    <row r="28" spans="1:4">
      <c r="A28" s="82"/>
      <c r="B28" s="86"/>
      <c r="C28" s="57"/>
      <c r="D28" s="87">
        <f t="shared" si="0"/>
        <v>0</v>
      </c>
    </row>
    <row r="29" spans="1:4" ht="15" thickBot="1">
      <c r="A29" s="82"/>
      <c r="B29" s="88"/>
      <c r="C29" s="59"/>
      <c r="D29" s="89">
        <f t="shared" si="0"/>
        <v>0</v>
      </c>
    </row>
    <row r="30" spans="1:4" ht="15" thickBot="1">
      <c r="A30" s="95" t="s">
        <v>131</v>
      </c>
      <c r="B30" s="62">
        <f>SUM('Toilet Accessories'!N61+'Toilet Compartments'!N61+'Bike Racks'!N61+Lockers!N61+FEC!N61+'Med Equipment'!N61+Appliances!N61+'Cubicle Curtains'!N61+'Expansion Joints'!N61+Shelving!N61)</f>
        <v>0</v>
      </c>
      <c r="C30" s="63"/>
      <c r="D30" s="64">
        <f>SUM(D9:D29)</f>
        <v>0</v>
      </c>
    </row>
    <row r="31" spans="1:4">
      <c r="A31" s="96" t="s">
        <v>2106</v>
      </c>
      <c r="B31" s="90" t="e">
        <f>SUM('Toilet Accessories'!N64+'Toilet Compartments'!#REF!+'Bike Racks'!#REF!+Lockers!#REF!+FEC!#REF!+'Med Equipment'!#REF!+Appliances!#REF!+'Cubicle Curtains'!#REF!+'Expansion Joints'!#REF!+Shelving!#REF!)</f>
        <v>#REF!</v>
      </c>
      <c r="C31" s="60"/>
      <c r="D31" s="85" t="e">
        <f t="shared" si="0"/>
        <v>#REF!</v>
      </c>
    </row>
    <row r="32" spans="1:4">
      <c r="A32" s="96" t="s">
        <v>2107</v>
      </c>
      <c r="B32" s="91" t="e">
        <f>SUM('Toilet Accessories'!#REF!+'Toilet Compartments'!#REF!+'Bike Racks'!#REF!+Lockers!#REF!+FEC!#REF!+'Med Equipment'!#REF!+Appliances!#REF!+'Cubicle Curtains'!#REF!+'Expansion Joints'!#REF!+Shelving!#REF!)</f>
        <v>#REF!</v>
      </c>
      <c r="C32" s="58"/>
      <c r="D32" s="87" t="e">
        <f t="shared" si="0"/>
        <v>#REF!</v>
      </c>
    </row>
    <row r="33" spans="1:4">
      <c r="A33" s="96" t="s">
        <v>2108</v>
      </c>
      <c r="B33" s="91" t="e">
        <f>SUM('Toilet Accessories'!N66+'Toilet Compartments'!#REF!+'Bike Racks'!#REF!+Lockers!#REF!+FEC!#REF!+'Med Equipment'!#REF!+Appliances!#REF!+'Cubicle Curtains'!#REF!+'Expansion Joints'!#REF!+Shelving!#REF!)</f>
        <v>#REF!</v>
      </c>
      <c r="C33" s="58"/>
      <c r="D33" s="87" t="e">
        <f t="shared" si="0"/>
        <v>#REF!</v>
      </c>
    </row>
    <row r="34" spans="1:4">
      <c r="A34" s="97" t="s">
        <v>2109</v>
      </c>
      <c r="B34" s="91" t="e">
        <f>SUM('Toilet Accessories'!N67+'Toilet Compartments'!#REF!+'Bike Racks'!#REF!+Lockers!#REF!+FEC!#REF!+'Med Equipment'!#REF!+Appliances!#REF!+'Cubicle Curtains'!#REF!+'Expansion Joints'!#REF!+Shelving!#REF!)</f>
        <v>#REF!</v>
      </c>
      <c r="C34" s="58"/>
      <c r="D34" s="87" t="e">
        <f t="shared" si="0"/>
        <v>#REF!</v>
      </c>
    </row>
    <row r="35" spans="1:4">
      <c r="A35" s="98" t="s">
        <v>2110</v>
      </c>
      <c r="B35" s="91" t="e">
        <f>SUM('Toilet Accessories'!N68+'Toilet Compartments'!#REF!+'Bike Racks'!#REF!+Lockers!#REF!+FEC!#REF!+'Med Equipment'!#REF!+Appliances!#REF!+'Cubicle Curtains'!#REF!+'Expansion Joints'!#REF!+Shelving!#REF!)</f>
        <v>#REF!</v>
      </c>
      <c r="C35" s="58"/>
      <c r="D35" s="87" t="e">
        <f t="shared" si="0"/>
        <v>#REF!</v>
      </c>
    </row>
    <row r="36" spans="1:4">
      <c r="A36" s="98" t="s">
        <v>2111</v>
      </c>
      <c r="B36" s="91" t="e">
        <f>SUM('Toilet Accessories'!N69+'Toilet Compartments'!#REF!+'Bike Racks'!#REF!+Lockers!#REF!+FEC!#REF!+'Med Equipment'!#REF!+Appliances!#REF!+'Cubicle Curtains'!#REF!+'Expansion Joints'!#REF!+Shelving!#REF!)</f>
        <v>#REF!</v>
      </c>
      <c r="C36" s="58"/>
      <c r="D36" s="87" t="e">
        <f t="shared" si="0"/>
        <v>#REF!</v>
      </c>
    </row>
    <row r="37" spans="1:4" ht="15" thickBot="1">
      <c r="A37" s="98" t="s">
        <v>2112</v>
      </c>
      <c r="B37" s="92" t="e">
        <f>SUM('Toilet Accessories'!N70+'Toilet Compartments'!#REF!+'Bike Racks'!#REF!+Lockers!#REF!+FEC!#REF!+'Med Equipment'!#REF!+Appliances!#REF!+'Cubicle Curtains'!#REF!+'Expansion Joints'!#REF!+Shelving!#REF!)</f>
        <v>#REF!</v>
      </c>
      <c r="C37" s="65"/>
      <c r="D37" s="89" t="e">
        <f t="shared" si="0"/>
        <v>#REF!</v>
      </c>
    </row>
    <row r="38" spans="1:4" ht="15" thickBot="1">
      <c r="A38" s="75" t="s">
        <v>134</v>
      </c>
      <c r="B38" s="62" t="e">
        <f>SUM('Toilet Accessories'!N71+'Toilet Compartments'!#REF!+'Bike Racks'!#REF!+Lockers!#REF!+FEC!#REF!+'Med Equipment'!#REF!+Appliances!#REF!+'Cubicle Curtains'!#REF!+'Expansion Joints'!#REF!+Shelving!#REF!)</f>
        <v>#REF!</v>
      </c>
      <c r="C38" s="63"/>
      <c r="D38" s="64" t="e">
        <f>SUM(D30:D37)</f>
        <v>#REF!</v>
      </c>
    </row>
    <row r="39" spans="1:4">
      <c r="A39" s="99" t="s">
        <v>161</v>
      </c>
      <c r="B39" s="90">
        <f>SUM('Toilet Accessories'!N73+'Toilet Compartments'!N63+'Bike Racks'!N63+Lockers!N63+FEC!N63+'Med Equipment'!N63+Appliances!N63+'Cubicle Curtains'!N63+'Expansion Joints'!N63+Shelving!N63)</f>
        <v>0</v>
      </c>
      <c r="C39" s="60"/>
      <c r="D39" s="85">
        <f t="shared" si="0"/>
        <v>0</v>
      </c>
    </row>
    <row r="40" spans="1:4" ht="15" thickBot="1">
      <c r="A40" s="100" t="s">
        <v>132</v>
      </c>
      <c r="B40" s="92">
        <f>SUM('Toilet Accessories'!N74+'Toilet Compartments'!N64+'Bike Racks'!N64+Lockers!N64+FEC!N64+'Med Equipment'!N64+Appliances!N64+'Cubicle Curtains'!N64+'Expansion Joints'!N64+Shelving!N64)</f>
        <v>0</v>
      </c>
      <c r="C40" s="65"/>
      <c r="D40" s="89">
        <f t="shared" si="0"/>
        <v>0</v>
      </c>
    </row>
    <row r="41" spans="1:4" ht="15" thickBot="1">
      <c r="A41" s="75" t="s">
        <v>134</v>
      </c>
      <c r="B41" s="62">
        <f>SUM('Toilet Accessories'!N75+'Toilet Compartments'!N65+'Bike Racks'!N65+Lockers!N65+FEC!N65+'Med Equipment'!N65+Appliances!N65+'Cubicle Curtains'!N65+'Expansion Joints'!N65+Shelving!N65)</f>
        <v>0</v>
      </c>
      <c r="C41" s="63"/>
      <c r="D41" s="64" t="e">
        <f>SUM(D38:D40)</f>
        <v>#REF!</v>
      </c>
    </row>
    <row r="42" spans="1:4">
      <c r="A42" s="99" t="s">
        <v>2113</v>
      </c>
      <c r="B42" s="90">
        <f>SUM('Toilet Accessories'!N76+'Toilet Compartments'!N66+'Bike Racks'!N66+Lockers!N66+FEC!N66+'Med Equipment'!N66+Appliances!N66+'Cubicle Curtains'!N66+'Expansion Joints'!N66+Shelving!N66)</f>
        <v>0</v>
      </c>
      <c r="C42" s="60"/>
      <c r="D42" s="85">
        <f t="shared" si="0"/>
        <v>0</v>
      </c>
    </row>
    <row r="43" spans="1:4" ht="15" thickBot="1">
      <c r="A43" s="99" t="s">
        <v>2114</v>
      </c>
      <c r="B43" s="92" t="e">
        <f>SUM('Toilet Accessories'!#REF!+'Toilet Compartments'!#REF!+'Bike Racks'!#REF!+Lockers!#REF!+FEC!#REF!+'Med Equipment'!#REF!+Appliances!#REF!+'Cubicle Curtains'!#REF!+'Expansion Joints'!#REF!+Shelving!#REF!)</f>
        <v>#REF!</v>
      </c>
      <c r="C43" s="65"/>
      <c r="D43" s="89" t="e">
        <f t="shared" si="0"/>
        <v>#REF!</v>
      </c>
    </row>
    <row r="44" spans="1:4" ht="15" thickBot="1">
      <c r="A44" s="75" t="s">
        <v>134</v>
      </c>
      <c r="B44" s="62" t="e">
        <f>SUM('Toilet Accessories'!#REF!+'Toilet Compartments'!#REF!+'Bike Racks'!#REF!+Lockers!#REF!+FEC!#REF!+'Med Equipment'!#REF!+Appliances!#REF!+'Cubicle Curtains'!#REF!+'Expansion Joints'!#REF!+Shelving!#REF!)</f>
        <v>#REF!</v>
      </c>
      <c r="C44" s="63"/>
      <c r="D44" s="64" t="e">
        <f>SUM(D41:D43)</f>
        <v>#REF!</v>
      </c>
    </row>
    <row r="45" spans="1:4" ht="15" thickBot="1">
      <c r="A45" s="100" t="s">
        <v>2115</v>
      </c>
      <c r="B45" s="93" t="e">
        <f>SUM('Toilet Accessories'!#REF!+'Toilet Compartments'!#REF!+'Bike Racks'!#REF!+Lockers!#REF!+FEC!#REF!+'Med Equipment'!#REF!+Appliances!#REF!+'Cubicle Curtains'!#REF!+'Expansion Joints'!#REF!+Shelving!#REF!)</f>
        <v>#REF!</v>
      </c>
      <c r="C45" s="76"/>
      <c r="D45" s="94" t="e">
        <f t="shared" si="0"/>
        <v>#REF!</v>
      </c>
    </row>
    <row r="46" spans="1:4" ht="16.2" thickBot="1">
      <c r="A46" s="79" t="s">
        <v>2116</v>
      </c>
      <c r="B46" s="80" t="e">
        <f>SUM('Toilet Accessories'!#REF!+'Toilet Compartments'!#REF!+'Bike Racks'!#REF!+Lockers!#REF!+FEC!#REF!+'Med Equipment'!#REF!+Appliances!#REF!+'Cubicle Curtains'!#REF!+'Expansion Joints'!#REF!+Shelving!#REF!)</f>
        <v>#REF!</v>
      </c>
      <c r="C46" s="77"/>
      <c r="D46" s="78" t="e">
        <f>SUM(D44:D45)</f>
        <v>#REF!</v>
      </c>
    </row>
    <row r="47" spans="1:4" ht="15" thickBot="1">
      <c r="A47" s="100" t="s">
        <v>2117</v>
      </c>
      <c r="B47" s="93" t="e">
        <f>SUM('Toilet Accessories'!#REF!+'Toilet Compartments'!#REF!+'Bike Racks'!#REF!+Lockers!#REF!+FEC!#REF!+'Med Equipment'!#REF!+Appliances!#REF!+'Cubicle Curtains'!#REF!+'Expansion Joints'!#REF!+Shelving!#REF!)</f>
        <v>#REF!</v>
      </c>
      <c r="C47" s="76"/>
      <c r="D47" s="94" t="e">
        <f t="shared" si="0"/>
        <v>#REF!</v>
      </c>
    </row>
    <row r="48" spans="1:4" ht="16.2" thickBot="1">
      <c r="A48" s="79" t="s">
        <v>137</v>
      </c>
      <c r="B48" s="80" t="e">
        <f>SUM('Toilet Accessories'!N81+'Toilet Compartments'!#REF!+'Bike Racks'!#REF!+Lockers!#REF!+FEC!#REF!+'Med Equipment'!#REF!+Appliances!#REF!+'Cubicle Curtains'!#REF!+'Expansion Joints'!#REF!+Shelving!#REF!)</f>
        <v>#REF!</v>
      </c>
      <c r="C48" s="77"/>
      <c r="D48" s="78" t="e">
        <f>SUM(D46:D47)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29</vt:i4>
      </vt:variant>
    </vt:vector>
  </HeadingPairs>
  <TitlesOfParts>
    <vt:vector size="60" baseType="lpstr">
      <vt:lpstr>PO Review</vt:lpstr>
      <vt:lpstr>Change Log</vt:lpstr>
      <vt:lpstr>PRINT PREVIEW</vt:lpstr>
      <vt:lpstr>PROPOSAL</vt:lpstr>
      <vt:lpstr>Summary Sheet</vt:lpstr>
      <vt:lpstr>Toilet Accessories</vt:lpstr>
      <vt:lpstr>Bobrick Material Pricing 2025</vt:lpstr>
      <vt:lpstr>Bobrick Labor Factors</vt:lpstr>
      <vt:lpstr>Toilet Compartments</vt:lpstr>
      <vt:lpstr>FEC</vt:lpstr>
      <vt:lpstr>Wall Protection</vt:lpstr>
      <vt:lpstr>Lockers</vt:lpstr>
      <vt:lpstr>Appliances</vt:lpstr>
      <vt:lpstr>Visual Displays</vt:lpstr>
      <vt:lpstr>Equipment</vt:lpstr>
      <vt:lpstr>Bike Racks</vt:lpstr>
      <vt:lpstr>Wire Mesh Partitions</vt:lpstr>
      <vt:lpstr>Cubicle Curtains</vt:lpstr>
      <vt:lpstr>Med Equipment</vt:lpstr>
      <vt:lpstr>Expansion Joints</vt:lpstr>
      <vt:lpstr>Shelving</vt:lpstr>
      <vt:lpstr>Window Shades</vt:lpstr>
      <vt:lpstr>Entrance Mats</vt:lpstr>
      <vt:lpstr>Mailbox</vt:lpstr>
      <vt:lpstr>Flagpole</vt:lpstr>
      <vt:lpstr>Knox Box</vt:lpstr>
      <vt:lpstr>Site Furnishing</vt:lpstr>
      <vt:lpstr>Alternate 1</vt:lpstr>
      <vt:lpstr>Alternate 2</vt:lpstr>
      <vt:lpstr>Alternate 3</vt:lpstr>
      <vt:lpstr>BUYOUT</vt:lpstr>
      <vt:lpstr>'PRINT PREVIEW'!_MailAutoSig</vt:lpstr>
      <vt:lpstr>PROPOSAL!_MailAutoSig</vt:lpstr>
      <vt:lpstr>'PRINT PREVIEW'!Print_Area</vt:lpstr>
      <vt:lpstr>PROPOSAL!Print_Area</vt:lpstr>
      <vt:lpstr>'Summary Sheet'!Print_Area</vt:lpstr>
      <vt:lpstr>'Toilet Accessories'!Print_Area</vt:lpstr>
      <vt:lpstr>'Alternate 1'!Print_Titles</vt:lpstr>
      <vt:lpstr>'Alternate 2'!Print_Titles</vt:lpstr>
      <vt:lpstr>'Alternate 3'!Print_Titles</vt:lpstr>
      <vt:lpstr>Appliances!Print_Titles</vt:lpstr>
      <vt:lpstr>'Bike Racks'!Print_Titles</vt:lpstr>
      <vt:lpstr>'Cubicle Curtains'!Print_Titles</vt:lpstr>
      <vt:lpstr>'Entrance Mats'!Print_Titles</vt:lpstr>
      <vt:lpstr>Equipment!Print_Titles</vt:lpstr>
      <vt:lpstr>'Expansion Joints'!Print_Titles</vt:lpstr>
      <vt:lpstr>FEC!Print_Titles</vt:lpstr>
      <vt:lpstr>Flagpole!Print_Titles</vt:lpstr>
      <vt:lpstr>'Knox Box'!Print_Titles</vt:lpstr>
      <vt:lpstr>Lockers!Print_Titles</vt:lpstr>
      <vt:lpstr>Mailbox!Print_Titles</vt:lpstr>
      <vt:lpstr>'Med Equipment'!Print_Titles</vt:lpstr>
      <vt:lpstr>Shelving!Print_Titles</vt:lpstr>
      <vt:lpstr>'Site Furnishing'!Print_Titles</vt:lpstr>
      <vt:lpstr>'Toilet Accessories'!Print_Titles</vt:lpstr>
      <vt:lpstr>'Toilet Compartments'!Print_Titles</vt:lpstr>
      <vt:lpstr>'Visual Displays'!Print_Titles</vt:lpstr>
      <vt:lpstr>'Wall Protection'!Print_Titles</vt:lpstr>
      <vt:lpstr>'Window Shades'!Print_Titles</vt:lpstr>
      <vt:lpstr>'Wire Mesh Partitions'!Print_Titles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randy</dc:creator>
  <cp:keywords/>
  <dc:description/>
  <cp:lastModifiedBy>Haley Kruse</cp:lastModifiedBy>
  <cp:revision/>
  <dcterms:created xsi:type="dcterms:W3CDTF">2016-02-15T22:45:27Z</dcterms:created>
  <dcterms:modified xsi:type="dcterms:W3CDTF">2026-03-03T20:09:24Z</dcterms:modified>
  <cp:category/>
  <cp:contentStatus/>
</cp:coreProperties>
</file>