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<sst xmlns="http://schemas.openxmlformats.org/spreadsheetml/2006/main" count="96" uniqueCount="79">
  <si>
    <t>NO</t>
  </si>
  <si>
    <t>NAMA 
PEMBELI</t>
  </si>
  <si>
    <t>TYPE 
MOBIL</t>
  </si>
  <si>
    <t>MERK 
MOBIL</t>
  </si>
  <si>
    <t>HARGA
JUAL</t>
  </si>
  <si>
    <t>CARA
PEMBAYARAN</t>
  </si>
  <si>
    <t>DISCOUNT</t>
  </si>
  <si>
    <t>BONUS</t>
  </si>
  <si>
    <t>JUMLAH
BAYAR</t>
  </si>
  <si>
    <t>UDIN</t>
  </si>
  <si>
    <t>KREDIT</t>
  </si>
  <si>
    <t>RAFA</t>
  </si>
  <si>
    <t>CASH</t>
  </si>
  <si>
    <t>FATAH</t>
  </si>
  <si>
    <t>STEVEN</t>
  </si>
  <si>
    <t>BAMBANG</t>
  </si>
  <si>
    <t>SYAIFUL</t>
  </si>
  <si>
    <t xml:space="preserve">CASH </t>
  </si>
  <si>
    <t>PUTRI</t>
  </si>
  <si>
    <t>RESUME</t>
  </si>
  <si>
    <t>PENDAPATAN</t>
  </si>
  <si>
    <t>AVANZA</t>
  </si>
  <si>
    <t>XENIA</t>
  </si>
  <si>
    <t>APV</t>
  </si>
  <si>
    <t>PEMBIAYAAN "INSAN PRATAMA"
KREDIT SEPEDA MOTOR</t>
  </si>
  <si>
    <t>NAMA</t>
  </si>
  <si>
    <t>NO
NASABAH</t>
  </si>
  <si>
    <t>TENOR
(BULAN)</t>
  </si>
  <si>
    <t>KODE</t>
  </si>
  <si>
    <t>MEREK
SEPEDA MOTOR</t>
  </si>
  <si>
    <t>HARGA   CASH</t>
  </si>
  <si>
    <t xml:space="preserve">           KREDIT (ANGSUHAN PER BULAN)</t>
  </si>
  <si>
    <t>HARGA KREDIT</t>
  </si>
  <si>
    <t>ANG.POKOK</t>
  </si>
  <si>
    <t>ANG.BUNGA</t>
  </si>
  <si>
    <t>ANG.TOTAL</t>
  </si>
  <si>
    <t>Agus</t>
  </si>
  <si>
    <t>SM1001</t>
  </si>
  <si>
    <t>HSF</t>
  </si>
  <si>
    <t>Danang</t>
  </si>
  <si>
    <t>SM1002</t>
  </si>
  <si>
    <t>SSG</t>
  </si>
  <si>
    <t>Bambang</t>
  </si>
  <si>
    <t>SM1003</t>
  </si>
  <si>
    <t>YJZ</t>
  </si>
  <si>
    <t>Gibran</t>
  </si>
  <si>
    <t>SM1004</t>
  </si>
  <si>
    <t>YNO</t>
  </si>
  <si>
    <t>Ganjar</t>
  </si>
  <si>
    <t>SM1005</t>
  </si>
  <si>
    <t>Anis</t>
  </si>
  <si>
    <t>SM1006</t>
  </si>
  <si>
    <t>HBT</t>
  </si>
  <si>
    <t>Mahmud</t>
  </si>
  <si>
    <t>SM1007</t>
  </si>
  <si>
    <t>SST</t>
  </si>
  <si>
    <t>Edi</t>
  </si>
  <si>
    <t>SM1008</t>
  </si>
  <si>
    <t>Johar</t>
  </si>
  <si>
    <t>SM1009</t>
  </si>
  <si>
    <t>YMI</t>
  </si>
  <si>
    <t>Budi</t>
  </si>
  <si>
    <t>SM1010</t>
  </si>
  <si>
    <t>SSM</t>
  </si>
  <si>
    <t>Sueharto</t>
  </si>
  <si>
    <t>SM1011</t>
  </si>
  <si>
    <t>Udin</t>
  </si>
  <si>
    <t>SM1012</t>
  </si>
  <si>
    <t>YMO</t>
  </si>
  <si>
    <t>MEREK SEPEDA</t>
  </si>
  <si>
    <t>HARGA</t>
  </si>
  <si>
    <t>Beat</t>
  </si>
  <si>
    <t>Supra</t>
  </si>
  <si>
    <t>Shogun</t>
  </si>
  <si>
    <t>Smash</t>
  </si>
  <si>
    <t>Satria</t>
  </si>
  <si>
    <t>Jupiter Z</t>
  </si>
  <si>
    <t>Mio</t>
  </si>
  <si>
    <t>Nouvo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</si>
</sst>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-421]#,##0.00"/>
  </numFmts>
  <fonts count="8">
    <font>
      <sz val="10.0"/>
      <color rgb="FF000000"/>
      <name val="Arial"/>
      <scheme val="minor"/>
    </font>
    <font>
      <color theme="1"/>
      <name val="Arial"/>
    </font>
    <font>
      <sz val="9.0"/>
      <color rgb="FF000000"/>
      <name val="Arial"/>
    </font>
    <font>
      <sz val="12.0"/>
      <color theme="1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/>
    <font>
      <sz val="9.0"/>
      <color rgb="FF1155CC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9" xfId="0" applyAlignment="1" applyFont="1" applyNumberFormat="1">
      <alignment horizontal="center"/>
    </xf>
    <xf borderId="0" fillId="2" fontId="2" numFmtId="0" xfId="0" applyAlignment="1" applyFill="1" applyFont="1">
      <alignment horizontal="left"/>
    </xf>
    <xf borderId="0" fillId="0" fontId="1" numFmtId="9" xfId="0" applyFont="1" applyNumberFormat="1"/>
    <xf borderId="0" fillId="0" fontId="3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2" fontId="4" numFmtId="0" xfId="0" applyAlignment="1" applyFont="1">
      <alignment horizontal="center" readingOrder="0" shrinkToFit="0" vertical="bottom" wrapText="0"/>
    </xf>
    <xf borderId="0" fillId="2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3" fillId="0" fontId="6" numFmtId="0" xfId="0" applyBorder="1" applyFont="1"/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6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6" fillId="0" fontId="1" numFmtId="164" xfId="0" applyAlignment="1" applyBorder="1" applyFont="1" applyNumberFormat="1">
      <alignment horizontal="right" vertical="bottom"/>
    </xf>
    <xf borderId="6" fillId="3" fontId="1" numFmtId="164" xfId="0" applyAlignment="1" applyBorder="1" applyFill="1" applyFont="1" applyNumberFormat="1">
      <alignment horizontal="right" vertical="bottom"/>
    </xf>
    <xf borderId="7" fillId="0" fontId="1" numFmtId="0" xfId="0" applyAlignment="1" applyBorder="1" applyFont="1">
      <alignment horizontal="center" vertical="bottom"/>
    </xf>
    <xf borderId="0" fillId="0" fontId="1" numFmtId="9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7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0" fillId="2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5"/>
    <col customWidth="1" min="2" max="5" width="12.63"/>
    <col customWidth="1" min="6" max="6" width="14.88"/>
  </cols>
  <sheetData>
    <row r="1" ht="15.75" customHeight="1"/>
    <row r="2" ht="15.75" customHeight="1"/>
    <row r="3" ht="15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ht="15.75" customHeight="1">
      <c r="A4" s="1">
        <v>1.0</v>
      </c>
      <c r="B4" s="2" t="s">
        <v>9</v>
      </c>
      <c r="C4" s="1">
        <v>2.0</v>
      </c>
      <c r="D4" s="2" t="str">
        <f t="shared" ref="D4:D10" si="1">IF(C4=1,"AVANZA",IF(C4=2,"XENIA","APV"))</f>
        <v>XENIA</v>
      </c>
      <c r="E4" s="2">
        <f t="shared" ref="E4:E10" si="2">IF(C4=1,200000000,IF(C4=2,250000000,400000000))</f>
        <v>250000000</v>
      </c>
      <c r="F4" s="1" t="s">
        <v>10</v>
      </c>
      <c r="G4" s="3">
        <v>0.0</v>
      </c>
      <c r="H4" s="2" t="str">
        <f t="shared" ref="H4:H10" si="3">IF(C4=1,"AC",IF(C4=2,"TV","KULKAS"))</f>
        <v>TV</v>
      </c>
      <c r="I4" s="4">
        <f t="shared" ref="I4:I10" si="4">E4*(1-G4)</f>
        <v>250000000</v>
      </c>
    </row>
    <row r="5" ht="15.75" customHeight="1">
      <c r="A5" s="1">
        <v>2.0</v>
      </c>
      <c r="B5" s="2" t="s">
        <v>11</v>
      </c>
      <c r="C5" s="1">
        <v>1.0</v>
      </c>
      <c r="D5" s="2" t="str">
        <f t="shared" si="1"/>
        <v>AVANZA</v>
      </c>
      <c r="E5" s="2">
        <f t="shared" si="2"/>
        <v>200000000</v>
      </c>
      <c r="F5" s="1" t="s">
        <v>12</v>
      </c>
      <c r="G5" s="3">
        <v>0.1</v>
      </c>
      <c r="H5" s="2" t="str">
        <f t="shared" si="3"/>
        <v>AC</v>
      </c>
      <c r="I5" s="4">
        <f t="shared" si="4"/>
        <v>180000000</v>
      </c>
    </row>
    <row r="6" ht="15.75" customHeight="1">
      <c r="A6" s="1">
        <v>3.0</v>
      </c>
      <c r="B6" s="2" t="s">
        <v>13</v>
      </c>
      <c r="C6" s="1">
        <v>3.0</v>
      </c>
      <c r="D6" s="2" t="str">
        <f t="shared" si="1"/>
        <v>APV</v>
      </c>
      <c r="E6" s="2">
        <f t="shared" si="2"/>
        <v>400000000</v>
      </c>
      <c r="F6" s="1" t="s">
        <v>12</v>
      </c>
      <c r="G6" s="3">
        <v>0.1</v>
      </c>
      <c r="H6" s="2" t="str">
        <f t="shared" si="3"/>
        <v>KULKAS</v>
      </c>
      <c r="I6" s="4">
        <f t="shared" si="4"/>
        <v>360000000</v>
      </c>
    </row>
    <row r="7" ht="15.75" customHeight="1">
      <c r="A7" s="1">
        <v>4.0</v>
      </c>
      <c r="B7" s="2" t="s">
        <v>14</v>
      </c>
      <c r="C7" s="1">
        <v>1.0</v>
      </c>
      <c r="D7" s="2" t="str">
        <f t="shared" si="1"/>
        <v>AVANZA</v>
      </c>
      <c r="E7" s="2">
        <f t="shared" si="2"/>
        <v>200000000</v>
      </c>
      <c r="F7" s="1" t="s">
        <v>10</v>
      </c>
      <c r="G7" s="3">
        <v>0.0</v>
      </c>
      <c r="H7" s="2" t="str">
        <f t="shared" si="3"/>
        <v>AC</v>
      </c>
      <c r="I7" s="4">
        <f t="shared" si="4"/>
        <v>200000000</v>
      </c>
    </row>
    <row r="8" ht="15.75" customHeight="1">
      <c r="A8" s="1">
        <v>5.0</v>
      </c>
      <c r="B8" s="2" t="s">
        <v>15</v>
      </c>
      <c r="C8" s="1">
        <v>2.0</v>
      </c>
      <c r="D8" s="2" t="str">
        <f t="shared" si="1"/>
        <v>XENIA</v>
      </c>
      <c r="E8" s="2">
        <f t="shared" si="2"/>
        <v>250000000</v>
      </c>
      <c r="F8" s="1" t="s">
        <v>10</v>
      </c>
      <c r="G8" s="3">
        <v>0.0</v>
      </c>
      <c r="H8" s="2" t="str">
        <f t="shared" si="3"/>
        <v>TV</v>
      </c>
      <c r="I8" s="4">
        <f t="shared" si="4"/>
        <v>250000000</v>
      </c>
    </row>
    <row r="9" ht="15.75" customHeight="1">
      <c r="A9" s="1">
        <v>6.0</v>
      </c>
      <c r="B9" s="2" t="s">
        <v>16</v>
      </c>
      <c r="C9" s="1">
        <v>3.0</v>
      </c>
      <c r="D9" s="2" t="str">
        <f t="shared" si="1"/>
        <v>APV</v>
      </c>
      <c r="E9" s="2">
        <f t="shared" si="2"/>
        <v>400000000</v>
      </c>
      <c r="F9" s="1" t="s">
        <v>17</v>
      </c>
      <c r="G9" s="3">
        <v>0.1</v>
      </c>
      <c r="H9" s="2" t="str">
        <f t="shared" si="3"/>
        <v>KULKAS</v>
      </c>
      <c r="I9" s="4">
        <f t="shared" si="4"/>
        <v>360000000</v>
      </c>
    </row>
    <row r="10" ht="15.75" customHeight="1">
      <c r="A10" s="1">
        <v>7.0</v>
      </c>
      <c r="B10" s="2" t="s">
        <v>18</v>
      </c>
      <c r="C10" s="1">
        <v>1.0</v>
      </c>
      <c r="D10" s="2" t="str">
        <f t="shared" si="1"/>
        <v>AVANZA</v>
      </c>
      <c r="E10" s="2">
        <f t="shared" si="2"/>
        <v>200000000</v>
      </c>
      <c r="F10" s="1" t="s">
        <v>10</v>
      </c>
      <c r="G10" s="3">
        <v>0.0</v>
      </c>
      <c r="H10" s="2" t="str">
        <f t="shared" si="3"/>
        <v>AC</v>
      </c>
      <c r="I10" s="4">
        <f t="shared" si="4"/>
        <v>200000000</v>
      </c>
    </row>
    <row r="11" ht="15.75" customHeight="1"/>
    <row r="12" ht="15.75" customHeight="1"/>
    <row r="13" ht="15.75" customHeight="1">
      <c r="B13" s="2" t="s">
        <v>19</v>
      </c>
      <c r="C13" s="2" t="s">
        <v>20</v>
      </c>
      <c r="H13" s="5"/>
    </row>
    <row r="14" ht="15.75" customHeight="1">
      <c r="B14" s="2" t="s">
        <v>21</v>
      </c>
    </row>
    <row r="15" ht="15.75" customHeight="1">
      <c r="B15" s="2" t="s">
        <v>22</v>
      </c>
    </row>
    <row r="16" ht="15.75" customHeight="1">
      <c r="B16" s="2" t="s">
        <v>23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5"/>
    <col customWidth="1" min="2" max="2" width="14.75"/>
    <col customWidth="1" min="6" max="6" width="14.25"/>
  </cols>
  <sheetData>
    <row r="1">
      <c r="F1" s="6" t="s">
        <v>24</v>
      </c>
    </row>
    <row r="3">
      <c r="A3" s="7"/>
      <c r="B3" s="7"/>
      <c r="C3" s="7"/>
      <c r="D3" s="7"/>
      <c r="E3" s="7"/>
      <c r="F3" s="8"/>
      <c r="G3" s="9"/>
      <c r="H3" s="7"/>
      <c r="I3" s="7"/>
      <c r="J3" s="7"/>
      <c r="K3" s="7"/>
    </row>
    <row r="4">
      <c r="A4" s="10"/>
      <c r="D4" s="10"/>
      <c r="E4" s="10"/>
    </row>
    <row r="5">
      <c r="A5" s="11" t="s">
        <v>0</v>
      </c>
      <c r="B5" s="12" t="s">
        <v>25</v>
      </c>
      <c r="C5" s="12" t="s">
        <v>26</v>
      </c>
      <c r="D5" s="12" t="s">
        <v>27</v>
      </c>
      <c r="E5" s="12" t="s">
        <v>28</v>
      </c>
      <c r="F5" s="13" t="s">
        <v>29</v>
      </c>
      <c r="G5" s="13" t="s">
        <v>30</v>
      </c>
      <c r="H5" s="14" t="s">
        <v>31</v>
      </c>
      <c r="I5" s="15"/>
      <c r="J5" s="16"/>
      <c r="K5" s="13" t="s">
        <v>32</v>
      </c>
    </row>
    <row r="6">
      <c r="A6" s="17"/>
      <c r="B6" s="18"/>
      <c r="C6" s="18"/>
      <c r="D6" s="18"/>
      <c r="E6" s="18"/>
      <c r="F6" s="18"/>
      <c r="G6" s="18"/>
      <c r="H6" s="19" t="s">
        <v>33</v>
      </c>
      <c r="I6" s="20" t="s">
        <v>34</v>
      </c>
      <c r="J6" s="20" t="s">
        <v>35</v>
      </c>
      <c r="K6" s="18"/>
    </row>
    <row r="7">
      <c r="A7" s="21">
        <v>1.0</v>
      </c>
      <c r="B7" s="22" t="s">
        <v>36</v>
      </c>
      <c r="C7" s="19" t="s">
        <v>37</v>
      </c>
      <c r="D7" s="19">
        <v>12.0</v>
      </c>
      <c r="E7" s="22" t="s">
        <v>38</v>
      </c>
      <c r="F7" s="23" t="str">
        <f t="shared" ref="F7:F18" si="1">VLOOKUP(E7,$A$23:$B$29,2)</f>
        <v>Supra</v>
      </c>
      <c r="G7" s="24">
        <f t="shared" ref="G7:G18" si="2">VLOOKUP(E7,$A$23:$C$30,3)</f>
        <v>13700000</v>
      </c>
      <c r="H7" s="24">
        <f t="shared" ref="H7:H18" si="3">G7/D7</f>
        <v>1141666.667</v>
      </c>
      <c r="I7" s="24">
        <f>H20*G7</f>
        <v>342500</v>
      </c>
      <c r="J7" s="24">
        <f t="shared" ref="J7:J18" si="4">H7+I7</f>
        <v>1484166.667</v>
      </c>
      <c r="K7" s="25">
        <f t="shared" ref="K7:K18" si="5">J7*D7</f>
        <v>17810000</v>
      </c>
    </row>
    <row r="8">
      <c r="A8" s="21">
        <v>2.0</v>
      </c>
      <c r="B8" s="22" t="s">
        <v>39</v>
      </c>
      <c r="C8" s="19" t="s">
        <v>40</v>
      </c>
      <c r="D8" s="19">
        <v>24.0</v>
      </c>
      <c r="E8" s="22" t="s">
        <v>41</v>
      </c>
      <c r="F8" s="23" t="str">
        <f t="shared" si="1"/>
        <v>Shogun</v>
      </c>
      <c r="G8" s="24">
        <f t="shared" si="2"/>
        <v>10250000</v>
      </c>
      <c r="H8" s="24">
        <f t="shared" si="3"/>
        <v>427083.3333</v>
      </c>
      <c r="I8" s="24">
        <f t="shared" ref="I8:I18" si="6">$H$20*G8</f>
        <v>256250</v>
      </c>
      <c r="J8" s="24">
        <f t="shared" si="4"/>
        <v>683333.3333</v>
      </c>
      <c r="K8" s="24">
        <f t="shared" si="5"/>
        <v>16400000</v>
      </c>
    </row>
    <row r="9">
      <c r="A9" s="21">
        <v>3.0</v>
      </c>
      <c r="B9" s="22" t="s">
        <v>42</v>
      </c>
      <c r="C9" s="19" t="s">
        <v>43</v>
      </c>
      <c r="D9" s="19">
        <v>30.0</v>
      </c>
      <c r="E9" s="22" t="s">
        <v>44</v>
      </c>
      <c r="F9" s="23" t="str">
        <f t="shared" si="1"/>
        <v>Jupiter Z</v>
      </c>
      <c r="G9" s="24">
        <f t="shared" si="2"/>
        <v>12750000</v>
      </c>
      <c r="H9" s="24">
        <f t="shared" si="3"/>
        <v>425000</v>
      </c>
      <c r="I9" s="24">
        <f t="shared" si="6"/>
        <v>318750</v>
      </c>
      <c r="J9" s="24">
        <f t="shared" si="4"/>
        <v>743750</v>
      </c>
      <c r="K9" s="24">
        <f t="shared" si="5"/>
        <v>22312500</v>
      </c>
    </row>
    <row r="10">
      <c r="A10" s="21">
        <v>4.0</v>
      </c>
      <c r="B10" s="22" t="s">
        <v>45</v>
      </c>
      <c r="C10" s="19" t="s">
        <v>46</v>
      </c>
      <c r="D10" s="19">
        <v>36.0</v>
      </c>
      <c r="E10" s="22" t="s">
        <v>47</v>
      </c>
      <c r="F10" s="23" t="str">
        <f t="shared" si="1"/>
        <v>Mio</v>
      </c>
      <c r="G10" s="24">
        <f t="shared" si="2"/>
        <v>10250000</v>
      </c>
      <c r="H10" s="24">
        <f t="shared" si="3"/>
        <v>284722.2222</v>
      </c>
      <c r="I10" s="24">
        <f t="shared" si="6"/>
        <v>256250</v>
      </c>
      <c r="J10" s="24">
        <f t="shared" si="4"/>
        <v>540972.2222</v>
      </c>
      <c r="K10" s="24">
        <f t="shared" si="5"/>
        <v>19475000</v>
      </c>
    </row>
    <row r="11">
      <c r="A11" s="21">
        <v>5.0</v>
      </c>
      <c r="B11" s="22" t="s">
        <v>48</v>
      </c>
      <c r="C11" s="19" t="s">
        <v>49</v>
      </c>
      <c r="D11" s="19">
        <v>36.0</v>
      </c>
      <c r="E11" s="22" t="s">
        <v>38</v>
      </c>
      <c r="F11" s="23" t="str">
        <f t="shared" si="1"/>
        <v>Supra</v>
      </c>
      <c r="G11" s="24">
        <f t="shared" si="2"/>
        <v>13700000</v>
      </c>
      <c r="H11" s="24">
        <f t="shared" si="3"/>
        <v>380555.5556</v>
      </c>
      <c r="I11" s="24">
        <f t="shared" si="6"/>
        <v>342500</v>
      </c>
      <c r="J11" s="24">
        <f t="shared" si="4"/>
        <v>723055.5556</v>
      </c>
      <c r="K11" s="24">
        <f t="shared" si="5"/>
        <v>26030000</v>
      </c>
    </row>
    <row r="12">
      <c r="A12" s="21">
        <v>6.0</v>
      </c>
      <c r="B12" s="22" t="s">
        <v>50</v>
      </c>
      <c r="C12" s="19" t="s">
        <v>51</v>
      </c>
      <c r="D12" s="19">
        <v>24.0</v>
      </c>
      <c r="E12" s="22" t="s">
        <v>52</v>
      </c>
      <c r="F12" s="23" t="str">
        <f t="shared" si="1"/>
        <v>Beat</v>
      </c>
      <c r="G12" s="24">
        <f t="shared" si="2"/>
        <v>11500000</v>
      </c>
      <c r="H12" s="24">
        <f t="shared" si="3"/>
        <v>479166.6667</v>
      </c>
      <c r="I12" s="24">
        <f t="shared" si="6"/>
        <v>287500</v>
      </c>
      <c r="J12" s="24">
        <f t="shared" si="4"/>
        <v>766666.6667</v>
      </c>
      <c r="K12" s="24">
        <f t="shared" si="5"/>
        <v>18400000</v>
      </c>
    </row>
    <row r="13">
      <c r="A13" s="21">
        <v>7.0</v>
      </c>
      <c r="B13" s="22" t="s">
        <v>53</v>
      </c>
      <c r="C13" s="19" t="s">
        <v>54</v>
      </c>
      <c r="D13" s="19">
        <v>30.0</v>
      </c>
      <c r="E13" s="22" t="s">
        <v>55</v>
      </c>
      <c r="F13" s="23" t="str">
        <f t="shared" si="1"/>
        <v>Satria</v>
      </c>
      <c r="G13" s="24">
        <f t="shared" si="2"/>
        <v>22200000</v>
      </c>
      <c r="H13" s="24">
        <f t="shared" si="3"/>
        <v>740000</v>
      </c>
      <c r="I13" s="24">
        <f t="shared" si="6"/>
        <v>555000</v>
      </c>
      <c r="J13" s="24">
        <f t="shared" si="4"/>
        <v>1295000</v>
      </c>
      <c r="K13" s="24">
        <f t="shared" si="5"/>
        <v>38850000</v>
      </c>
    </row>
    <row r="14">
      <c r="A14" s="21">
        <v>8.0</v>
      </c>
      <c r="B14" s="22" t="s">
        <v>56</v>
      </c>
      <c r="C14" s="19" t="s">
        <v>57</v>
      </c>
      <c r="D14" s="19">
        <v>12.0</v>
      </c>
      <c r="E14" s="22" t="s">
        <v>52</v>
      </c>
      <c r="F14" s="23" t="str">
        <f t="shared" si="1"/>
        <v>Beat</v>
      </c>
      <c r="G14" s="24">
        <f t="shared" si="2"/>
        <v>11500000</v>
      </c>
      <c r="H14" s="24">
        <f t="shared" si="3"/>
        <v>958333.3333</v>
      </c>
      <c r="I14" s="24">
        <f t="shared" si="6"/>
        <v>287500</v>
      </c>
      <c r="J14" s="24">
        <f t="shared" si="4"/>
        <v>1245833.333</v>
      </c>
      <c r="K14" s="24">
        <f t="shared" si="5"/>
        <v>14950000</v>
      </c>
    </row>
    <row r="15">
      <c r="A15" s="21">
        <v>9.0</v>
      </c>
      <c r="B15" s="22" t="s">
        <v>58</v>
      </c>
      <c r="C15" s="19" t="s">
        <v>59</v>
      </c>
      <c r="D15" s="19">
        <v>30.0</v>
      </c>
      <c r="E15" s="22" t="s">
        <v>60</v>
      </c>
      <c r="F15" s="23" t="str">
        <f t="shared" si="1"/>
        <v>Mio</v>
      </c>
      <c r="G15" s="24">
        <f t="shared" si="2"/>
        <v>12000000</v>
      </c>
      <c r="H15" s="24">
        <f t="shared" si="3"/>
        <v>400000</v>
      </c>
      <c r="I15" s="24">
        <f t="shared" si="6"/>
        <v>300000</v>
      </c>
      <c r="J15" s="24">
        <f t="shared" si="4"/>
        <v>700000</v>
      </c>
      <c r="K15" s="24">
        <f t="shared" si="5"/>
        <v>21000000</v>
      </c>
    </row>
    <row r="16">
      <c r="A16" s="26">
        <v>10.0</v>
      </c>
      <c r="B16" s="23" t="s">
        <v>61</v>
      </c>
      <c r="C16" s="20" t="s">
        <v>62</v>
      </c>
      <c r="D16" s="20">
        <v>36.0</v>
      </c>
      <c r="E16" s="23" t="s">
        <v>63</v>
      </c>
      <c r="F16" s="23" t="str">
        <f t="shared" si="1"/>
        <v>Smash</v>
      </c>
      <c r="G16" s="24">
        <f t="shared" si="2"/>
        <v>10500000</v>
      </c>
      <c r="H16" s="24">
        <f t="shared" si="3"/>
        <v>291666.6667</v>
      </c>
      <c r="I16" s="24">
        <f t="shared" si="6"/>
        <v>262500</v>
      </c>
      <c r="J16" s="24">
        <f t="shared" si="4"/>
        <v>554166.6667</v>
      </c>
      <c r="K16" s="24">
        <f t="shared" si="5"/>
        <v>19950000</v>
      </c>
    </row>
    <row r="17">
      <c r="A17" s="21">
        <v>11.0</v>
      </c>
      <c r="B17" s="22" t="s">
        <v>64</v>
      </c>
      <c r="C17" s="19" t="s">
        <v>65</v>
      </c>
      <c r="D17" s="20">
        <v>12.0</v>
      </c>
      <c r="E17" s="23" t="s">
        <v>60</v>
      </c>
      <c r="F17" s="23" t="str">
        <f t="shared" si="1"/>
        <v>Mio</v>
      </c>
      <c r="G17" s="24">
        <f t="shared" si="2"/>
        <v>12000000</v>
      </c>
      <c r="H17" s="24">
        <f t="shared" si="3"/>
        <v>1000000</v>
      </c>
      <c r="I17" s="24">
        <f t="shared" si="6"/>
        <v>300000</v>
      </c>
      <c r="J17" s="24">
        <f t="shared" si="4"/>
        <v>1300000</v>
      </c>
      <c r="K17" s="24">
        <f t="shared" si="5"/>
        <v>15600000</v>
      </c>
    </row>
    <row r="18">
      <c r="A18" s="21">
        <v>12.0</v>
      </c>
      <c r="B18" s="22" t="s">
        <v>66</v>
      </c>
      <c r="C18" s="19" t="s">
        <v>67</v>
      </c>
      <c r="D18" s="20">
        <v>36.0</v>
      </c>
      <c r="E18" s="23" t="s">
        <v>68</v>
      </c>
      <c r="F18" s="23" t="str">
        <f t="shared" si="1"/>
        <v>Mio</v>
      </c>
      <c r="G18" s="24">
        <f t="shared" si="2"/>
        <v>10250000</v>
      </c>
      <c r="H18" s="24">
        <f t="shared" si="3"/>
        <v>284722.2222</v>
      </c>
      <c r="I18" s="24">
        <f t="shared" si="6"/>
        <v>256250</v>
      </c>
      <c r="J18" s="24">
        <f t="shared" si="4"/>
        <v>540972.2222</v>
      </c>
      <c r="K18" s="24">
        <f t="shared" si="5"/>
        <v>19475000</v>
      </c>
    </row>
    <row r="20">
      <c r="G20" s="27">
        <v>0.3</v>
      </c>
      <c r="H20" s="28">
        <f>G20/12</f>
        <v>0.025</v>
      </c>
    </row>
    <row r="21">
      <c r="A21" s="11" t="s">
        <v>28</v>
      </c>
      <c r="B21" s="12" t="s">
        <v>69</v>
      </c>
      <c r="C21" s="12" t="s">
        <v>70</v>
      </c>
    </row>
    <row r="22">
      <c r="A22" s="17"/>
      <c r="B22" s="18"/>
      <c r="C22" s="18"/>
    </row>
    <row r="23">
      <c r="A23" s="29" t="s">
        <v>52</v>
      </c>
      <c r="B23" s="22" t="s">
        <v>71</v>
      </c>
      <c r="C23" s="24">
        <v>1.15E7</v>
      </c>
    </row>
    <row r="24">
      <c r="A24" s="29" t="s">
        <v>38</v>
      </c>
      <c r="B24" s="22" t="s">
        <v>72</v>
      </c>
      <c r="C24" s="24">
        <v>1.37E7</v>
      </c>
    </row>
    <row r="25">
      <c r="A25" s="29" t="s">
        <v>41</v>
      </c>
      <c r="B25" s="22" t="s">
        <v>73</v>
      </c>
      <c r="C25" s="24">
        <v>1.025E7</v>
      </c>
    </row>
    <row r="26">
      <c r="A26" s="30" t="s">
        <v>63</v>
      </c>
      <c r="B26" s="23" t="s">
        <v>74</v>
      </c>
      <c r="C26" s="24">
        <v>1.05E7</v>
      </c>
    </row>
    <row r="27">
      <c r="A27" s="29" t="s">
        <v>55</v>
      </c>
      <c r="B27" s="22" t="s">
        <v>75</v>
      </c>
      <c r="C27" s="24">
        <v>2.22E7</v>
      </c>
      <c r="D27" s="31"/>
    </row>
    <row r="28">
      <c r="A28" s="30" t="s">
        <v>44</v>
      </c>
      <c r="B28" s="23" t="s">
        <v>76</v>
      </c>
      <c r="C28" s="24">
        <v>1.275E7</v>
      </c>
    </row>
    <row r="29">
      <c r="A29" s="30" t="s">
        <v>60</v>
      </c>
      <c r="B29" s="23" t="s">
        <v>77</v>
      </c>
      <c r="C29" s="24">
        <v>1.2E7</v>
      </c>
    </row>
    <row r="30">
      <c r="A30" s="30" t="s">
        <v>68</v>
      </c>
      <c r="B30" s="23" t="s">
        <v>78</v>
      </c>
      <c r="C30" s="24">
        <v>1.025E7</v>
      </c>
    </row>
  </sheetData>
  <mergeCells count="12">
    <mergeCell ref="G5:G6"/>
    <mergeCell ref="H5:J5"/>
    <mergeCell ref="K5:K6"/>
    <mergeCell ref="B21:B22"/>
    <mergeCell ref="C21:C22"/>
    <mergeCell ref="A5:A6"/>
    <mergeCell ref="B5:B6"/>
    <mergeCell ref="C5:C6"/>
    <mergeCell ref="D5:D6"/>
    <mergeCell ref="E5:E6"/>
    <mergeCell ref="F5:F6"/>
    <mergeCell ref="A21:A22"/>
  </mergeCells>
  <drawing r:id="rId1"/>
</worksheet>
</file>