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320" activeTab="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17" i="3" l="1"/>
  <c r="F17" i="3"/>
  <c r="E17" i="3"/>
  <c r="D17" i="3"/>
  <c r="H17" i="3" s="1"/>
  <c r="G16" i="3"/>
  <c r="F16" i="3"/>
  <c r="E16" i="3"/>
  <c r="D16" i="3"/>
  <c r="H16" i="3" s="1"/>
  <c r="I16" i="3" s="1"/>
  <c r="G15" i="3"/>
  <c r="F15" i="3"/>
  <c r="E15" i="3"/>
  <c r="D15" i="3"/>
  <c r="H15" i="3" s="1"/>
  <c r="G14" i="3"/>
  <c r="F14" i="3"/>
  <c r="E14" i="3"/>
  <c r="D14" i="3"/>
  <c r="H14" i="3" s="1"/>
  <c r="I14" i="3" s="1"/>
  <c r="G13" i="3"/>
  <c r="F13" i="3"/>
  <c r="E13" i="3"/>
  <c r="D13" i="3"/>
  <c r="H13" i="3" s="1"/>
  <c r="G12" i="3"/>
  <c r="F12" i="3"/>
  <c r="E12" i="3"/>
  <c r="D12" i="3"/>
  <c r="H12" i="3" s="1"/>
  <c r="I12" i="3" s="1"/>
  <c r="G11" i="3"/>
  <c r="F11" i="3"/>
  <c r="E11" i="3"/>
  <c r="D11" i="3"/>
  <c r="H11" i="3" s="1"/>
  <c r="G10" i="3"/>
  <c r="F10" i="3"/>
  <c r="E10" i="3"/>
  <c r="D10" i="3"/>
  <c r="H10" i="3" s="1"/>
  <c r="I10" i="3" s="1"/>
  <c r="G9" i="3"/>
  <c r="F9" i="3"/>
  <c r="E9" i="3"/>
  <c r="D9" i="3"/>
  <c r="H9" i="3" s="1"/>
  <c r="G8" i="3"/>
  <c r="F8" i="3"/>
  <c r="E8" i="3"/>
  <c r="D8" i="3"/>
  <c r="H8" i="3" s="1"/>
  <c r="I8" i="3" s="1"/>
  <c r="G7" i="3"/>
  <c r="F7" i="3"/>
  <c r="E7" i="3"/>
  <c r="D7" i="3"/>
  <c r="H7" i="3" s="1"/>
  <c r="G6" i="3"/>
  <c r="F6" i="3"/>
  <c r="E6" i="3"/>
  <c r="D6" i="3"/>
  <c r="H6" i="3" s="1"/>
  <c r="I6" i="3" s="1"/>
  <c r="G5" i="3"/>
  <c r="F5" i="3"/>
  <c r="E5" i="3"/>
  <c r="D5" i="3"/>
  <c r="H5" i="3" s="1"/>
  <c r="G4" i="3"/>
  <c r="F4" i="3"/>
  <c r="E4" i="3"/>
  <c r="D4" i="3"/>
  <c r="H4" i="3" s="1"/>
  <c r="I4" i="3" s="1"/>
  <c r="I19" i="2"/>
  <c r="H19" i="2"/>
  <c r="G19" i="2"/>
  <c r="F19" i="2"/>
  <c r="E19" i="2"/>
  <c r="J19" i="2" s="1"/>
  <c r="I18" i="2"/>
  <c r="H18" i="2"/>
  <c r="G18" i="2"/>
  <c r="F18" i="2"/>
  <c r="E18" i="2"/>
  <c r="J18" i="2" s="1"/>
  <c r="I17" i="2"/>
  <c r="H17" i="2"/>
  <c r="G17" i="2"/>
  <c r="F17" i="2"/>
  <c r="E17" i="2"/>
  <c r="J17" i="2" s="1"/>
  <c r="K17" i="2" s="1"/>
  <c r="J16" i="2"/>
  <c r="K16" i="2" s="1"/>
  <c r="I16" i="2"/>
  <c r="H16" i="2"/>
  <c r="G16" i="2"/>
  <c r="F16" i="2"/>
  <c r="E16" i="2"/>
  <c r="I15" i="2"/>
  <c r="H15" i="2"/>
  <c r="G15" i="2"/>
  <c r="F15" i="2"/>
  <c r="E15" i="2"/>
  <c r="J15" i="2" s="1"/>
  <c r="I14" i="2"/>
  <c r="H14" i="2"/>
  <c r="G14" i="2"/>
  <c r="F14" i="2"/>
  <c r="E14" i="2"/>
  <c r="J14" i="2" s="1"/>
  <c r="I13" i="2"/>
  <c r="H13" i="2"/>
  <c r="G13" i="2"/>
  <c r="F13" i="2"/>
  <c r="E13" i="2"/>
  <c r="J13" i="2" s="1"/>
  <c r="K13" i="2" s="1"/>
  <c r="J12" i="2"/>
  <c r="K12" i="2" s="1"/>
  <c r="I12" i="2"/>
  <c r="H12" i="2"/>
  <c r="G12" i="2"/>
  <c r="F12" i="2"/>
  <c r="E12" i="2"/>
  <c r="I11" i="2"/>
  <c r="H11" i="2"/>
  <c r="G11" i="2"/>
  <c r="F11" i="2"/>
  <c r="E11" i="2"/>
  <c r="J11" i="2" s="1"/>
  <c r="I10" i="2"/>
  <c r="H10" i="2"/>
  <c r="G10" i="2"/>
  <c r="F10" i="2"/>
  <c r="E10" i="2"/>
  <c r="J10" i="2" s="1"/>
  <c r="I9" i="2"/>
  <c r="H9" i="2"/>
  <c r="G9" i="2"/>
  <c r="F9" i="2"/>
  <c r="E9" i="2"/>
  <c r="J9" i="2" s="1"/>
  <c r="K9" i="2" s="1"/>
  <c r="J8" i="2"/>
  <c r="K8" i="2" s="1"/>
  <c r="I8" i="2"/>
  <c r="H8" i="2"/>
  <c r="G8" i="2"/>
  <c r="F8" i="2"/>
  <c r="E8" i="2"/>
  <c r="I7" i="2"/>
  <c r="H7" i="2"/>
  <c r="G7" i="2"/>
  <c r="F7" i="2"/>
  <c r="E7" i="2"/>
  <c r="J7" i="2" s="1"/>
  <c r="I6" i="2"/>
  <c r="H6" i="2"/>
  <c r="G6" i="2"/>
  <c r="F6" i="2"/>
  <c r="E6" i="2"/>
  <c r="J6" i="2" s="1"/>
  <c r="I5" i="2"/>
  <c r="H5" i="2"/>
  <c r="G5" i="2"/>
  <c r="F5" i="2"/>
  <c r="E5" i="2"/>
  <c r="J5" i="2" s="1"/>
  <c r="K5" i="2" s="1"/>
  <c r="K11" i="2" l="1"/>
  <c r="K14" i="2"/>
  <c r="K15" i="2"/>
  <c r="K18" i="2"/>
  <c r="K7" i="2"/>
  <c r="K10" i="2"/>
  <c r="K6" i="2"/>
  <c r="I20" i="2" s="1"/>
  <c r="K19" i="2"/>
  <c r="I5" i="3"/>
  <c r="I7" i="3"/>
  <c r="I9" i="3"/>
  <c r="I11" i="3"/>
  <c r="I13" i="3"/>
  <c r="I15" i="3"/>
  <c r="I17" i="3"/>
</calcChain>
</file>

<file path=xl/sharedStrings.xml><?xml version="1.0" encoding="utf-8"?>
<sst xmlns="http://schemas.openxmlformats.org/spreadsheetml/2006/main" count="162" uniqueCount="138">
  <si>
    <t>TOTAL</t>
  </si>
  <si>
    <t>KODE KELAS</t>
  </si>
  <si>
    <t>NAMA KELAS</t>
  </si>
  <si>
    <t>BIAYA</t>
  </si>
  <si>
    <t>JADWAL</t>
  </si>
  <si>
    <t>STATUS</t>
  </si>
  <si>
    <t>1</t>
  </si>
  <si>
    <t>2</t>
  </si>
  <si>
    <t>3</t>
  </si>
  <si>
    <t>4</t>
  </si>
  <si>
    <t>CI</t>
  </si>
  <si>
    <t>COMPUTER INTRODUCTION</t>
  </si>
  <si>
    <t>SENIN-SELASA</t>
  </si>
  <si>
    <t>PEKERJAAN</t>
  </si>
  <si>
    <t>PELAJAR</t>
  </si>
  <si>
    <t>WIRAUSAHA</t>
  </si>
  <si>
    <t>SWASTA</t>
  </si>
  <si>
    <t>PNS</t>
  </si>
  <si>
    <t>GD</t>
  </si>
  <si>
    <t>GRAPHIC DESIGN</t>
  </si>
  <si>
    <t>SENIN-RABU</t>
  </si>
  <si>
    <t>MO</t>
  </si>
  <si>
    <t>MICROSOFT OFFICE</t>
  </si>
  <si>
    <t>SENIN-KAMIS</t>
  </si>
  <si>
    <t>SP</t>
  </si>
  <si>
    <t>SENIOR PROGRAMMING</t>
  </si>
  <si>
    <t>SENIN-JUMAT</t>
  </si>
  <si>
    <t>YP</t>
  </si>
  <si>
    <t>YUNIOR PROGRAMMING</t>
  </si>
  <si>
    <t>SENIN-SABTU</t>
  </si>
  <si>
    <t>LEMBAGA PENDIDIKAN INSAN PRATAMA 
LAPORAN PENDAFTARAN SISWA</t>
  </si>
  <si>
    <t>NO</t>
  </si>
  <si>
    <t>NO.INDUK</t>
  </si>
  <si>
    <t>NAMA PESERTA</t>
  </si>
  <si>
    <t>HARI KURSUS</t>
  </si>
  <si>
    <t>DISKON</t>
  </si>
  <si>
    <t>JUMLAH BIAYA</t>
  </si>
  <si>
    <t>MO-1007-2</t>
  </si>
  <si>
    <t>Agus Djamal</t>
  </si>
  <si>
    <t>CI-1006-1</t>
  </si>
  <si>
    <t>Amir Santoso</t>
  </si>
  <si>
    <t>YP-1005-4</t>
  </si>
  <si>
    <t>Ananto Wibowo</t>
  </si>
  <si>
    <t>SP-1003-2</t>
  </si>
  <si>
    <t>Arief Nugroho</t>
  </si>
  <si>
    <t>MO-1018-2</t>
  </si>
  <si>
    <t>Chaerita</t>
  </si>
  <si>
    <t>MO-1003-4</t>
  </si>
  <si>
    <t>Edwin Hutagalung</t>
  </si>
  <si>
    <t>CI-1010-1</t>
  </si>
  <si>
    <t>Elza Riana</t>
  </si>
  <si>
    <t>MO-1012-3</t>
  </si>
  <si>
    <t>Hartanto</t>
  </si>
  <si>
    <t>GD-1008-3</t>
  </si>
  <si>
    <t>Johan Jawara</t>
  </si>
  <si>
    <t>GD-1014-2</t>
  </si>
  <si>
    <t>Joko Indaryono</t>
  </si>
  <si>
    <t>GD-1017-4</t>
  </si>
  <si>
    <t>Kemal Alamsyah</t>
  </si>
  <si>
    <t>MO-1009-2</t>
  </si>
  <si>
    <t>Novelina</t>
  </si>
  <si>
    <t>SP-1015-1</t>
  </si>
  <si>
    <t>Rafael</t>
  </si>
  <si>
    <t>SP-1004-3</t>
  </si>
  <si>
    <t>Ridwan Siagian</t>
  </si>
  <si>
    <t>CI-1019-4</t>
  </si>
  <si>
    <t>Sri Nurul Islami</t>
  </si>
  <si>
    <t>KODE</t>
  </si>
  <si>
    <t>PENERBIT</t>
  </si>
  <si>
    <t>TAHUN</t>
  </si>
  <si>
    <t>JENIS BUKU</t>
  </si>
  <si>
    <t>HARGA ASAL</t>
  </si>
  <si>
    <t xml:space="preserve">DISKON </t>
  </si>
  <si>
    <t>HARGA BARU</t>
  </si>
  <si>
    <t>AL011987B</t>
  </si>
  <si>
    <t>EL051980C</t>
  </si>
  <si>
    <t>BA032004D</t>
  </si>
  <si>
    <t>AL012005B</t>
  </si>
  <si>
    <t>BP091997G</t>
  </si>
  <si>
    <t>EL052002C</t>
  </si>
  <si>
    <t>GM081989H</t>
  </si>
  <si>
    <t>AL011988B</t>
  </si>
  <si>
    <t>GA042005F</t>
  </si>
  <si>
    <t>AL011992J</t>
  </si>
  <si>
    <t>SE061986B</t>
  </si>
  <si>
    <t>MI051998C</t>
  </si>
  <si>
    <t>AO021999J</t>
  </si>
  <si>
    <t>EL051994I</t>
  </si>
  <si>
    <t>HARGA</t>
  </si>
  <si>
    <t xml:space="preserve">KODE </t>
  </si>
  <si>
    <t>AL</t>
  </si>
  <si>
    <t>AIRLANGGA</t>
  </si>
  <si>
    <t>A</t>
  </si>
  <si>
    <t>POLITIK</t>
  </si>
  <si>
    <t>AO</t>
  </si>
  <si>
    <t>ANDI OFFSET</t>
  </si>
  <si>
    <t>B</t>
  </si>
  <si>
    <t>EKONOMI</t>
  </si>
  <si>
    <t>BA</t>
  </si>
  <si>
    <t>BINARUPA AKSARA</t>
  </si>
  <si>
    <t>C</t>
  </si>
  <si>
    <t xml:space="preserve">SOSIAL </t>
  </si>
  <si>
    <t>BP</t>
  </si>
  <si>
    <t>BALAI PUSTAKA</t>
  </si>
  <si>
    <t>D</t>
  </si>
  <si>
    <t>BUDAYA</t>
  </si>
  <si>
    <t>EL</t>
  </si>
  <si>
    <t>ELEXE MEDIA</t>
  </si>
  <si>
    <t>E</t>
  </si>
  <si>
    <t>5</t>
  </si>
  <si>
    <t>HUKUM</t>
  </si>
  <si>
    <t>GA</t>
  </si>
  <si>
    <t>GUNUNG AGUNG</t>
  </si>
  <si>
    <t>F</t>
  </si>
  <si>
    <t>6</t>
  </si>
  <si>
    <t xml:space="preserve">AGAMA </t>
  </si>
  <si>
    <t>GM</t>
  </si>
  <si>
    <t>GRIYA MEDIA</t>
  </si>
  <si>
    <t>G</t>
  </si>
  <si>
    <t>7</t>
  </si>
  <si>
    <t xml:space="preserve">MUSIK </t>
  </si>
  <si>
    <t>GR</t>
  </si>
  <si>
    <t>GRAMEDIA</t>
  </si>
  <si>
    <t>H</t>
  </si>
  <si>
    <t>8</t>
  </si>
  <si>
    <t>OLAHRAGA</t>
  </si>
  <si>
    <t>MI</t>
  </si>
  <si>
    <t>MLZAN</t>
  </si>
  <si>
    <t>I</t>
  </si>
  <si>
    <t>9</t>
  </si>
  <si>
    <t xml:space="preserve">SEJARAH </t>
  </si>
  <si>
    <t>SE</t>
  </si>
  <si>
    <t>SALEMBA EMPAT</t>
  </si>
  <si>
    <t>J</t>
  </si>
  <si>
    <t>10</t>
  </si>
  <si>
    <t>TEKNIK</t>
  </si>
  <si>
    <t>11</t>
  </si>
  <si>
    <t>BAHASA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</si>
</sst>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P&quot;#,##0"/>
  </numFmts>
  <fonts count="11" x14ac:knownFonts="1">
    <font>
      <sz val="10"/>
      <color rgb="FF000000"/>
      <name val="Arial"/>
      <scheme val="minor"/>
    </font>
    <font>
      <b/>
      <sz val="15"/>
      <color rgb="FFFFFFFF"/>
      <name val="Arial"/>
      <scheme val="minor"/>
    </font>
    <font>
      <b/>
      <sz val="12"/>
      <color rgb="FFFFFF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b/>
      <sz val="15"/>
      <color theme="1"/>
      <name val="Arial"/>
      <scheme val="minor"/>
    </font>
    <font>
      <b/>
      <sz val="10"/>
      <color rgb="FFFFFFFF"/>
      <name val="Arial"/>
      <scheme val="minor"/>
    </font>
    <font>
      <b/>
      <sz val="10"/>
      <color theme="1"/>
      <name val="Arial"/>
    </font>
    <font>
      <b/>
      <sz val="12"/>
      <color rgb="FFF3F3F3"/>
      <name val="Arial"/>
    </font>
    <font>
      <b/>
      <sz val="13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3" fillId="0" borderId="2" xfId="0" quotePrefix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4" fillId="0" borderId="0" xfId="0" applyFont="1" applyAlignme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/>
    <xf numFmtId="164" fontId="3" fillId="0" borderId="4" xfId="0" applyNumberFormat="1" applyFont="1" applyBorder="1" applyAlignment="1">
      <alignment horizontal="right"/>
    </xf>
    <xf numFmtId="0" fontId="3" fillId="0" borderId="4" xfId="0" applyFont="1" applyBorder="1" applyAlignment="1"/>
    <xf numFmtId="0" fontId="2" fillId="2" borderId="3" xfId="0" applyFont="1" applyFill="1" applyBorder="1" applyAlignment="1"/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16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3" fillId="0" borderId="4" xfId="0" applyFont="1" applyBorder="1" applyAlignment="1"/>
    <xf numFmtId="0" fontId="4" fillId="0" borderId="1" xfId="0" applyFont="1" applyBorder="1" applyAlignment="1"/>
    <xf numFmtId="0" fontId="3" fillId="0" borderId="4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/>
    <xf numFmtId="0" fontId="4" fillId="3" borderId="0" xfId="0" applyFont="1" applyFill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3" fillId="0" borderId="6" xfId="0" applyFont="1" applyBorder="1" applyAlignment="1"/>
    <xf numFmtId="0" fontId="4" fillId="0" borderId="6" xfId="0" applyFont="1" applyBorder="1" applyAlignment="1"/>
    <xf numFmtId="0" fontId="3" fillId="0" borderId="6" xfId="0" applyFont="1" applyBorder="1" applyAlignment="1"/>
    <xf numFmtId="0" fontId="3" fillId="0" borderId="6" xfId="0" applyFont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64" fontId="3" fillId="0" borderId="7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center"/>
    </xf>
    <xf numFmtId="164" fontId="4" fillId="0" borderId="2" xfId="0" applyNumberFormat="1" applyFont="1" applyBorder="1"/>
    <xf numFmtId="0" fontId="7" fillId="3" borderId="0" xfId="0" applyFont="1" applyFill="1" applyAlignment="1"/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3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/>
    <xf numFmtId="164" fontId="3" fillId="0" borderId="3" xfId="0" applyNumberFormat="1" applyFont="1" applyBorder="1" applyAlignment="1">
      <alignment horizontal="right"/>
    </xf>
    <xf numFmtId="0" fontId="3" fillId="0" borderId="0" xfId="0" applyFont="1" applyAlignment="1"/>
    <xf numFmtId="0" fontId="3" fillId="0" borderId="9" xfId="0" applyFont="1" applyBorder="1" applyAlignment="1"/>
    <xf numFmtId="0" fontId="10" fillId="2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4" xfId="0" quotePrefix="1" applyFont="1" applyBorder="1" applyAlignment="1">
      <alignment horizontal="center"/>
    </xf>
    <xf numFmtId="0" fontId="3" fillId="0" borderId="9" xfId="0" applyFont="1" applyBorder="1" applyAlignment="1"/>
    <xf numFmtId="0" fontId="3" fillId="0" borderId="4" xfId="0" quotePrefix="1" applyFont="1" applyBorder="1" applyAlignment="1">
      <alignment horizontal="center"/>
    </xf>
    <xf numFmtId="0" fontId="9" fillId="2" borderId="0" xfId="0" applyFont="1" applyFill="1" applyAlignment="1"/>
    <xf numFmtId="0" fontId="0" fillId="0" borderId="0" xfId="0" applyFont="1" applyAlignme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"/>
  <sheetViews>
    <sheetView workbookViewId="0"/>
  </sheetViews>
  <sheetFormatPr defaultColWidth="12.5703125" defaultRowHeight="15.75" customHeight="1" x14ac:dyDescent="0.2"/>
  <cols>
    <col min="2" max="2" width="14.7109375" customWidth="1"/>
    <col min="3" max="3" width="24.42578125" customWidth="1"/>
    <col min="7" max="7" width="15.42578125" customWidth="1"/>
  </cols>
  <sheetData>
    <row r="1" spans="1:12" ht="15.75" customHeight="1" x14ac:dyDescent="0.3">
      <c r="A1" s="1"/>
      <c r="B1" s="1"/>
      <c r="C1" s="1"/>
      <c r="D1" s="1"/>
      <c r="E1" s="2" t="s">
        <v>0</v>
      </c>
      <c r="F1" s="1"/>
      <c r="G1" s="1"/>
      <c r="H1" s="1"/>
    </row>
    <row r="3" spans="1:12" ht="15.75" customHeight="1" x14ac:dyDescent="0.25">
      <c r="B3" s="3" t="s">
        <v>1</v>
      </c>
      <c r="C3" s="4" t="s">
        <v>2</v>
      </c>
      <c r="D3" s="4" t="s">
        <v>3</v>
      </c>
      <c r="E3" s="4" t="s">
        <v>4</v>
      </c>
      <c r="G3" s="5" t="s">
        <v>5</v>
      </c>
      <c r="H3" s="6" t="s">
        <v>6</v>
      </c>
      <c r="I3" s="6" t="s">
        <v>7</v>
      </c>
      <c r="J3" s="6" t="s">
        <v>8</v>
      </c>
      <c r="K3" s="7" t="s">
        <v>9</v>
      </c>
      <c r="L3" s="8"/>
    </row>
    <row r="4" spans="1:12" ht="15.75" customHeight="1" x14ac:dyDescent="0.25">
      <c r="B4" s="9" t="s">
        <v>10</v>
      </c>
      <c r="C4" s="10" t="s">
        <v>11</v>
      </c>
      <c r="D4" s="11">
        <v>100000</v>
      </c>
      <c r="E4" s="12" t="s">
        <v>12</v>
      </c>
      <c r="G4" s="13" t="s">
        <v>13</v>
      </c>
      <c r="H4" s="14" t="s">
        <v>14</v>
      </c>
      <c r="I4" s="14" t="s">
        <v>15</v>
      </c>
      <c r="J4" s="14" t="s">
        <v>16</v>
      </c>
      <c r="K4" s="15" t="s">
        <v>17</v>
      </c>
      <c r="L4" s="8"/>
    </row>
    <row r="5" spans="1:12" x14ac:dyDescent="0.2">
      <c r="B5" s="9" t="s">
        <v>18</v>
      </c>
      <c r="C5" s="10" t="s">
        <v>19</v>
      </c>
      <c r="D5" s="11">
        <v>450000</v>
      </c>
      <c r="E5" s="12" t="s">
        <v>20</v>
      </c>
    </row>
    <row r="6" spans="1:12" x14ac:dyDescent="0.2">
      <c r="B6" s="9" t="s">
        <v>21</v>
      </c>
      <c r="C6" s="10" t="s">
        <v>22</v>
      </c>
      <c r="D6" s="11">
        <v>300000</v>
      </c>
      <c r="E6" s="12" t="s">
        <v>23</v>
      </c>
    </row>
    <row r="7" spans="1:12" x14ac:dyDescent="0.2">
      <c r="B7" s="9" t="s">
        <v>24</v>
      </c>
      <c r="C7" s="10" t="s">
        <v>25</v>
      </c>
      <c r="D7" s="11">
        <v>600000</v>
      </c>
      <c r="E7" s="12" t="s">
        <v>26</v>
      </c>
    </row>
    <row r="8" spans="1:12" x14ac:dyDescent="0.2">
      <c r="B8" s="15" t="s">
        <v>27</v>
      </c>
      <c r="C8" s="16" t="s">
        <v>28</v>
      </c>
      <c r="D8" s="17">
        <v>300000</v>
      </c>
      <c r="E8" s="18" t="s">
        <v>29</v>
      </c>
    </row>
    <row r="9" spans="1:12" x14ac:dyDescent="0.2">
      <c r="B9" s="19"/>
      <c r="C9" s="8"/>
      <c r="D9" s="20"/>
      <c r="E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8"/>
  <sheetViews>
    <sheetView workbookViewId="0"/>
  </sheetViews>
  <sheetFormatPr defaultColWidth="12.5703125" defaultRowHeight="15.75" customHeight="1" x14ac:dyDescent="0.2"/>
  <cols>
    <col min="1" max="1" width="4.42578125" customWidth="1"/>
    <col min="3" max="3" width="15.42578125" customWidth="1"/>
    <col min="4" max="4" width="19.85546875" customWidth="1"/>
    <col min="5" max="5" width="23.42578125" customWidth="1"/>
    <col min="8" max="8" width="18.42578125" customWidth="1"/>
    <col min="11" max="11" width="17.85546875" customWidth="1"/>
  </cols>
  <sheetData>
    <row r="1" spans="1:11" ht="15.75" customHeight="1" x14ac:dyDescent="0.3">
      <c r="E1" s="21"/>
      <c r="F1" s="22" t="s">
        <v>30</v>
      </c>
      <c r="G1" s="23"/>
    </row>
    <row r="3" spans="1:11" ht="15.75" customHeight="1" x14ac:dyDescent="0.25">
      <c r="B3" s="24" t="s">
        <v>31</v>
      </c>
      <c r="C3" s="25" t="s">
        <v>32</v>
      </c>
      <c r="D3" s="25" t="s">
        <v>33</v>
      </c>
      <c r="E3" s="25" t="s">
        <v>2</v>
      </c>
      <c r="F3" s="25" t="s">
        <v>5</v>
      </c>
      <c r="G3" s="25" t="s">
        <v>13</v>
      </c>
      <c r="H3" s="25" t="s">
        <v>34</v>
      </c>
      <c r="I3" s="25" t="s">
        <v>3</v>
      </c>
      <c r="J3" s="25" t="s">
        <v>35</v>
      </c>
      <c r="K3" s="25" t="s">
        <v>36</v>
      </c>
    </row>
    <row r="4" spans="1:11" ht="15.75" customHeight="1" x14ac:dyDescent="0.25">
      <c r="B4" s="26" t="s">
        <v>31</v>
      </c>
      <c r="C4" s="27" t="s">
        <v>32</v>
      </c>
      <c r="D4" s="24" t="s">
        <v>33</v>
      </c>
      <c r="E4" s="27" t="s">
        <v>2</v>
      </c>
      <c r="F4" s="27" t="s">
        <v>5</v>
      </c>
      <c r="G4" s="27" t="s">
        <v>13</v>
      </c>
      <c r="H4" s="27" t="s">
        <v>34</v>
      </c>
      <c r="I4" s="27" t="s">
        <v>3</v>
      </c>
      <c r="J4" s="24" t="s">
        <v>35</v>
      </c>
      <c r="K4" s="24" t="s">
        <v>36</v>
      </c>
    </row>
    <row r="5" spans="1:11" x14ac:dyDescent="0.2">
      <c r="A5" s="28"/>
      <c r="B5" s="29">
        <v>1</v>
      </c>
      <c r="C5" s="30" t="s">
        <v>37</v>
      </c>
      <c r="D5" s="31" t="s">
        <v>38</v>
      </c>
      <c r="E5" s="30" t="str">
        <f>VLOOKUP(LEFT(C5,2),Sheet1!$B$4:$E$8,2,FALSE)</f>
        <v>MICROSOFT OFFICE</v>
      </c>
      <c r="F5" s="32" t="str">
        <f>HLOOKUP(RIGHT(C5,1),Sheet1!$H$3:$K$4,1,FALSE())</f>
        <v>2</v>
      </c>
      <c r="G5" s="33" t="str">
        <f>HLOOKUP(RIGHT(C5,1),Sheet1!$H$3:$K$4,2,FALSE)</f>
        <v>WIRAUSAHA</v>
      </c>
      <c r="H5" s="33" t="str">
        <f>VLOOKUP(LEFT(C5,2),Sheet1!$B$4:$E$8,4,FALSE)</f>
        <v>SENIN-KAMIS</v>
      </c>
      <c r="I5" s="11">
        <f>VLOOKUP(LEFT(C5,2),Sheet1!$B$4:$E$8,3,FALSE)</f>
        <v>300000</v>
      </c>
      <c r="J5" s="34">
        <f t="shared" ref="J5:J19" si="0">IF(OR(E5="senior PROGRAMMING",G5="PELAJAR"),I5*15%,0%)</f>
        <v>0</v>
      </c>
      <c r="K5" s="35">
        <f t="shared" ref="K5:K19" si="1">SUM(I5-J5)</f>
        <v>300000</v>
      </c>
    </row>
    <row r="6" spans="1:11" x14ac:dyDescent="0.2">
      <c r="A6" s="36"/>
      <c r="B6" s="37">
        <v>2</v>
      </c>
      <c r="C6" s="10" t="s">
        <v>39</v>
      </c>
      <c r="D6" s="31" t="s">
        <v>40</v>
      </c>
      <c r="E6" s="30" t="str">
        <f>VLOOKUP(LEFT(C6,2),Sheet1!$B$4:$E$8,2,FALSE)</f>
        <v>COMPUTER INTRODUCTION</v>
      </c>
      <c r="F6" s="32" t="str">
        <f>HLOOKUP(RIGHT(C6,1),Sheet1!$H$3:$K$4,1,FALSE())</f>
        <v>1</v>
      </c>
      <c r="G6" s="33" t="str">
        <f>HLOOKUP(RIGHT(C6,1),Sheet1!$H$3:$K$4,2,FALSE)</f>
        <v>PELAJAR</v>
      </c>
      <c r="H6" s="33" t="str">
        <f>VLOOKUP(LEFT(C6,2),Sheet1!$B$4:$E$8,4,FALSE)</f>
        <v>SENIN-SELASA</v>
      </c>
      <c r="I6" s="11">
        <f>VLOOKUP(LEFT(C6,2),Sheet1!$B$4:$E$8,3,FALSE)</f>
        <v>100000</v>
      </c>
      <c r="J6" s="34">
        <f t="shared" si="0"/>
        <v>15000</v>
      </c>
      <c r="K6" s="35">
        <f t="shared" si="1"/>
        <v>85000</v>
      </c>
    </row>
    <row r="7" spans="1:11" x14ac:dyDescent="0.2">
      <c r="A7" s="36"/>
      <c r="B7" s="37">
        <v>3</v>
      </c>
      <c r="C7" s="10" t="s">
        <v>41</v>
      </c>
      <c r="D7" s="31" t="s">
        <v>42</v>
      </c>
      <c r="E7" s="30" t="str">
        <f>VLOOKUP(LEFT(C7,2),Sheet1!$B$4:$E$8,2,FALSE)</f>
        <v>YUNIOR PROGRAMMING</v>
      </c>
      <c r="F7" s="32" t="str">
        <f>HLOOKUP(RIGHT(C7,1),Sheet1!$H$3:$K$4,1,FALSE())</f>
        <v>4</v>
      </c>
      <c r="G7" s="33" t="str">
        <f>HLOOKUP(RIGHT(C7,1),Sheet1!$H$3:$K$4,2,FALSE)</f>
        <v>PNS</v>
      </c>
      <c r="H7" s="33" t="str">
        <f>VLOOKUP(LEFT(C7,2),Sheet1!$B$4:$E$8,4,FALSE)</f>
        <v>SENIN-SABTU</v>
      </c>
      <c r="I7" s="11">
        <f>VLOOKUP(LEFT(C7,2),Sheet1!$B$4:$E$8,3,FALSE)</f>
        <v>300000</v>
      </c>
      <c r="J7" s="34">
        <f t="shared" si="0"/>
        <v>0</v>
      </c>
      <c r="K7" s="35">
        <f t="shared" si="1"/>
        <v>300000</v>
      </c>
    </row>
    <row r="8" spans="1:11" x14ac:dyDescent="0.2">
      <c r="A8" s="36"/>
      <c r="B8" s="37">
        <v>4</v>
      </c>
      <c r="C8" s="10" t="s">
        <v>43</v>
      </c>
      <c r="D8" s="31" t="s">
        <v>44</v>
      </c>
      <c r="E8" s="30" t="str">
        <f>VLOOKUP(LEFT(C8,2),Sheet1!$B$4:$E$8,2,FALSE)</f>
        <v>SENIOR PROGRAMMING</v>
      </c>
      <c r="F8" s="32" t="str">
        <f>HLOOKUP(RIGHT(C8,1),Sheet1!$H$3:$K$4,1,FALSE())</f>
        <v>2</v>
      </c>
      <c r="G8" s="33" t="str">
        <f>HLOOKUP(RIGHT(C8,1),Sheet1!$H$3:$K$4,2,FALSE)</f>
        <v>WIRAUSAHA</v>
      </c>
      <c r="H8" s="33" t="str">
        <f>VLOOKUP(LEFT(C8,2),Sheet1!$B$4:$E$8,4,FALSE)</f>
        <v>SENIN-JUMAT</v>
      </c>
      <c r="I8" s="11">
        <f>VLOOKUP(LEFT(C8,2),Sheet1!$B$4:$E$8,3,FALSE)</f>
        <v>600000</v>
      </c>
      <c r="J8" s="34">
        <f t="shared" si="0"/>
        <v>90000</v>
      </c>
      <c r="K8" s="35">
        <f t="shared" si="1"/>
        <v>510000</v>
      </c>
    </row>
    <row r="9" spans="1:11" x14ac:dyDescent="0.2">
      <c r="A9" s="36"/>
      <c r="B9" s="37">
        <v>5</v>
      </c>
      <c r="C9" s="10" t="s">
        <v>45</v>
      </c>
      <c r="D9" s="31" t="s">
        <v>46</v>
      </c>
      <c r="E9" s="30" t="str">
        <f>VLOOKUP(LEFT(C9,2),Sheet1!$B$4:$E$8,2,FALSE)</f>
        <v>MICROSOFT OFFICE</v>
      </c>
      <c r="F9" s="32" t="str">
        <f>HLOOKUP(RIGHT(C9,1),Sheet1!$H$3:$K$4,1,FALSE())</f>
        <v>2</v>
      </c>
      <c r="G9" s="33" t="str">
        <f>HLOOKUP(RIGHT(C9,1),Sheet1!$H$3:$K$4,2,FALSE)</f>
        <v>WIRAUSAHA</v>
      </c>
      <c r="H9" s="33" t="str">
        <f>VLOOKUP(LEFT(C9,2),Sheet1!$B$4:$E$8,4,FALSE)</f>
        <v>SENIN-KAMIS</v>
      </c>
      <c r="I9" s="11">
        <f>VLOOKUP(LEFT(C9,2),Sheet1!$B$4:$E$8,3,FALSE)</f>
        <v>300000</v>
      </c>
      <c r="J9" s="34">
        <f t="shared" si="0"/>
        <v>0</v>
      </c>
      <c r="K9" s="35">
        <f t="shared" si="1"/>
        <v>300000</v>
      </c>
    </row>
    <row r="10" spans="1:11" x14ac:dyDescent="0.2">
      <c r="A10" s="36"/>
      <c r="B10" s="37">
        <v>6</v>
      </c>
      <c r="C10" s="10" t="s">
        <v>47</v>
      </c>
      <c r="D10" s="31" t="s">
        <v>48</v>
      </c>
      <c r="E10" s="30" t="str">
        <f>VLOOKUP(LEFT(C10,2),Sheet1!$B$4:$E$8,2,FALSE)</f>
        <v>MICROSOFT OFFICE</v>
      </c>
      <c r="F10" s="32" t="str">
        <f>HLOOKUP(RIGHT(C10,1),Sheet1!$H$3:$K$4,1,FALSE())</f>
        <v>4</v>
      </c>
      <c r="G10" s="33" t="str">
        <f>HLOOKUP(RIGHT(C10,1),Sheet1!$H$3:$K$4,2,FALSE)</f>
        <v>PNS</v>
      </c>
      <c r="H10" s="33" t="str">
        <f>VLOOKUP(LEFT(C10,2),Sheet1!$B$4:$E$8,4,FALSE)</f>
        <v>SENIN-KAMIS</v>
      </c>
      <c r="I10" s="11">
        <f>VLOOKUP(LEFT(C10,2),Sheet1!$B$4:$E$8,3,FALSE)</f>
        <v>300000</v>
      </c>
      <c r="J10" s="34">
        <f t="shared" si="0"/>
        <v>0</v>
      </c>
      <c r="K10" s="35">
        <f t="shared" si="1"/>
        <v>300000</v>
      </c>
    </row>
    <row r="11" spans="1:11" x14ac:dyDescent="0.2">
      <c r="A11" s="36"/>
      <c r="B11" s="37">
        <v>7</v>
      </c>
      <c r="C11" s="10" t="s">
        <v>49</v>
      </c>
      <c r="D11" s="31" t="s">
        <v>50</v>
      </c>
      <c r="E11" s="30" t="str">
        <f>VLOOKUP(LEFT(C11,2),Sheet1!$B$4:$E$8,2,FALSE)</f>
        <v>COMPUTER INTRODUCTION</v>
      </c>
      <c r="F11" s="32" t="str">
        <f>HLOOKUP(RIGHT(C11,1),Sheet1!$H$3:$K$4,1,FALSE())</f>
        <v>1</v>
      </c>
      <c r="G11" s="33" t="str">
        <f>HLOOKUP(RIGHT(C11,1),Sheet1!$H$3:$K$4,2,FALSE)</f>
        <v>PELAJAR</v>
      </c>
      <c r="H11" s="33" t="str">
        <f>VLOOKUP(LEFT(C11,2),Sheet1!$B$4:$E$8,4,FALSE)</f>
        <v>SENIN-SELASA</v>
      </c>
      <c r="I11" s="11">
        <f>VLOOKUP(LEFT(C11,2),Sheet1!$B$4:$E$8,3,FALSE)</f>
        <v>100000</v>
      </c>
      <c r="J11" s="34">
        <f t="shared" si="0"/>
        <v>15000</v>
      </c>
      <c r="K11" s="35">
        <f t="shared" si="1"/>
        <v>85000</v>
      </c>
    </row>
    <row r="12" spans="1:11" x14ac:dyDescent="0.2">
      <c r="A12" s="36"/>
      <c r="B12" s="37">
        <v>8</v>
      </c>
      <c r="C12" s="10" t="s">
        <v>51</v>
      </c>
      <c r="D12" s="31" t="s">
        <v>52</v>
      </c>
      <c r="E12" s="30" t="str">
        <f>VLOOKUP(LEFT(C12,2),Sheet1!$B$4:$E$8,2,FALSE)</f>
        <v>MICROSOFT OFFICE</v>
      </c>
      <c r="F12" s="32" t="str">
        <f>HLOOKUP(RIGHT(C12,1),Sheet1!$H$3:$K$4,1,FALSE())</f>
        <v>3</v>
      </c>
      <c r="G12" s="33" t="str">
        <f>HLOOKUP(RIGHT(C12,1),Sheet1!$H$3:$K$4,2,FALSE)</f>
        <v>SWASTA</v>
      </c>
      <c r="H12" s="33" t="str">
        <f>VLOOKUP(LEFT(C12,2),Sheet1!$B$4:$E$8,4,FALSE)</f>
        <v>SENIN-KAMIS</v>
      </c>
      <c r="I12" s="11">
        <f>VLOOKUP(LEFT(C12,2),Sheet1!$B$4:$E$8,3,FALSE)</f>
        <v>300000</v>
      </c>
      <c r="J12" s="34">
        <f t="shared" si="0"/>
        <v>0</v>
      </c>
      <c r="K12" s="35">
        <f t="shared" si="1"/>
        <v>300000</v>
      </c>
    </row>
    <row r="13" spans="1:11" x14ac:dyDescent="0.2">
      <c r="A13" s="36"/>
      <c r="B13" s="37">
        <v>9</v>
      </c>
      <c r="C13" s="10" t="s">
        <v>53</v>
      </c>
      <c r="D13" s="31" t="s">
        <v>54</v>
      </c>
      <c r="E13" s="30" t="str">
        <f>VLOOKUP(LEFT(C13,2),Sheet1!$B$4:$E$8,2,FALSE)</f>
        <v>GRAPHIC DESIGN</v>
      </c>
      <c r="F13" s="32" t="str">
        <f>HLOOKUP(RIGHT(C13,1),Sheet1!$H$3:$K$4,1,FALSE())</f>
        <v>3</v>
      </c>
      <c r="G13" s="33" t="str">
        <f>HLOOKUP(RIGHT(C13,1),Sheet1!$H$3:$K$4,2,FALSE)</f>
        <v>SWASTA</v>
      </c>
      <c r="H13" s="33" t="str">
        <f>VLOOKUP(LEFT(C13,2),Sheet1!$B$4:$E$8,4,FALSE)</f>
        <v>SENIN-RABU</v>
      </c>
      <c r="I13" s="11">
        <f>VLOOKUP(LEFT(C13,2),Sheet1!$B$4:$E$8,3,FALSE)</f>
        <v>450000</v>
      </c>
      <c r="J13" s="34">
        <f t="shared" si="0"/>
        <v>0</v>
      </c>
      <c r="K13" s="35">
        <f t="shared" si="1"/>
        <v>450000</v>
      </c>
    </row>
    <row r="14" spans="1:11" x14ac:dyDescent="0.2">
      <c r="A14" s="36"/>
      <c r="B14" s="37">
        <v>10</v>
      </c>
      <c r="C14" s="10" t="s">
        <v>55</v>
      </c>
      <c r="D14" s="31" t="s">
        <v>56</v>
      </c>
      <c r="E14" s="30" t="str">
        <f>VLOOKUP(LEFT(C14,2),Sheet1!$B$4:$E$8,2,FALSE)</f>
        <v>GRAPHIC DESIGN</v>
      </c>
      <c r="F14" s="32" t="str">
        <f>HLOOKUP(RIGHT(C14,1),Sheet1!$H$3:$K$4,1,FALSE())</f>
        <v>2</v>
      </c>
      <c r="G14" s="33" t="str">
        <f>HLOOKUP(RIGHT(C14,1),Sheet1!$H$3:$K$4,2,FALSE)</f>
        <v>WIRAUSAHA</v>
      </c>
      <c r="H14" s="33" t="str">
        <f>VLOOKUP(LEFT(C14,2),Sheet1!$B$4:$E$8,4,FALSE)</f>
        <v>SENIN-RABU</v>
      </c>
      <c r="I14" s="11">
        <f>VLOOKUP(LEFT(C14,2),Sheet1!$B$4:$E$8,3,FALSE)</f>
        <v>450000</v>
      </c>
      <c r="J14" s="34">
        <f t="shared" si="0"/>
        <v>0</v>
      </c>
      <c r="K14" s="35">
        <f t="shared" si="1"/>
        <v>450000</v>
      </c>
    </row>
    <row r="15" spans="1:11" x14ac:dyDescent="0.2">
      <c r="A15" s="36"/>
      <c r="B15" s="37">
        <v>11</v>
      </c>
      <c r="C15" s="10" t="s">
        <v>57</v>
      </c>
      <c r="D15" s="31" t="s">
        <v>58</v>
      </c>
      <c r="E15" s="30" t="str">
        <f>VLOOKUP(LEFT(C15,2),Sheet1!$B$4:$E$8,2,FALSE)</f>
        <v>GRAPHIC DESIGN</v>
      </c>
      <c r="F15" s="32" t="str">
        <f>HLOOKUP(RIGHT(C15,1),Sheet1!$H$3:$K$4,1,FALSE())</f>
        <v>4</v>
      </c>
      <c r="G15" s="33" t="str">
        <f>HLOOKUP(RIGHT(C15,1),Sheet1!$H$3:$K$4,2,FALSE)</f>
        <v>PNS</v>
      </c>
      <c r="H15" s="33" t="str">
        <f>VLOOKUP(LEFT(C15,2),Sheet1!$B$4:$E$8,4,FALSE)</f>
        <v>SENIN-RABU</v>
      </c>
      <c r="I15" s="11">
        <f>VLOOKUP(LEFT(C15,2),Sheet1!$B$4:$E$8,3,FALSE)</f>
        <v>450000</v>
      </c>
      <c r="J15" s="34">
        <f t="shared" si="0"/>
        <v>0</v>
      </c>
      <c r="K15" s="35">
        <f t="shared" si="1"/>
        <v>450000</v>
      </c>
    </row>
    <row r="16" spans="1:11" x14ac:dyDescent="0.2">
      <c r="A16" s="36"/>
      <c r="B16" s="37">
        <v>12</v>
      </c>
      <c r="C16" s="10" t="s">
        <v>59</v>
      </c>
      <c r="D16" s="31" t="s">
        <v>60</v>
      </c>
      <c r="E16" s="30" t="str">
        <f>VLOOKUP(LEFT(C16,2),Sheet1!$B$4:$E$8,2,FALSE)</f>
        <v>MICROSOFT OFFICE</v>
      </c>
      <c r="F16" s="32" t="str">
        <f>HLOOKUP(RIGHT(C16,1),Sheet1!$H$3:$K$4,1,FALSE())</f>
        <v>2</v>
      </c>
      <c r="G16" s="33" t="str">
        <f>HLOOKUP(RIGHT(C16,1),Sheet1!$H$3:$K$4,2,FALSE)</f>
        <v>WIRAUSAHA</v>
      </c>
      <c r="H16" s="33" t="str">
        <f>VLOOKUP(LEFT(C16,2),Sheet1!$B$4:$E$8,4,FALSE)</f>
        <v>SENIN-KAMIS</v>
      </c>
      <c r="I16" s="11">
        <f>VLOOKUP(LEFT(C16,2),Sheet1!$B$4:$E$8,3,FALSE)</f>
        <v>300000</v>
      </c>
      <c r="J16" s="34">
        <f t="shared" si="0"/>
        <v>0</v>
      </c>
      <c r="K16" s="35">
        <f t="shared" si="1"/>
        <v>300000</v>
      </c>
    </row>
    <row r="17" spans="1:11" x14ac:dyDescent="0.2">
      <c r="A17" s="36"/>
      <c r="B17" s="37">
        <v>13</v>
      </c>
      <c r="C17" s="10" t="s">
        <v>61</v>
      </c>
      <c r="D17" s="31" t="s">
        <v>62</v>
      </c>
      <c r="E17" s="30" t="str">
        <f>VLOOKUP(LEFT(C17,2),Sheet1!$B$4:$E$8,2,FALSE)</f>
        <v>SENIOR PROGRAMMING</v>
      </c>
      <c r="F17" s="32" t="str">
        <f>HLOOKUP(RIGHT(C17,1),Sheet1!$H$3:$K$4,1,FALSE())</f>
        <v>1</v>
      </c>
      <c r="G17" s="33" t="str">
        <f>HLOOKUP(RIGHT(C17,1),Sheet1!$H$3:$K$4,2,FALSE)</f>
        <v>PELAJAR</v>
      </c>
      <c r="H17" s="33" t="str">
        <f>VLOOKUP(LEFT(C17,2),Sheet1!$B$4:$E$8,4,FALSE)</f>
        <v>SENIN-JUMAT</v>
      </c>
      <c r="I17" s="11">
        <f>VLOOKUP(LEFT(C17,2),Sheet1!$B$4:$E$8,3,FALSE)</f>
        <v>600000</v>
      </c>
      <c r="J17" s="34">
        <f t="shared" si="0"/>
        <v>90000</v>
      </c>
      <c r="K17" s="35">
        <f t="shared" si="1"/>
        <v>510000</v>
      </c>
    </row>
    <row r="18" spans="1:11" x14ac:dyDescent="0.2">
      <c r="A18" s="36"/>
      <c r="B18" s="37">
        <v>14</v>
      </c>
      <c r="C18" s="10" t="s">
        <v>63</v>
      </c>
      <c r="D18" s="31" t="s">
        <v>64</v>
      </c>
      <c r="E18" s="30" t="str">
        <f>VLOOKUP(LEFT(C18,2),Sheet1!$B$4:$E$8,2,FALSE)</f>
        <v>SENIOR PROGRAMMING</v>
      </c>
      <c r="F18" s="32" t="str">
        <f>HLOOKUP(RIGHT(C18,1),Sheet1!$H$3:$K$4,1,FALSE())</f>
        <v>3</v>
      </c>
      <c r="G18" s="33" t="str">
        <f>HLOOKUP(RIGHT(C18,1),Sheet1!$H$3:$K$4,2,FALSE)</f>
        <v>SWASTA</v>
      </c>
      <c r="H18" s="33" t="str">
        <f>VLOOKUP(LEFT(C18,2),Sheet1!$B$4:$E$8,4,FALSE)</f>
        <v>SENIN-JUMAT</v>
      </c>
      <c r="I18" s="11">
        <f>VLOOKUP(LEFT(C18,2),Sheet1!$B$4:$E$8,3,FALSE)</f>
        <v>600000</v>
      </c>
      <c r="J18" s="34">
        <f t="shared" si="0"/>
        <v>90000</v>
      </c>
      <c r="K18" s="35">
        <f t="shared" si="1"/>
        <v>510000</v>
      </c>
    </row>
    <row r="19" spans="1:11" x14ac:dyDescent="0.2">
      <c r="A19" s="36"/>
      <c r="B19" s="38">
        <v>15</v>
      </c>
      <c r="C19" s="39" t="s">
        <v>65</v>
      </c>
      <c r="D19" s="40" t="s">
        <v>66</v>
      </c>
      <c r="E19" s="41" t="str">
        <f>VLOOKUP(LEFT(C19,2),Sheet1!$B$4:$E$8,2,FALSE)</f>
        <v>COMPUTER INTRODUCTION</v>
      </c>
      <c r="F19" s="42" t="str">
        <f>HLOOKUP(RIGHT(C19,1),Sheet1!$H$3:$K$4,1,FALSE())</f>
        <v>4</v>
      </c>
      <c r="G19" s="43" t="str">
        <f>HLOOKUP(RIGHT(C19,1),Sheet1!$H$3:$K$4,2,FALSE)</f>
        <v>PNS</v>
      </c>
      <c r="H19" s="33" t="str">
        <f>VLOOKUP(LEFT(C19,2),Sheet1!$B$4:$E$8,4,FALSE)</f>
        <v>SENIN-SELASA</v>
      </c>
      <c r="I19" s="44">
        <f>VLOOKUP(LEFT(C19,2),Sheet1!$B$4:$E$8,3,FALSE)</f>
        <v>100000</v>
      </c>
      <c r="J19" s="45">
        <f t="shared" si="0"/>
        <v>0</v>
      </c>
      <c r="K19" s="46">
        <f t="shared" si="1"/>
        <v>100000</v>
      </c>
    </row>
    <row r="20" spans="1:11" ht="15.75" customHeight="1" x14ac:dyDescent="0.25">
      <c r="A20" s="36"/>
      <c r="B20" s="63" t="s">
        <v>0</v>
      </c>
      <c r="C20" s="64"/>
      <c r="D20" s="64"/>
      <c r="E20" s="64"/>
      <c r="F20" s="64"/>
      <c r="G20" s="64"/>
      <c r="H20" s="64"/>
      <c r="I20" s="65">
        <f>SUM(K5:K19)</f>
        <v>4950000</v>
      </c>
      <c r="J20" s="64"/>
      <c r="K20" s="64"/>
    </row>
    <row r="24" spans="1:11" ht="12.75" x14ac:dyDescent="0.2">
      <c r="C24" s="47"/>
      <c r="D24" s="19"/>
      <c r="E24" s="19"/>
      <c r="F24" s="19"/>
      <c r="G24" s="8"/>
    </row>
    <row r="25" spans="1:11" ht="12.75" x14ac:dyDescent="0.2">
      <c r="C25" s="47"/>
      <c r="D25" s="8"/>
      <c r="E25" s="8"/>
      <c r="F25" s="8"/>
      <c r="G25" s="8"/>
    </row>
    <row r="34" spans="3:3" ht="12.75" x14ac:dyDescent="0.2">
      <c r="C34" s="8"/>
    </row>
    <row r="35" spans="3:3" ht="12.75" x14ac:dyDescent="0.2">
      <c r="C35" s="8"/>
    </row>
    <row r="36" spans="3:3" ht="12.75" x14ac:dyDescent="0.2">
      <c r="C36" s="8"/>
    </row>
    <row r="37" spans="3:3" ht="12.75" x14ac:dyDescent="0.2">
      <c r="C37" s="8"/>
    </row>
    <row r="38" spans="3:3" ht="12.75" x14ac:dyDescent="0.2">
      <c r="C38" s="8"/>
    </row>
    <row r="39" spans="3:3" ht="12.75" x14ac:dyDescent="0.2">
      <c r="C39" s="8"/>
    </row>
    <row r="40" spans="3:3" ht="12.75" x14ac:dyDescent="0.2">
      <c r="C40" s="8"/>
    </row>
    <row r="41" spans="3:3" ht="12.75" x14ac:dyDescent="0.2">
      <c r="C41" s="8"/>
    </row>
    <row r="42" spans="3:3" ht="12.75" x14ac:dyDescent="0.2">
      <c r="C42" s="8"/>
    </row>
    <row r="43" spans="3:3" ht="12.75" x14ac:dyDescent="0.2">
      <c r="C43" s="8"/>
    </row>
    <row r="44" spans="3:3" ht="12.75" x14ac:dyDescent="0.2">
      <c r="C44" s="8"/>
    </row>
    <row r="45" spans="3:3" ht="12.75" x14ac:dyDescent="0.2">
      <c r="C45" s="8"/>
    </row>
    <row r="46" spans="3:3" ht="12.75" x14ac:dyDescent="0.2">
      <c r="C46" s="8"/>
    </row>
    <row r="47" spans="3:3" ht="12.75" x14ac:dyDescent="0.2">
      <c r="C47" s="8"/>
    </row>
    <row r="48" spans="3:3" ht="12.75" x14ac:dyDescent="0.2">
      <c r="C48" s="8"/>
    </row>
  </sheetData>
  <mergeCells count="2">
    <mergeCell ref="B20:H20"/>
    <mergeCell ref="I20:K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J31"/>
  <sheetViews>
    <sheetView tabSelected="1" workbookViewId="0">
      <selection activeCell="B3" sqref="B3:J33"/>
    </sheetView>
  </sheetViews>
  <sheetFormatPr defaultColWidth="12.5703125" defaultRowHeight="15.75" customHeight="1" x14ac:dyDescent="0.2"/>
  <cols>
    <col min="1" max="1" width="4.28515625" customWidth="1"/>
    <col min="2" max="2" width="7.42578125" customWidth="1"/>
    <col min="4" max="4" width="19.7109375" customWidth="1"/>
    <col min="6" max="6" width="15" customWidth="1"/>
    <col min="7" max="7" width="16.42578125" customWidth="1"/>
    <col min="9" max="9" width="17.140625" customWidth="1"/>
    <col min="10" max="10" width="16.5703125" customWidth="1"/>
  </cols>
  <sheetData>
    <row r="3" spans="1:10" ht="15.75" customHeight="1" x14ac:dyDescent="0.25">
      <c r="A3" s="47"/>
      <c r="B3" s="48" t="s">
        <v>31</v>
      </c>
      <c r="C3" s="48" t="s">
        <v>67</v>
      </c>
      <c r="D3" s="48" t="s">
        <v>68</v>
      </c>
      <c r="E3" s="48" t="s">
        <v>69</v>
      </c>
      <c r="F3" s="48" t="s">
        <v>70</v>
      </c>
      <c r="G3" s="48" t="s">
        <v>71</v>
      </c>
      <c r="H3" s="48" t="s">
        <v>72</v>
      </c>
      <c r="I3" s="49" t="s">
        <v>73</v>
      </c>
      <c r="J3" s="50"/>
    </row>
    <row r="4" spans="1:10" x14ac:dyDescent="0.2">
      <c r="A4" s="8"/>
      <c r="B4" s="15">
        <v>1</v>
      </c>
      <c r="C4" s="51" t="s">
        <v>74</v>
      </c>
      <c r="D4" s="51" t="str">
        <f t="shared" ref="D4:D17" si="0">VLOOKUP(LEFT(C4,2),$C$21:$D$30,2,FALSE())</f>
        <v>AIRLANGGA</v>
      </c>
      <c r="E4" s="52" t="str">
        <f t="shared" ref="E4:E17" si="1">MID(C4,5,4)</f>
        <v>1987</v>
      </c>
      <c r="F4" s="51" t="str">
        <f t="shared" ref="F4:F17" si="2">VLOOKUP(MID(C4,4,1),$I$21:$J$31,2)</f>
        <v>POLITIK</v>
      </c>
      <c r="G4" s="17">
        <f t="shared" ref="G4:G17" si="3">VLOOKUP(RIGHT(C4,1),$F$21:$G$30,2,0)</f>
        <v>60200</v>
      </c>
      <c r="H4" s="53">
        <f t="shared" ref="H4:H17" si="4">IF(D4="AIRLANGGA",10%*G4,IF(D4="GUNUNG AGUNG",15%*G4,IF(D4="BALAI PUSAKA",20%*G4,0%)))</f>
        <v>6020</v>
      </c>
      <c r="I4" s="17">
        <f t="shared" ref="I4:I17" si="5">G4-H4</f>
        <v>54180</v>
      </c>
      <c r="J4" s="50"/>
    </row>
    <row r="5" spans="1:10" x14ac:dyDescent="0.2">
      <c r="A5" s="8"/>
      <c r="B5" s="15">
        <v>2</v>
      </c>
      <c r="C5" s="51" t="s">
        <v>75</v>
      </c>
      <c r="D5" s="51" t="str">
        <f t="shared" si="0"/>
        <v>ELEXE MEDIA</v>
      </c>
      <c r="E5" s="52" t="str">
        <f t="shared" si="1"/>
        <v>1980</v>
      </c>
      <c r="F5" s="51" t="str">
        <f t="shared" si="2"/>
        <v>HUKUM</v>
      </c>
      <c r="G5" s="17">
        <f t="shared" si="3"/>
        <v>58600</v>
      </c>
      <c r="H5" s="53">
        <f t="shared" si="4"/>
        <v>0</v>
      </c>
      <c r="I5" s="54">
        <f t="shared" si="5"/>
        <v>58600</v>
      </c>
      <c r="J5" s="50"/>
    </row>
    <row r="6" spans="1:10" x14ac:dyDescent="0.2">
      <c r="A6" s="8"/>
      <c r="B6" s="15">
        <v>3</v>
      </c>
      <c r="C6" s="51" t="s">
        <v>76</v>
      </c>
      <c r="D6" s="51" t="str">
        <f t="shared" si="0"/>
        <v>BINARUPA AKSARA</v>
      </c>
      <c r="E6" s="52" t="str">
        <f t="shared" si="1"/>
        <v>2004</v>
      </c>
      <c r="F6" s="51" t="str">
        <f t="shared" si="2"/>
        <v xml:space="preserve">SOSIAL </v>
      </c>
      <c r="G6" s="17">
        <f t="shared" si="3"/>
        <v>53000</v>
      </c>
      <c r="H6" s="53">
        <f t="shared" si="4"/>
        <v>0</v>
      </c>
      <c r="I6" s="54">
        <f t="shared" si="5"/>
        <v>53000</v>
      </c>
      <c r="J6" s="50"/>
    </row>
    <row r="7" spans="1:10" x14ac:dyDescent="0.2">
      <c r="A7" s="8"/>
      <c r="B7" s="15">
        <v>4</v>
      </c>
      <c r="C7" s="51" t="s">
        <v>77</v>
      </c>
      <c r="D7" s="51" t="str">
        <f t="shared" si="0"/>
        <v>AIRLANGGA</v>
      </c>
      <c r="E7" s="52" t="str">
        <f t="shared" si="1"/>
        <v>2005</v>
      </c>
      <c r="F7" s="51" t="str">
        <f t="shared" si="2"/>
        <v>POLITIK</v>
      </c>
      <c r="G7" s="17">
        <f t="shared" si="3"/>
        <v>60200</v>
      </c>
      <c r="H7" s="53">
        <f t="shared" si="4"/>
        <v>6020</v>
      </c>
      <c r="I7" s="54">
        <f t="shared" si="5"/>
        <v>54180</v>
      </c>
      <c r="J7" s="50"/>
    </row>
    <row r="8" spans="1:10" x14ac:dyDescent="0.2">
      <c r="A8" s="8"/>
      <c r="B8" s="15">
        <v>5</v>
      </c>
      <c r="C8" s="51" t="s">
        <v>78</v>
      </c>
      <c r="D8" s="51" t="str">
        <f t="shared" si="0"/>
        <v>BALAI PUSTAKA</v>
      </c>
      <c r="E8" s="52" t="str">
        <f t="shared" si="1"/>
        <v>1997</v>
      </c>
      <c r="F8" s="51" t="str">
        <f t="shared" si="2"/>
        <v xml:space="preserve">SEJARAH </v>
      </c>
      <c r="G8" s="17">
        <f t="shared" si="3"/>
        <v>39200</v>
      </c>
      <c r="H8" s="53">
        <f t="shared" si="4"/>
        <v>0</v>
      </c>
      <c r="I8" s="54">
        <f t="shared" si="5"/>
        <v>39200</v>
      </c>
      <c r="J8" s="50"/>
    </row>
    <row r="9" spans="1:10" x14ac:dyDescent="0.2">
      <c r="A9" s="8"/>
      <c r="B9" s="15">
        <v>6</v>
      </c>
      <c r="C9" s="51" t="s">
        <v>79</v>
      </c>
      <c r="D9" s="51" t="str">
        <f t="shared" si="0"/>
        <v>ELEXE MEDIA</v>
      </c>
      <c r="E9" s="52" t="str">
        <f t="shared" si="1"/>
        <v>2002</v>
      </c>
      <c r="F9" s="51" t="str">
        <f t="shared" si="2"/>
        <v>HUKUM</v>
      </c>
      <c r="G9" s="17">
        <f t="shared" si="3"/>
        <v>58600</v>
      </c>
      <c r="H9" s="53">
        <f t="shared" si="4"/>
        <v>0</v>
      </c>
      <c r="I9" s="54">
        <f t="shared" si="5"/>
        <v>58600</v>
      </c>
      <c r="J9" s="50"/>
    </row>
    <row r="10" spans="1:10" x14ac:dyDescent="0.2">
      <c r="A10" s="8"/>
      <c r="B10" s="15">
        <v>7</v>
      </c>
      <c r="C10" s="51" t="s">
        <v>80</v>
      </c>
      <c r="D10" s="51" t="str">
        <f t="shared" si="0"/>
        <v>GRIYA MEDIA</v>
      </c>
      <c r="E10" s="52" t="str">
        <f t="shared" si="1"/>
        <v>1989</v>
      </c>
      <c r="F10" s="51" t="str">
        <f t="shared" si="2"/>
        <v>OLAHRAGA</v>
      </c>
      <c r="G10" s="17">
        <f t="shared" si="3"/>
        <v>34600</v>
      </c>
      <c r="H10" s="53">
        <f t="shared" si="4"/>
        <v>0</v>
      </c>
      <c r="I10" s="54">
        <f t="shared" si="5"/>
        <v>34600</v>
      </c>
      <c r="J10" s="50"/>
    </row>
    <row r="11" spans="1:10" x14ac:dyDescent="0.2">
      <c r="A11" s="8"/>
      <c r="B11" s="15">
        <v>8</v>
      </c>
      <c r="C11" s="51" t="s">
        <v>81</v>
      </c>
      <c r="D11" s="51" t="str">
        <f t="shared" si="0"/>
        <v>AIRLANGGA</v>
      </c>
      <c r="E11" s="52" t="str">
        <f t="shared" si="1"/>
        <v>1988</v>
      </c>
      <c r="F11" s="51" t="str">
        <f t="shared" si="2"/>
        <v>POLITIK</v>
      </c>
      <c r="G11" s="17">
        <f t="shared" si="3"/>
        <v>60200</v>
      </c>
      <c r="H11" s="53">
        <f t="shared" si="4"/>
        <v>6020</v>
      </c>
      <c r="I11" s="54">
        <f t="shared" si="5"/>
        <v>54180</v>
      </c>
      <c r="J11" s="50"/>
    </row>
    <row r="12" spans="1:10" x14ac:dyDescent="0.2">
      <c r="A12" s="8"/>
      <c r="B12" s="15">
        <v>9</v>
      </c>
      <c r="C12" s="51" t="s">
        <v>82</v>
      </c>
      <c r="D12" s="51" t="str">
        <f t="shared" si="0"/>
        <v>GUNUNG AGUNG</v>
      </c>
      <c r="E12" s="52" t="str">
        <f t="shared" si="1"/>
        <v>2005</v>
      </c>
      <c r="F12" s="51" t="str">
        <f t="shared" si="2"/>
        <v>BUDAYA</v>
      </c>
      <c r="G12" s="17">
        <f t="shared" si="3"/>
        <v>43800</v>
      </c>
      <c r="H12" s="53">
        <f t="shared" si="4"/>
        <v>6570</v>
      </c>
      <c r="I12" s="54">
        <f t="shared" si="5"/>
        <v>37230</v>
      </c>
      <c r="J12" s="50"/>
    </row>
    <row r="13" spans="1:10" x14ac:dyDescent="0.2">
      <c r="A13" s="8"/>
      <c r="B13" s="15">
        <v>10</v>
      </c>
      <c r="C13" s="51" t="s">
        <v>83</v>
      </c>
      <c r="D13" s="51" t="str">
        <f t="shared" si="0"/>
        <v>AIRLANGGA</v>
      </c>
      <c r="E13" s="52" t="str">
        <f t="shared" si="1"/>
        <v>1992</v>
      </c>
      <c r="F13" s="51" t="str">
        <f t="shared" si="2"/>
        <v>POLITIK</v>
      </c>
      <c r="G13" s="17">
        <f t="shared" si="3"/>
        <v>25400</v>
      </c>
      <c r="H13" s="53">
        <f t="shared" si="4"/>
        <v>2540</v>
      </c>
      <c r="I13" s="54">
        <f t="shared" si="5"/>
        <v>22860</v>
      </c>
      <c r="J13" s="50"/>
    </row>
    <row r="14" spans="1:10" x14ac:dyDescent="0.2">
      <c r="A14" s="8"/>
      <c r="B14" s="15">
        <v>11</v>
      </c>
      <c r="C14" s="51" t="s">
        <v>84</v>
      </c>
      <c r="D14" s="51" t="str">
        <f t="shared" si="0"/>
        <v>SALEMBA EMPAT</v>
      </c>
      <c r="E14" s="52" t="str">
        <f t="shared" si="1"/>
        <v>1986</v>
      </c>
      <c r="F14" s="51" t="str">
        <f t="shared" si="2"/>
        <v xml:space="preserve">AGAMA </v>
      </c>
      <c r="G14" s="17">
        <f t="shared" si="3"/>
        <v>60200</v>
      </c>
      <c r="H14" s="53">
        <f t="shared" si="4"/>
        <v>0</v>
      </c>
      <c r="I14" s="54">
        <f t="shared" si="5"/>
        <v>60200</v>
      </c>
      <c r="J14" s="50"/>
    </row>
    <row r="15" spans="1:10" x14ac:dyDescent="0.2">
      <c r="A15" s="8"/>
      <c r="B15" s="15">
        <v>12</v>
      </c>
      <c r="C15" s="51" t="s">
        <v>85</v>
      </c>
      <c r="D15" s="51" t="str">
        <f t="shared" si="0"/>
        <v>MLZAN</v>
      </c>
      <c r="E15" s="52" t="str">
        <f t="shared" si="1"/>
        <v>1998</v>
      </c>
      <c r="F15" s="51" t="str">
        <f t="shared" si="2"/>
        <v>HUKUM</v>
      </c>
      <c r="G15" s="17">
        <f t="shared" si="3"/>
        <v>58600</v>
      </c>
      <c r="H15" s="53">
        <f t="shared" si="4"/>
        <v>0</v>
      </c>
      <c r="I15" s="54">
        <f t="shared" si="5"/>
        <v>58600</v>
      </c>
      <c r="J15" s="50"/>
    </row>
    <row r="16" spans="1:10" x14ac:dyDescent="0.2">
      <c r="A16" s="8"/>
      <c r="B16" s="15">
        <v>13</v>
      </c>
      <c r="C16" s="51" t="s">
        <v>86</v>
      </c>
      <c r="D16" s="51" t="str">
        <f t="shared" si="0"/>
        <v>ANDI OFFSET</v>
      </c>
      <c r="E16" s="52" t="str">
        <f t="shared" si="1"/>
        <v>1999</v>
      </c>
      <c r="F16" s="51" t="str">
        <f t="shared" si="2"/>
        <v>EKONOMI</v>
      </c>
      <c r="G16" s="17">
        <f t="shared" si="3"/>
        <v>25400</v>
      </c>
      <c r="H16" s="53">
        <f t="shared" si="4"/>
        <v>0</v>
      </c>
      <c r="I16" s="54">
        <f t="shared" si="5"/>
        <v>25400</v>
      </c>
      <c r="J16" s="50"/>
    </row>
    <row r="17" spans="1:10" x14ac:dyDescent="0.2">
      <c r="A17" s="8"/>
      <c r="B17" s="15">
        <v>14</v>
      </c>
      <c r="C17" s="51" t="s">
        <v>87</v>
      </c>
      <c r="D17" s="51" t="str">
        <f t="shared" si="0"/>
        <v>ELEXE MEDIA</v>
      </c>
      <c r="E17" s="52" t="str">
        <f t="shared" si="1"/>
        <v>1994</v>
      </c>
      <c r="F17" s="51" t="str">
        <f t="shared" si="2"/>
        <v>HUKUM</v>
      </c>
      <c r="G17" s="17">
        <f t="shared" si="3"/>
        <v>30000</v>
      </c>
      <c r="H17" s="53">
        <f t="shared" si="4"/>
        <v>0</v>
      </c>
      <c r="I17" s="54">
        <f t="shared" si="5"/>
        <v>30000</v>
      </c>
      <c r="J17" s="50"/>
    </row>
    <row r="18" spans="1:10" x14ac:dyDescent="0.2">
      <c r="B18" s="50"/>
      <c r="C18" s="50"/>
      <c r="D18" s="50"/>
      <c r="E18" s="50"/>
      <c r="F18" s="50"/>
      <c r="G18" s="50"/>
      <c r="H18" s="50"/>
      <c r="I18" s="50"/>
      <c r="J18" s="50"/>
    </row>
    <row r="19" spans="1:10" x14ac:dyDescent="0.2">
      <c r="B19" s="55"/>
      <c r="C19" s="39"/>
      <c r="D19" s="41"/>
      <c r="E19" s="55"/>
      <c r="F19" s="39"/>
      <c r="G19" s="41"/>
      <c r="H19" s="55"/>
      <c r="I19" s="39"/>
      <c r="J19" s="41"/>
    </row>
    <row r="20" spans="1:10" ht="15.75" customHeight="1" x14ac:dyDescent="0.25">
      <c r="B20" s="56"/>
      <c r="C20" s="57" t="s">
        <v>67</v>
      </c>
      <c r="D20" s="58" t="s">
        <v>68</v>
      </c>
      <c r="E20" s="56"/>
      <c r="F20" s="57" t="s">
        <v>67</v>
      </c>
      <c r="G20" s="58" t="s">
        <v>88</v>
      </c>
      <c r="H20" s="56"/>
      <c r="I20" s="57" t="s">
        <v>89</v>
      </c>
      <c r="J20" s="58" t="s">
        <v>70</v>
      </c>
    </row>
    <row r="21" spans="1:10" x14ac:dyDescent="0.2">
      <c r="B21" s="56"/>
      <c r="C21" s="14" t="s">
        <v>90</v>
      </c>
      <c r="D21" s="30" t="s">
        <v>91</v>
      </c>
      <c r="E21" s="56"/>
      <c r="F21" s="14" t="s">
        <v>92</v>
      </c>
      <c r="G21" s="59">
        <v>67800</v>
      </c>
      <c r="H21" s="56"/>
      <c r="I21" s="60" t="s">
        <v>6</v>
      </c>
      <c r="J21" s="32" t="s">
        <v>93</v>
      </c>
    </row>
    <row r="22" spans="1:10" x14ac:dyDescent="0.2">
      <c r="B22" s="56"/>
      <c r="C22" s="14" t="s">
        <v>94</v>
      </c>
      <c r="D22" s="30" t="s">
        <v>95</v>
      </c>
      <c r="E22" s="56"/>
      <c r="F22" s="14" t="s">
        <v>96</v>
      </c>
      <c r="G22" s="59">
        <v>60200</v>
      </c>
      <c r="H22" s="56"/>
      <c r="I22" s="60" t="s">
        <v>7</v>
      </c>
      <c r="J22" s="32" t="s">
        <v>97</v>
      </c>
    </row>
    <row r="23" spans="1:10" ht="12.75" x14ac:dyDescent="0.2">
      <c r="B23" s="56"/>
      <c r="C23" s="14" t="s">
        <v>98</v>
      </c>
      <c r="D23" s="30" t="s">
        <v>99</v>
      </c>
      <c r="E23" s="56"/>
      <c r="F23" s="14" t="s">
        <v>100</v>
      </c>
      <c r="G23" s="59">
        <v>58600</v>
      </c>
      <c r="H23" s="56"/>
      <c r="I23" s="60" t="s">
        <v>8</v>
      </c>
      <c r="J23" s="32" t="s">
        <v>101</v>
      </c>
    </row>
    <row r="24" spans="1:10" ht="12.75" x14ac:dyDescent="0.2">
      <c r="B24" s="56"/>
      <c r="C24" s="14" t="s">
        <v>102</v>
      </c>
      <c r="D24" s="30" t="s">
        <v>103</v>
      </c>
      <c r="E24" s="56"/>
      <c r="F24" s="14" t="s">
        <v>104</v>
      </c>
      <c r="G24" s="59">
        <v>53000</v>
      </c>
      <c r="H24" s="56"/>
      <c r="I24" s="60" t="s">
        <v>9</v>
      </c>
      <c r="J24" s="32" t="s">
        <v>105</v>
      </c>
    </row>
    <row r="25" spans="1:10" ht="12.75" x14ac:dyDescent="0.2">
      <c r="B25" s="56"/>
      <c r="C25" s="14" t="s">
        <v>106</v>
      </c>
      <c r="D25" s="30" t="s">
        <v>107</v>
      </c>
      <c r="E25" s="56"/>
      <c r="F25" s="14" t="s">
        <v>108</v>
      </c>
      <c r="G25" s="59">
        <v>48400</v>
      </c>
      <c r="H25" s="56"/>
      <c r="I25" s="60" t="s">
        <v>109</v>
      </c>
      <c r="J25" s="32" t="s">
        <v>110</v>
      </c>
    </row>
    <row r="26" spans="1:10" ht="12.75" x14ac:dyDescent="0.2">
      <c r="B26" s="56"/>
      <c r="C26" s="14" t="s">
        <v>111</v>
      </c>
      <c r="D26" s="30" t="s">
        <v>112</v>
      </c>
      <c r="E26" s="56"/>
      <c r="F26" s="14" t="s">
        <v>113</v>
      </c>
      <c r="G26" s="59">
        <v>43800</v>
      </c>
      <c r="H26" s="56"/>
      <c r="I26" s="60" t="s">
        <v>114</v>
      </c>
      <c r="J26" s="32" t="s">
        <v>115</v>
      </c>
    </row>
    <row r="27" spans="1:10" ht="12.75" x14ac:dyDescent="0.2">
      <c r="B27" s="56"/>
      <c r="C27" s="14" t="s">
        <v>116</v>
      </c>
      <c r="D27" s="30" t="s">
        <v>117</v>
      </c>
      <c r="E27" s="56"/>
      <c r="F27" s="14" t="s">
        <v>118</v>
      </c>
      <c r="G27" s="59">
        <v>39200</v>
      </c>
      <c r="H27" s="56"/>
      <c r="I27" s="60" t="s">
        <v>119</v>
      </c>
      <c r="J27" s="32" t="s">
        <v>120</v>
      </c>
    </row>
    <row r="28" spans="1:10" ht="12.75" x14ac:dyDescent="0.2">
      <c r="B28" s="56"/>
      <c r="C28" s="14" t="s">
        <v>121</v>
      </c>
      <c r="D28" s="30" t="s">
        <v>122</v>
      </c>
      <c r="E28" s="56"/>
      <c r="F28" s="14" t="s">
        <v>123</v>
      </c>
      <c r="G28" s="59">
        <v>34600</v>
      </c>
      <c r="H28" s="56"/>
      <c r="I28" s="60" t="s">
        <v>124</v>
      </c>
      <c r="J28" s="32" t="s">
        <v>125</v>
      </c>
    </row>
    <row r="29" spans="1:10" ht="12.75" x14ac:dyDescent="0.2">
      <c r="B29" s="56"/>
      <c r="C29" s="14" t="s">
        <v>126</v>
      </c>
      <c r="D29" s="30" t="s">
        <v>127</v>
      </c>
      <c r="E29" s="56"/>
      <c r="F29" s="14" t="s">
        <v>128</v>
      </c>
      <c r="G29" s="59">
        <v>30000</v>
      </c>
      <c r="H29" s="56"/>
      <c r="I29" s="60" t="s">
        <v>129</v>
      </c>
      <c r="J29" s="32" t="s">
        <v>130</v>
      </c>
    </row>
    <row r="30" spans="1:10" ht="12.75" x14ac:dyDescent="0.2">
      <c r="B30" s="61"/>
      <c r="C30" s="32" t="s">
        <v>131</v>
      </c>
      <c r="D30" s="30" t="s">
        <v>132</v>
      </c>
      <c r="E30" s="61"/>
      <c r="F30" s="32" t="s">
        <v>133</v>
      </c>
      <c r="G30" s="59">
        <v>25400</v>
      </c>
      <c r="H30" s="56"/>
      <c r="I30" s="60" t="s">
        <v>134</v>
      </c>
      <c r="J30" s="32" t="s">
        <v>135</v>
      </c>
    </row>
    <row r="31" spans="1:10" ht="12.75" x14ac:dyDescent="0.2">
      <c r="B31" s="50"/>
      <c r="C31" s="50"/>
      <c r="D31" s="50"/>
      <c r="E31" s="50"/>
      <c r="F31" s="50"/>
      <c r="G31" s="50"/>
      <c r="H31" s="61"/>
      <c r="I31" s="62" t="s">
        <v>136</v>
      </c>
      <c r="J31" s="32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2024-02-12T06:36:42Z</dcterms:modified>
</cp:coreProperties>
</file>