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\\ad.liu.se\home\linha562\Desktop\TestCases - TATA62\"/>
    </mc:Choice>
  </mc:AlternateContent>
  <xr:revisionPtr revIDLastSave="0" documentId="13_ncr:1_{62189CE8-C8E4-44D6-BE73-82F3BEE8655B}" xr6:coauthVersionLast="36" xr6:coauthVersionMax="47" xr10:uidLastSave="{00000000-0000-0000-0000-000000000000}"/>
  <bookViews>
    <workbookView visibility="hidden" xWindow="-19725" yWindow="-3600" windowWidth="19725" windowHeight="21600" activeTab="7" xr2:uid="{00000000-000D-0000-FFFF-FFFF00000000}"/>
    <workbookView visibility="hidden" xWindow="0" yWindow="0" windowWidth="28800" windowHeight="14175" firstSheet="9" activeTab="9" xr2:uid="{B7BF083D-9853-4631-A8EF-55D1A091D42C}"/>
    <workbookView visibility="hidden" xWindow="0" yWindow="0" windowWidth="28800" windowHeight="14175" firstSheet="1" activeTab="1" xr2:uid="{7D76EA55-1DB7-4C69-9ADC-7E26308FA575}"/>
    <workbookView xWindow="0" yWindow="0" windowWidth="28800" windowHeight="14175" xr2:uid="{6BE5130F-EF1B-4C7B-8BBD-247E65ECA97E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Products" sheetId="9" r:id="rId9"/>
    <sheet name="Price List SEK" sheetId="11" r:id="rId10"/>
    <sheet name="Price List Valuta" sheetId="12" r:id="rId11"/>
  </sheets>
  <calcPr calcId="191029"/>
  <extLst>
    <ext uri="GoogleSheetsCustomDataVersion1">
      <go:sheetsCustomData xmlns:go="http://customooxmlschemas.google.com/" r:id="rId12" roundtripDataSignature="AMtx7mhhS7BAET6tZ02ZFfKgjYXeG0Sg8A=="/>
    </ext>
  </extLst>
</workbook>
</file>

<file path=xl/calcChain.xml><?xml version="1.0" encoding="utf-8"?>
<calcChain xmlns="http://schemas.openxmlformats.org/spreadsheetml/2006/main">
  <c r="D3" i="4" l="1"/>
  <c r="D4" i="4"/>
  <c r="D5" i="4"/>
  <c r="C5" i="4"/>
  <c r="C4" i="4"/>
  <c r="C3" i="4"/>
  <c r="C2" i="4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2" i="5"/>
  <c r="G3" i="3"/>
  <c r="G4" i="3"/>
  <c r="G5" i="3"/>
  <c r="G6" i="3"/>
  <c r="G7" i="3"/>
  <c r="G8" i="3"/>
  <c r="G9" i="3"/>
  <c r="G10" i="3"/>
  <c r="G2" i="3"/>
  <c r="F10" i="3"/>
  <c r="F9" i="3"/>
  <c r="F8" i="3"/>
  <c r="D8" i="3"/>
  <c r="F7" i="3"/>
  <c r="D7" i="3"/>
  <c r="D6" i="3"/>
  <c r="D9" i="3"/>
  <c r="D10" i="3"/>
  <c r="D20" i="3"/>
  <c r="D21" i="3"/>
  <c r="D22" i="3"/>
  <c r="D23" i="3"/>
  <c r="F6" i="3"/>
  <c r="F5" i="3"/>
  <c r="F4" i="3"/>
  <c r="F3" i="3"/>
  <c r="F2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3" i="1"/>
  <c r="G4" i="1"/>
  <c r="G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59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40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2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" i="1"/>
  <c r="O21" i="2"/>
  <c r="O20" i="2"/>
  <c r="O16" i="2"/>
  <c r="O17" i="2"/>
  <c r="O18" i="2"/>
  <c r="O19" i="2"/>
  <c r="O15" i="2"/>
  <c r="O11" i="2"/>
  <c r="O12" i="2"/>
  <c r="O13" i="2"/>
  <c r="O14" i="2"/>
  <c r="O10" i="2"/>
  <c r="O8" i="2"/>
  <c r="O7" i="2"/>
  <c r="O4" i="2"/>
  <c r="O3" i="2"/>
  <c r="N21" i="2"/>
  <c r="N20" i="2"/>
  <c r="N18" i="2"/>
  <c r="N11" i="2"/>
  <c r="N7" i="2"/>
  <c r="M21" i="2"/>
  <c r="M14" i="2"/>
  <c r="M11" i="2"/>
  <c r="M10" i="2"/>
  <c r="M9" i="2"/>
  <c r="M4" i="2"/>
  <c r="L18" i="2"/>
  <c r="L14" i="2"/>
  <c r="L10" i="2"/>
  <c r="G142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E169" i="2"/>
  <c r="G169" i="2" s="1"/>
  <c r="E168" i="2"/>
  <c r="G168" i="2" s="1"/>
  <c r="E141" i="2"/>
  <c r="G141" i="2" s="1"/>
  <c r="E142" i="2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3" i="2"/>
  <c r="G114" i="2"/>
  <c r="G115" i="2"/>
  <c r="G116" i="2"/>
  <c r="G117" i="2"/>
  <c r="G118" i="2"/>
  <c r="G119" i="2"/>
  <c r="G120" i="2"/>
  <c r="G121" i="2"/>
  <c r="G123" i="2"/>
  <c r="G127" i="2"/>
  <c r="E135" i="2"/>
  <c r="G135" i="2" s="1"/>
  <c r="E123" i="2"/>
  <c r="E132" i="2" s="1"/>
  <c r="G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N5" i="2" s="1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76" i="2" s="1"/>
  <c r="G67" i="2"/>
  <c r="G68" i="2"/>
  <c r="G69" i="2"/>
  <c r="G70" i="2"/>
  <c r="G71" i="2"/>
  <c r="G72" i="2"/>
  <c r="G73" i="2"/>
  <c r="G74" i="2"/>
  <c r="G75" i="2"/>
  <c r="G58" i="2"/>
  <c r="G59" i="2"/>
  <c r="G60" i="2"/>
  <c r="G61" i="2"/>
  <c r="G62" i="2"/>
  <c r="G63" i="2"/>
  <c r="G64" i="2"/>
  <c r="G65" i="2"/>
  <c r="G66" i="2"/>
  <c r="E31" i="2"/>
  <c r="G31" i="2" s="1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30" i="2" s="1"/>
  <c r="G21" i="2"/>
  <c r="G22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23" i="3"/>
  <c r="A22" i="3"/>
  <c r="A21" i="3"/>
  <c r="A20" i="3"/>
  <c r="A10" i="3"/>
  <c r="A9" i="3"/>
  <c r="A8" i="3"/>
  <c r="A7" i="3"/>
  <c r="A6" i="3"/>
  <c r="A5" i="3"/>
  <c r="A4" i="3"/>
  <c r="A3" i="3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2" i="12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3" i="11"/>
  <c r="AA3" i="11"/>
  <c r="AB3" i="11"/>
  <c r="Z4" i="1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AB2" i="11"/>
  <c r="Z2" i="11"/>
  <c r="AA2" i="1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2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2" i="11"/>
  <c r="L6" i="2" l="1"/>
  <c r="N10" i="2"/>
  <c r="N14" i="2"/>
  <c r="L3" i="2"/>
  <c r="L11" i="2"/>
  <c r="L19" i="2"/>
  <c r="N17" i="2"/>
  <c r="G15" i="2"/>
  <c r="L4" i="2"/>
  <c r="L8" i="2"/>
  <c r="L12" i="2"/>
  <c r="L16" i="2"/>
  <c r="L20" i="2"/>
  <c r="M7" i="2"/>
  <c r="M13" i="2"/>
  <c r="M15" i="2"/>
  <c r="N4" i="2"/>
  <c r="N8" i="2"/>
  <c r="N12" i="2"/>
  <c r="N16" i="2"/>
  <c r="G99" i="2"/>
  <c r="M3" i="2"/>
  <c r="M19" i="2"/>
  <c r="G20" i="2"/>
  <c r="L7" i="2"/>
  <c r="L15" i="2"/>
  <c r="N3" i="2"/>
  <c r="N15" i="2"/>
  <c r="G11" i="2"/>
  <c r="E139" i="2"/>
  <c r="G139" i="2" s="1"/>
  <c r="L5" i="2"/>
  <c r="L9" i="2"/>
  <c r="L13" i="2"/>
  <c r="L17" i="2"/>
  <c r="L21" i="2"/>
  <c r="M8" i="2"/>
  <c r="M12" i="2"/>
  <c r="M16" i="2"/>
  <c r="N6" i="2"/>
  <c r="N9" i="2"/>
  <c r="N13" i="2"/>
  <c r="N19" i="2"/>
  <c r="E39" i="2"/>
  <c r="G39" i="2" s="1"/>
  <c r="G19" i="2"/>
  <c r="G37" i="2"/>
  <c r="E44" i="2"/>
  <c r="G122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3" i="11"/>
  <c r="V2" i="11"/>
  <c r="AE1" i="11"/>
  <c r="D3" i="3"/>
  <c r="D4" i="3"/>
  <c r="D5" i="3"/>
  <c r="D2" i="3"/>
  <c r="D2" i="5"/>
  <c r="D2" i="4"/>
  <c r="G43" i="2" l="1"/>
  <c r="M17" i="2"/>
  <c r="G44" i="2"/>
  <c r="M18" i="2"/>
  <c r="G47" i="2"/>
  <c r="M20" i="2"/>
  <c r="H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<sst xmlns="http://schemas.openxmlformats.org/spreadsheetml/2006/main" count="1253" uniqueCount="148">
  <si>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</si>
  <si>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</si>
  <si>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</si>
  <si>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</si>
  <si>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</si>
  <si>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</si>
  <si>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</si>
  <si>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</si>
  <si>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</si>
  <si>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</si>
  <si>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</si>
  <si>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</si>
  <si>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</si>
  <si>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</si>
  <si>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</si>
  <si>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</si>
  <si>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</si>
  <si>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</si>
  <si>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</si>
  <si>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</si>
  <si>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</si>
  <si>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</si>
  <si>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</si>
  <si>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</si>
  <si>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</si>
  <si>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</si>
  <si>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</si>
  <si>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</si>
  <si>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</si>
  <si>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</si>
  <si>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</si>
  <si>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</si>
  <si>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</si>
  <si>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</si>
  <si>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</si>
  <si>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</si>
  <si>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</si>
  <si>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</si>
  <si>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</si>
  <si>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</si>
  <si>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</si>
  <si>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</si>
  <si>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</si>
  <si>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</si>
  <si>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</si>
  <si>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</si>
  <si>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</si>
  <si>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</si>
  <si>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</si>
  <si>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</si>
  <si>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</si>
  <si>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</si>
  <si>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</si>
  <si>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</si>
  <si>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</si>
  <si>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</si>
  <si>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</si>
  <si>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</si>
  <si>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</si>
  <si>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</si>
  <si>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</si>
  <si>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</si>
  <si>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</si>
  <si>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</si>
  <si>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</si>
  <si>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</si>
  <si>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</si>
  <si>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</si>
  <si>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</si>
  <si>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</si>
  <si>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</si>
  <si>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</si>
  <si>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</si>
  <si>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</si>
  <si>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</si>
  <si>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</si>
  <si>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</si>
  <si>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</si>
  <si>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</si>
  <si>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</si>
  <si>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</si>
  <si>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</si>
  <si>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</si>
  <si>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</si>
  <si>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</si>
  <si>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</si>
  <si>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</si>
  <si>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</si>
  <si>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</si>
  <si>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</si>
  <si>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</si>
  <si>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</si>
  <si>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</si>
  <si>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</si>
  <si>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</si>
  <si>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</si>
  <si>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</si>
  <si>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</si>
  <si>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</si>
  <si>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</si>
  <si>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</si>
  <si>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</si>
  <si>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</si>
  <si>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</si>
  <si>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</si>
  <si>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</si>
  <si>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</si>
  <si>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</si>
  <si>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</si>
  <si>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</si>
  <si>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</si>
  <si>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</si>
  <si>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</si>
  <si>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</si>
  <si>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</si>
  <si>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</si>
  <si>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</si>
  <si>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</si>
  <si>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</si>
  <si>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</si>
  <si>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</si>
  <si>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</si>
  <si>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Drill box [40pcs]</t>
  </si>
  <si>
    <t>Charging station [20pcs]</t>
  </si>
  <si>
    <t>Drilling Rig [1 pcs]</t>
  </si>
  <si>
    <t>Drilling Rig [2 pcs]</t>
  </si>
  <si>
    <t>Drilling Rig [3 pcs]</t>
  </si>
  <si>
    <t>Drill box [5pcs]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</si>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</sst>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5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tabSelected="1" workbookViewId="3">
      <selection activeCell="R10" sqref="R10"/>
    </sheetView>
  </sheetViews>
  <sheetFormatPr defaultColWidth="14.42578125" defaultRowHeight="15" customHeight="1" x14ac:dyDescent="0.25"/>
  <cols>
    <col min="1" max="2" width="16.42578125" customWidth="1"/>
    <col min="3" max="3" width="19.140625" customWidth="1"/>
    <col min="4" max="4" width="8.7109375" customWidth="1"/>
    <col min="5" max="5" width="15.42578125" customWidth="1"/>
    <col min="6" max="6" width="12.85546875" customWidth="1"/>
    <col min="7" max="7" width="15" bestFit="1" customWidth="1"/>
    <col min="8" max="8" width="15.28515625" customWidth="1"/>
    <col min="9" max="9" width="12" bestFit="1" customWidth="1"/>
    <col min="10" max="26" width="8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5">
      <c r="A2" s="6">
        <v>44788</v>
      </c>
      <c r="B2" s="6">
        <v>44789</v>
      </c>
      <c r="C2" s="58" t="s">
        <v>29</v>
      </c>
      <c r="D2" s="4">
        <f>bom!L3</f>
        <v>9480</v>
      </c>
      <c r="E2" s="6">
        <f>WORKDAY(A2,10)</f>
        <v>44802</v>
      </c>
      <c r="F2" s="7" t="s">
        <v>133</v>
      </c>
      <c r="G2" s="5">
        <f>I2*D2</f>
        <v>26768.413142895573</v>
      </c>
      <c r="H2" s="5">
        <f>G2*0.01</f>
        <v>267.68413142895577</v>
      </c>
      <c r="I2">
        <v>2.8236722724573391</v>
      </c>
    </row>
    <row r="3" spans="1:9" x14ac:dyDescent="0.25">
      <c r="A3" s="6">
        <v>44788</v>
      </c>
      <c r="B3" s="6">
        <v>44789</v>
      </c>
      <c r="C3" s="58" t="s">
        <v>30</v>
      </c>
      <c r="D3" s="4">
        <f>bom!L4</f>
        <v>7880</v>
      </c>
      <c r="E3" s="6">
        <f t="shared" ref="E3:E66" si="0">WORKDAY(A3,10)</f>
        <v>44802</v>
      </c>
      <c r="F3" s="7" t="s">
        <v>133</v>
      </c>
      <c r="G3" s="5">
        <f t="shared" ref="G3:G66" si="1">I3*D3</f>
        <v>113432.14183147909</v>
      </c>
      <c r="H3" s="5">
        <f t="shared" ref="H3:H66" si="2">G3*0.01</f>
        <v>1134.3214183147909</v>
      </c>
      <c r="I3">
        <v>14.394941856786687</v>
      </c>
    </row>
    <row r="4" spans="1:9" x14ac:dyDescent="0.25">
      <c r="A4" s="6">
        <v>44788</v>
      </c>
      <c r="B4" s="6">
        <v>44789</v>
      </c>
      <c r="C4" s="56" t="s">
        <v>34</v>
      </c>
      <c r="D4" s="4">
        <f>bom!L5</f>
        <v>40000</v>
      </c>
      <c r="E4" s="6">
        <f t="shared" si="0"/>
        <v>44802</v>
      </c>
      <c r="F4" s="7" t="s">
        <v>134</v>
      </c>
      <c r="G4" s="5">
        <f t="shared" si="1"/>
        <v>54634.356573945835</v>
      </c>
      <c r="H4" s="5">
        <f t="shared" si="2"/>
        <v>546.34356573945831</v>
      </c>
      <c r="I4">
        <v>1.3658589143486459</v>
      </c>
    </row>
    <row r="5" spans="1:9" x14ac:dyDescent="0.25">
      <c r="A5" s="6">
        <v>44788</v>
      </c>
      <c r="B5" s="6">
        <v>44789</v>
      </c>
      <c r="C5" s="58" t="s">
        <v>31</v>
      </c>
      <c r="D5" s="4">
        <f>bom!L6</f>
        <v>8000</v>
      </c>
      <c r="E5" s="6">
        <f t="shared" si="0"/>
        <v>44802</v>
      </c>
      <c r="F5" t="s">
        <v>135</v>
      </c>
      <c r="G5" s="5">
        <f t="shared" si="1"/>
        <v>14719.484840514217</v>
      </c>
      <c r="H5" s="5">
        <f t="shared" si="2"/>
        <v>147.19484840514218</v>
      </c>
      <c r="I5">
        <v>1.839935605064277</v>
      </c>
    </row>
    <row r="6" spans="1:9" x14ac:dyDescent="0.25">
      <c r="A6" s="6">
        <v>44788</v>
      </c>
      <c r="B6" s="6">
        <v>44789</v>
      </c>
      <c r="C6" s="58" t="s">
        <v>32</v>
      </c>
      <c r="D6" s="4">
        <f>bom!L7</f>
        <v>22400</v>
      </c>
      <c r="E6" s="6">
        <f t="shared" si="0"/>
        <v>44802</v>
      </c>
      <c r="F6" t="s">
        <v>136</v>
      </c>
      <c r="G6" s="5">
        <f t="shared" si="1"/>
        <v>514097.32471312879</v>
      </c>
      <c r="H6" s="5">
        <f t="shared" si="2"/>
        <v>5140.9732471312882</v>
      </c>
      <c r="I6">
        <v>22.950773424693249</v>
      </c>
    </row>
    <row r="7" spans="1:9" x14ac:dyDescent="0.25">
      <c r="A7" s="6">
        <v>44788</v>
      </c>
      <c r="B7" s="6">
        <v>44789</v>
      </c>
      <c r="C7" s="58" t="s">
        <v>33</v>
      </c>
      <c r="D7" s="4">
        <f>bom!L8</f>
        <v>35000</v>
      </c>
      <c r="E7" s="6">
        <f t="shared" si="0"/>
        <v>44802</v>
      </c>
      <c r="F7" t="s">
        <v>136</v>
      </c>
      <c r="G7" s="5">
        <f t="shared" si="1"/>
        <v>1203105.9104862125</v>
      </c>
      <c r="H7" s="5">
        <f t="shared" si="2"/>
        <v>12031.059104862125</v>
      </c>
      <c r="I7">
        <v>34.374454585320358</v>
      </c>
    </row>
    <row r="8" spans="1:9" x14ac:dyDescent="0.25">
      <c r="A8" s="6">
        <v>44788</v>
      </c>
      <c r="B8" s="6">
        <v>44789</v>
      </c>
      <c r="C8" s="58" t="s">
        <v>35</v>
      </c>
      <c r="D8" s="4">
        <f>bom!L9</f>
        <v>1000</v>
      </c>
      <c r="E8" s="6">
        <f t="shared" si="0"/>
        <v>44802</v>
      </c>
      <c r="F8" t="s">
        <v>137</v>
      </c>
      <c r="G8" s="5">
        <f t="shared" si="1"/>
        <v>19830.017354792686</v>
      </c>
      <c r="H8" s="5">
        <f t="shared" si="2"/>
        <v>198.30017354792687</v>
      </c>
      <c r="I8">
        <v>19.830017354792687</v>
      </c>
    </row>
    <row r="9" spans="1:9" x14ac:dyDescent="0.25">
      <c r="A9" s="6">
        <v>44788</v>
      </c>
      <c r="B9" s="6">
        <v>44789</v>
      </c>
      <c r="C9" s="58" t="s">
        <v>36</v>
      </c>
      <c r="D9" s="4">
        <f>bom!L10</f>
        <v>340</v>
      </c>
      <c r="E9" s="6">
        <f t="shared" si="0"/>
        <v>44802</v>
      </c>
      <c r="F9" t="s">
        <v>138</v>
      </c>
      <c r="G9" s="5">
        <f t="shared" si="1"/>
        <v>761448.4108533595</v>
      </c>
      <c r="H9" s="5">
        <f t="shared" si="2"/>
        <v>7614.4841085335947</v>
      </c>
      <c r="I9">
        <v>2239.5541495687044</v>
      </c>
    </row>
    <row r="10" spans="1:9" x14ac:dyDescent="0.25">
      <c r="A10" s="6">
        <v>44788</v>
      </c>
      <c r="B10" s="6">
        <v>44789</v>
      </c>
      <c r="C10" s="52" t="s">
        <v>40</v>
      </c>
      <c r="D10" s="4">
        <f>bom!L11</f>
        <v>40</v>
      </c>
      <c r="E10" s="6">
        <f t="shared" si="0"/>
        <v>44802</v>
      </c>
      <c r="F10" t="s">
        <v>139</v>
      </c>
      <c r="G10" s="5">
        <f t="shared" si="1"/>
        <v>149300.45235631647</v>
      </c>
      <c r="H10" s="5">
        <f t="shared" si="2"/>
        <v>1493.0045235631646</v>
      </c>
      <c r="I10">
        <v>3732.5113089079118</v>
      </c>
    </row>
    <row r="11" spans="1:9" x14ac:dyDescent="0.25">
      <c r="A11" s="6">
        <v>44788</v>
      </c>
      <c r="B11" s="6">
        <v>44789</v>
      </c>
      <c r="C11" s="52" t="s">
        <v>41</v>
      </c>
      <c r="D11" s="4">
        <f>bom!L12</f>
        <v>40</v>
      </c>
      <c r="E11" s="6">
        <f t="shared" si="0"/>
        <v>44802</v>
      </c>
      <c r="F11" t="s">
        <v>140</v>
      </c>
      <c r="G11" s="5">
        <f t="shared" si="1"/>
        <v>1757.6110378531621</v>
      </c>
      <c r="H11" s="5">
        <f t="shared" si="2"/>
        <v>17.57611037853162</v>
      </c>
      <c r="I11">
        <v>43.940275946329052</v>
      </c>
    </row>
    <row r="12" spans="1:9" x14ac:dyDescent="0.25">
      <c r="A12" s="6">
        <v>44788</v>
      </c>
      <c r="B12" s="6">
        <v>44789</v>
      </c>
      <c r="C12" s="52" t="s">
        <v>44</v>
      </c>
      <c r="D12" s="4">
        <f>bom!L13</f>
        <v>20</v>
      </c>
      <c r="E12" s="6">
        <f t="shared" si="0"/>
        <v>44802</v>
      </c>
      <c r="F12" t="s">
        <v>9</v>
      </c>
      <c r="G12" s="5">
        <f t="shared" si="1"/>
        <v>9485.7267996491155</v>
      </c>
      <c r="H12" s="5">
        <f t="shared" si="2"/>
        <v>94.85726799649116</v>
      </c>
      <c r="I12">
        <v>474.28633998245579</v>
      </c>
    </row>
    <row r="13" spans="1:9" x14ac:dyDescent="0.25">
      <c r="A13" s="6">
        <v>44788</v>
      </c>
      <c r="B13" s="6">
        <v>44789</v>
      </c>
      <c r="C13" s="52" t="s">
        <v>42</v>
      </c>
      <c r="D13" s="4">
        <f>bom!L14</f>
        <v>40</v>
      </c>
      <c r="E13" s="6">
        <f t="shared" si="0"/>
        <v>44802</v>
      </c>
      <c r="F13" t="s">
        <v>141</v>
      </c>
      <c r="G13" s="5">
        <f t="shared" si="1"/>
        <v>8748.303121755087</v>
      </c>
      <c r="H13" s="5">
        <f t="shared" si="2"/>
        <v>87.483031217550874</v>
      </c>
      <c r="I13">
        <v>218.70757804387719</v>
      </c>
    </row>
    <row r="14" spans="1:9" x14ac:dyDescent="0.25">
      <c r="A14" s="6">
        <v>44788</v>
      </c>
      <c r="B14" s="6">
        <v>44789</v>
      </c>
      <c r="C14" s="56" t="s">
        <v>45</v>
      </c>
      <c r="D14" s="4">
        <f>bom!L15</f>
        <v>6</v>
      </c>
      <c r="E14" s="6">
        <f t="shared" si="0"/>
        <v>44802</v>
      </c>
      <c r="F14" t="s">
        <v>142</v>
      </c>
      <c r="G14" s="5">
        <f t="shared" si="1"/>
        <v>335504.5438353293</v>
      </c>
      <c r="H14" s="5">
        <f t="shared" si="2"/>
        <v>3355.0454383532929</v>
      </c>
      <c r="I14">
        <v>55917.423972554883</v>
      </c>
    </row>
    <row r="15" spans="1:9" x14ac:dyDescent="0.25">
      <c r="A15" s="6">
        <v>44788</v>
      </c>
      <c r="B15" s="6">
        <v>44789</v>
      </c>
      <c r="C15" s="52" t="s">
        <v>47</v>
      </c>
      <c r="D15" s="4">
        <f>bom!L16</f>
        <v>3</v>
      </c>
      <c r="E15" s="6">
        <f t="shared" si="0"/>
        <v>44802</v>
      </c>
      <c r="F15" t="s">
        <v>143</v>
      </c>
      <c r="G15" s="5">
        <f t="shared" si="1"/>
        <v>1248564153.176774</v>
      </c>
      <c r="H15" s="5">
        <f t="shared" si="2"/>
        <v>12485641.531767741</v>
      </c>
      <c r="I15">
        <v>416188051.05892467</v>
      </c>
    </row>
    <row r="16" spans="1:9" x14ac:dyDescent="0.25">
      <c r="A16" s="6">
        <v>44788</v>
      </c>
      <c r="B16" s="6">
        <v>44789</v>
      </c>
      <c r="C16" s="52" t="s">
        <v>48</v>
      </c>
      <c r="D16" s="4">
        <f>bom!L17</f>
        <v>3</v>
      </c>
      <c r="E16" s="6">
        <f t="shared" si="0"/>
        <v>44802</v>
      </c>
      <c r="F16" t="s">
        <v>11</v>
      </c>
      <c r="G16" s="5">
        <f t="shared" si="1"/>
        <v>8371054.668760404</v>
      </c>
      <c r="H16" s="5">
        <f t="shared" si="2"/>
        <v>83710.546687604045</v>
      </c>
      <c r="I16">
        <v>2790351.5562534682</v>
      </c>
    </row>
    <row r="17" spans="1:9" x14ac:dyDescent="0.25">
      <c r="A17" s="6">
        <v>44788</v>
      </c>
      <c r="B17" s="6">
        <v>44789</v>
      </c>
      <c r="C17" s="52" t="s">
        <v>49</v>
      </c>
      <c r="D17" s="4">
        <f>bom!L18</f>
        <v>3</v>
      </c>
      <c r="E17" s="6">
        <f t="shared" si="0"/>
        <v>44802</v>
      </c>
      <c r="F17" t="s">
        <v>144</v>
      </c>
      <c r="G17" s="5">
        <f t="shared" si="1"/>
        <v>1136502.3712527906</v>
      </c>
      <c r="H17" s="5">
        <f t="shared" si="2"/>
        <v>11365.023712527905</v>
      </c>
      <c r="I17">
        <v>378834.12375093019</v>
      </c>
    </row>
    <row r="18" spans="1:9" x14ac:dyDescent="0.25">
      <c r="A18" s="6">
        <v>44788</v>
      </c>
      <c r="B18" s="6">
        <v>44789</v>
      </c>
      <c r="C18" s="56" t="s">
        <v>37</v>
      </c>
      <c r="D18" s="4">
        <f>bom!L19</f>
        <v>18</v>
      </c>
      <c r="E18" s="6">
        <f t="shared" si="0"/>
        <v>44802</v>
      </c>
      <c r="F18" t="s">
        <v>145</v>
      </c>
      <c r="G18" s="5">
        <f t="shared" si="1"/>
        <v>42715.753639988456</v>
      </c>
      <c r="H18" s="5">
        <f t="shared" si="2"/>
        <v>427.15753639988458</v>
      </c>
      <c r="I18">
        <v>2373.097424443803</v>
      </c>
    </row>
    <row r="19" spans="1:9" x14ac:dyDescent="0.25">
      <c r="A19" s="6">
        <v>44788</v>
      </c>
      <c r="B19" s="6">
        <v>44789</v>
      </c>
      <c r="C19" s="52" t="s">
        <v>51</v>
      </c>
      <c r="D19" s="4">
        <f>bom!L20</f>
        <v>3</v>
      </c>
      <c r="E19" s="6">
        <f t="shared" si="0"/>
        <v>44802</v>
      </c>
      <c r="F19" t="s">
        <v>146</v>
      </c>
      <c r="G19" s="5">
        <f t="shared" si="1"/>
        <v>169655.09928261201</v>
      </c>
      <c r="H19" s="5">
        <f t="shared" si="2"/>
        <v>1696.5509928261201</v>
      </c>
      <c r="I19">
        <v>56551.699760870666</v>
      </c>
    </row>
    <row r="20" spans="1:9" x14ac:dyDescent="0.25">
      <c r="A20" s="36">
        <v>44788</v>
      </c>
      <c r="B20" s="36">
        <v>44789</v>
      </c>
      <c r="C20" s="68" t="s">
        <v>10</v>
      </c>
      <c r="D20" s="4">
        <f>bom!L21</f>
        <v>2180</v>
      </c>
      <c r="E20" s="6">
        <f t="shared" si="0"/>
        <v>44802</v>
      </c>
      <c r="F20" t="s">
        <v>147</v>
      </c>
      <c r="G20" s="5">
        <f t="shared" si="1"/>
        <v>291428.26109559275</v>
      </c>
      <c r="H20" s="5">
        <f t="shared" si="2"/>
        <v>2914.2826109559278</v>
      </c>
      <c r="I20">
        <v>133.68268857595999</v>
      </c>
    </row>
    <row r="21" spans="1:9" ht="15.75" customHeight="1" x14ac:dyDescent="0.25">
      <c r="A21" s="6">
        <v>44805</v>
      </c>
      <c r="B21" s="6">
        <v>44806</v>
      </c>
      <c r="C21" s="58" t="s">
        <v>29</v>
      </c>
      <c r="D21">
        <f>bom!M3</f>
        <v>3200</v>
      </c>
      <c r="E21" s="6">
        <f t="shared" si="0"/>
        <v>44819</v>
      </c>
      <c r="F21" s="7" t="s">
        <v>133</v>
      </c>
      <c r="G21" s="5">
        <f t="shared" si="1"/>
        <v>9354.7994696997848</v>
      </c>
      <c r="H21" s="5">
        <f t="shared" si="2"/>
        <v>93.547994696997847</v>
      </c>
      <c r="I21">
        <v>2.9233748342811827</v>
      </c>
    </row>
    <row r="22" spans="1:9" ht="15.75" customHeight="1" x14ac:dyDescent="0.25">
      <c r="A22" s="6">
        <v>44805</v>
      </c>
      <c r="B22" s="6">
        <v>44806</v>
      </c>
      <c r="C22" s="58" t="s">
        <v>30</v>
      </c>
      <c r="D22">
        <f>bom!M4</f>
        <v>3080</v>
      </c>
      <c r="E22" s="6">
        <f t="shared" si="0"/>
        <v>44819</v>
      </c>
      <c r="F22" s="7" t="s">
        <v>133</v>
      </c>
      <c r="G22" s="5">
        <f t="shared" si="1"/>
        <v>44803.685768746851</v>
      </c>
      <c r="H22" s="5">
        <f t="shared" si="2"/>
        <v>448.03685768746851</v>
      </c>
      <c r="I22">
        <v>14.546651223619108</v>
      </c>
    </row>
    <row r="23" spans="1:9" ht="15.75" customHeight="1" x14ac:dyDescent="0.25">
      <c r="A23" s="6">
        <v>44805</v>
      </c>
      <c r="B23" s="6">
        <v>44806</v>
      </c>
      <c r="C23" s="56" t="s">
        <v>34</v>
      </c>
      <c r="D23">
        <f>bom!M5</f>
        <v>0</v>
      </c>
      <c r="E23" s="6">
        <f t="shared" si="0"/>
        <v>44819</v>
      </c>
      <c r="F23" s="7" t="s">
        <v>134</v>
      </c>
      <c r="G23" s="5">
        <f t="shared" si="1"/>
        <v>0</v>
      </c>
      <c r="H23" s="5">
        <f t="shared" si="2"/>
        <v>0</v>
      </c>
      <c r="I23">
        <v>1.3423787376072198</v>
      </c>
    </row>
    <row r="24" spans="1:9" ht="15.75" customHeight="1" x14ac:dyDescent="0.25">
      <c r="A24" s="6">
        <v>44805</v>
      </c>
      <c r="B24" s="6">
        <v>44806</v>
      </c>
      <c r="C24" s="58" t="s">
        <v>31</v>
      </c>
      <c r="D24">
        <f>bom!M6</f>
        <v>0</v>
      </c>
      <c r="E24" s="6">
        <f t="shared" si="0"/>
        <v>44819</v>
      </c>
      <c r="F24" t="s">
        <v>135</v>
      </c>
      <c r="G24" s="5">
        <f t="shared" si="1"/>
        <v>0</v>
      </c>
      <c r="H24" s="5">
        <f t="shared" si="2"/>
        <v>0</v>
      </c>
      <c r="I24">
        <v>1.9157881064927338</v>
      </c>
    </row>
    <row r="25" spans="1:9" ht="15.75" customHeight="1" x14ac:dyDescent="0.25">
      <c r="A25" s="6">
        <v>44805</v>
      </c>
      <c r="B25" s="6">
        <v>44806</v>
      </c>
      <c r="C25" s="58" t="s">
        <v>32</v>
      </c>
      <c r="D25">
        <f>bom!M7</f>
        <v>2400</v>
      </c>
      <c r="E25" s="6">
        <f t="shared" si="0"/>
        <v>44819</v>
      </c>
      <c r="F25" t="s">
        <v>136</v>
      </c>
      <c r="G25" s="5">
        <f t="shared" si="1"/>
        <v>52489.586925152878</v>
      </c>
      <c r="H25" s="5">
        <f t="shared" si="2"/>
        <v>524.89586925152878</v>
      </c>
      <c r="I25">
        <v>21.870661218813698</v>
      </c>
    </row>
    <row r="26" spans="1:9" ht="15.75" customHeight="1" x14ac:dyDescent="0.25">
      <c r="A26" s="6">
        <v>44805</v>
      </c>
      <c r="B26" s="6">
        <v>44806</v>
      </c>
      <c r="C26" s="58" t="s">
        <v>33</v>
      </c>
      <c r="D26">
        <f>bom!M8</f>
        <v>15000</v>
      </c>
      <c r="E26" s="6">
        <f t="shared" si="0"/>
        <v>44819</v>
      </c>
      <c r="F26" t="s">
        <v>136</v>
      </c>
      <c r="G26" s="5">
        <f t="shared" si="1"/>
        <v>511795.20385347563</v>
      </c>
      <c r="H26" s="5">
        <f t="shared" si="2"/>
        <v>5117.952038534756</v>
      </c>
      <c r="I26">
        <v>34.119680256898377</v>
      </c>
    </row>
    <row r="27" spans="1:9" ht="15.75" customHeight="1" x14ac:dyDescent="0.25">
      <c r="A27" s="6">
        <v>44805</v>
      </c>
      <c r="B27" s="6">
        <v>44806</v>
      </c>
      <c r="C27" s="58" t="s">
        <v>35</v>
      </c>
      <c r="D27">
        <f>bom!M9</f>
        <v>0</v>
      </c>
      <c r="E27" s="6">
        <f t="shared" si="0"/>
        <v>44819</v>
      </c>
      <c r="F27" t="s">
        <v>137</v>
      </c>
      <c r="G27" s="5">
        <f t="shared" si="1"/>
        <v>0</v>
      </c>
      <c r="H27" s="5">
        <f t="shared" si="2"/>
        <v>0</v>
      </c>
      <c r="I27">
        <v>19.655536346707471</v>
      </c>
    </row>
    <row r="28" spans="1:9" ht="15.75" customHeight="1" x14ac:dyDescent="0.25">
      <c r="A28" s="6">
        <v>44805</v>
      </c>
      <c r="B28" s="6">
        <v>44806</v>
      </c>
      <c r="C28" s="58" t="s">
        <v>36</v>
      </c>
      <c r="D28">
        <f>bom!M10</f>
        <v>100</v>
      </c>
      <c r="E28" s="6">
        <f t="shared" si="0"/>
        <v>44819</v>
      </c>
      <c r="F28" t="s">
        <v>138</v>
      </c>
      <c r="G28" s="5">
        <f t="shared" si="1"/>
        <v>217523.55732612687</v>
      </c>
      <c r="H28" s="5">
        <f t="shared" si="2"/>
        <v>2175.2355732612687</v>
      </c>
      <c r="I28">
        <v>2175.2355732612687</v>
      </c>
    </row>
    <row r="29" spans="1:9" ht="15.75" customHeight="1" x14ac:dyDescent="0.25">
      <c r="A29" s="6">
        <v>44805</v>
      </c>
      <c r="B29" s="6">
        <v>44806</v>
      </c>
      <c r="C29" s="52" t="s">
        <v>40</v>
      </c>
      <c r="D29">
        <f>bom!M11</f>
        <v>40</v>
      </c>
      <c r="E29" s="6">
        <f t="shared" si="0"/>
        <v>44819</v>
      </c>
      <c r="F29" t="s">
        <v>139</v>
      </c>
      <c r="G29" s="5">
        <f t="shared" si="1"/>
        <v>144933.51059170332</v>
      </c>
      <c r="H29" s="5">
        <f t="shared" si="2"/>
        <v>1449.3351059170332</v>
      </c>
      <c r="I29">
        <v>3623.3377647925831</v>
      </c>
    </row>
    <row r="30" spans="1:9" ht="15.75" customHeight="1" x14ac:dyDescent="0.25">
      <c r="A30" s="6">
        <v>44805</v>
      </c>
      <c r="B30" s="6">
        <v>44806</v>
      </c>
      <c r="C30" s="52" t="s">
        <v>41</v>
      </c>
      <c r="D30">
        <f>bom!M12</f>
        <v>40</v>
      </c>
      <c r="E30" s="6">
        <f t="shared" si="0"/>
        <v>44819</v>
      </c>
      <c r="F30" t="s">
        <v>140</v>
      </c>
      <c r="G30" s="5">
        <f t="shared" si="1"/>
        <v>1773.0694220656528</v>
      </c>
      <c r="H30" s="5">
        <f t="shared" si="2"/>
        <v>17.730694220656527</v>
      </c>
      <c r="I30">
        <v>44.32673555164132</v>
      </c>
    </row>
    <row r="31" spans="1:9" ht="15.75" customHeight="1" x14ac:dyDescent="0.25">
      <c r="A31" s="6">
        <v>44805</v>
      </c>
      <c r="B31" s="6">
        <v>44806</v>
      </c>
      <c r="C31" s="52" t="s">
        <v>44</v>
      </c>
      <c r="D31">
        <f>bom!M13</f>
        <v>20</v>
      </c>
      <c r="E31" s="6">
        <f t="shared" si="0"/>
        <v>44819</v>
      </c>
      <c r="F31" t="s">
        <v>9</v>
      </c>
      <c r="G31" s="5">
        <f t="shared" si="1"/>
        <v>9270.5604669987079</v>
      </c>
      <c r="H31" s="5">
        <f t="shared" si="2"/>
        <v>92.705604669987082</v>
      </c>
      <c r="I31">
        <v>463.52802334993544</v>
      </c>
    </row>
    <row r="32" spans="1:9" ht="15.75" customHeight="1" x14ac:dyDescent="0.25">
      <c r="A32" s="6">
        <v>44805</v>
      </c>
      <c r="B32" s="6">
        <v>44806</v>
      </c>
      <c r="C32" s="52" t="s">
        <v>42</v>
      </c>
      <c r="D32">
        <f>bom!M14</f>
        <v>40</v>
      </c>
      <c r="E32" s="6">
        <f t="shared" si="0"/>
        <v>44819</v>
      </c>
      <c r="F32" t="s">
        <v>141</v>
      </c>
      <c r="G32" s="5">
        <f t="shared" si="1"/>
        <v>8672.4349813877234</v>
      </c>
      <c r="H32" s="5">
        <f t="shared" si="2"/>
        <v>86.72434981387724</v>
      </c>
      <c r="I32">
        <v>216.81087453469308</v>
      </c>
    </row>
    <row r="33" spans="1:9" ht="15.75" customHeight="1" x14ac:dyDescent="0.25">
      <c r="A33" s="6">
        <v>44805</v>
      </c>
      <c r="B33" s="6">
        <v>44806</v>
      </c>
      <c r="C33" s="56" t="s">
        <v>45</v>
      </c>
      <c r="D33">
        <f>bom!M15</f>
        <v>14</v>
      </c>
      <c r="E33" s="6">
        <f t="shared" si="0"/>
        <v>44819</v>
      </c>
      <c r="F33" t="s">
        <v>142</v>
      </c>
      <c r="G33" s="5">
        <f t="shared" si="1"/>
        <v>777178.07257294131</v>
      </c>
      <c r="H33" s="5">
        <f t="shared" si="2"/>
        <v>7771.7807257294135</v>
      </c>
      <c r="I33">
        <v>55512.719469495809</v>
      </c>
    </row>
    <row r="34" spans="1:9" ht="15.75" customHeight="1" x14ac:dyDescent="0.25">
      <c r="A34" s="6">
        <v>44805</v>
      </c>
      <c r="B34" s="6">
        <v>44806</v>
      </c>
      <c r="C34" s="52" t="s">
        <v>47</v>
      </c>
      <c r="D34">
        <f>bom!M16</f>
        <v>7</v>
      </c>
      <c r="E34" s="6">
        <f t="shared" si="0"/>
        <v>44819</v>
      </c>
      <c r="F34" t="s">
        <v>143</v>
      </c>
      <c r="G34" s="5">
        <f t="shared" si="1"/>
        <v>2877097857.2119007</v>
      </c>
      <c r="H34" s="5">
        <f t="shared" si="2"/>
        <v>28770978.572119009</v>
      </c>
      <c r="I34">
        <v>411013979.60170013</v>
      </c>
    </row>
    <row r="35" spans="1:9" ht="15.75" customHeight="1" x14ac:dyDescent="0.25">
      <c r="A35" s="6">
        <v>44805</v>
      </c>
      <c r="B35" s="6">
        <v>44806</v>
      </c>
      <c r="C35" s="52" t="s">
        <v>48</v>
      </c>
      <c r="D35">
        <f>bom!M17</f>
        <v>7</v>
      </c>
      <c r="E35" s="6">
        <f t="shared" si="0"/>
        <v>44819</v>
      </c>
      <c r="F35" t="s">
        <v>11</v>
      </c>
      <c r="G35" s="5">
        <f t="shared" si="1"/>
        <v>19677613.847886328</v>
      </c>
      <c r="H35" s="5">
        <f t="shared" si="2"/>
        <v>196776.13847886329</v>
      </c>
      <c r="I35">
        <v>2811087.6925551896</v>
      </c>
    </row>
    <row r="36" spans="1:9" ht="15.75" customHeight="1" x14ac:dyDescent="0.25">
      <c r="A36" s="6">
        <v>44805</v>
      </c>
      <c r="B36" s="6">
        <v>44806</v>
      </c>
      <c r="C36" s="52" t="s">
        <v>49</v>
      </c>
      <c r="D36">
        <f>bom!M18</f>
        <v>7</v>
      </c>
      <c r="E36" s="6">
        <f t="shared" si="0"/>
        <v>44819</v>
      </c>
      <c r="F36" t="s">
        <v>144</v>
      </c>
      <c r="G36" s="5">
        <f t="shared" si="1"/>
        <v>2620994.015253095</v>
      </c>
      <c r="H36" s="5">
        <f t="shared" si="2"/>
        <v>26209.940152530951</v>
      </c>
      <c r="I36">
        <v>374427.71646472783</v>
      </c>
    </row>
    <row r="37" spans="1:9" ht="15.75" customHeight="1" x14ac:dyDescent="0.25">
      <c r="A37" s="6">
        <v>44805</v>
      </c>
      <c r="B37" s="6">
        <v>44806</v>
      </c>
      <c r="C37" s="56" t="s">
        <v>37</v>
      </c>
      <c r="D37">
        <f>bom!M19</f>
        <v>42</v>
      </c>
      <c r="E37" s="6">
        <f t="shared" si="0"/>
        <v>44819</v>
      </c>
      <c r="F37" t="s">
        <v>145</v>
      </c>
      <c r="G37" s="5">
        <f t="shared" si="1"/>
        <v>97790.945099689576</v>
      </c>
      <c r="H37" s="5">
        <f t="shared" si="2"/>
        <v>977.90945099689577</v>
      </c>
      <c r="I37">
        <v>2328.3558357068946</v>
      </c>
    </row>
    <row r="38" spans="1:9" ht="15.75" customHeight="1" x14ac:dyDescent="0.25">
      <c r="A38" s="6">
        <v>44805</v>
      </c>
      <c r="B38" s="6">
        <v>44806</v>
      </c>
      <c r="C38" s="52" t="s">
        <v>51</v>
      </c>
      <c r="D38">
        <f>bom!M20</f>
        <v>7</v>
      </c>
      <c r="E38" s="6">
        <f t="shared" si="0"/>
        <v>44819</v>
      </c>
      <c r="F38" t="s">
        <v>146</v>
      </c>
      <c r="G38" s="5">
        <f t="shared" si="1"/>
        <v>377562.01328550786</v>
      </c>
      <c r="H38" s="5">
        <f t="shared" si="2"/>
        <v>3775.6201328550787</v>
      </c>
      <c r="I38">
        <v>53937.430469358267</v>
      </c>
    </row>
    <row r="39" spans="1:9" ht="15.75" customHeight="1" x14ac:dyDescent="0.25">
      <c r="A39" s="36">
        <v>44805</v>
      </c>
      <c r="B39" s="36">
        <v>44806</v>
      </c>
      <c r="C39" s="68" t="s">
        <v>10</v>
      </c>
      <c r="D39">
        <f>bom!M21</f>
        <v>3300</v>
      </c>
      <c r="E39" s="6">
        <f t="shared" si="0"/>
        <v>44819</v>
      </c>
      <c r="F39" t="s">
        <v>147</v>
      </c>
      <c r="G39" s="5">
        <f t="shared" si="1"/>
        <v>429634.0305698911</v>
      </c>
      <c r="H39" s="5">
        <f t="shared" si="2"/>
        <v>4296.3403056989109</v>
      </c>
      <c r="I39">
        <v>130.19213047572458</v>
      </c>
    </row>
    <row r="40" spans="1:9" ht="15.75" customHeight="1" x14ac:dyDescent="0.25">
      <c r="A40" s="6">
        <v>44837</v>
      </c>
      <c r="B40" s="6">
        <v>44838</v>
      </c>
      <c r="C40" s="58" t="s">
        <v>29</v>
      </c>
      <c r="D40">
        <f>bom!N3</f>
        <v>10265</v>
      </c>
      <c r="E40" s="6">
        <f t="shared" si="0"/>
        <v>44851</v>
      </c>
      <c r="F40" s="7" t="s">
        <v>133</v>
      </c>
      <c r="G40" s="5">
        <f t="shared" si="1"/>
        <v>30434.88758708891</v>
      </c>
      <c r="H40" s="5">
        <f t="shared" si="2"/>
        <v>304.34887587088912</v>
      </c>
      <c r="I40">
        <v>2.9649184205639463</v>
      </c>
    </row>
    <row r="41" spans="1:9" ht="15.75" customHeight="1" x14ac:dyDescent="0.25">
      <c r="A41" s="6">
        <v>44837</v>
      </c>
      <c r="B41" s="6">
        <v>44838</v>
      </c>
      <c r="C41" s="58" t="s">
        <v>30</v>
      </c>
      <c r="D41">
        <f>bom!N4</f>
        <v>8480</v>
      </c>
      <c r="E41" s="6">
        <f t="shared" si="0"/>
        <v>44851</v>
      </c>
      <c r="F41" s="7" t="s">
        <v>133</v>
      </c>
      <c r="G41" s="5">
        <f t="shared" si="1"/>
        <v>125720.25602961687</v>
      </c>
      <c r="H41" s="5">
        <f t="shared" si="2"/>
        <v>1257.2025602961687</v>
      </c>
      <c r="I41">
        <v>14.825501890285008</v>
      </c>
    </row>
    <row r="42" spans="1:9" ht="15.75" customHeight="1" x14ac:dyDescent="0.25">
      <c r="A42" s="6">
        <v>44837</v>
      </c>
      <c r="B42" s="6">
        <v>44838</v>
      </c>
      <c r="C42" s="56" t="s">
        <v>34</v>
      </c>
      <c r="D42">
        <f>bom!N5</f>
        <v>45000</v>
      </c>
      <c r="E42" s="6">
        <f t="shared" si="0"/>
        <v>44851</v>
      </c>
      <c r="F42" s="7" t="s">
        <v>134</v>
      </c>
      <c r="G42" s="5">
        <f t="shared" si="1"/>
        <v>59697.560869372704</v>
      </c>
      <c r="H42" s="5">
        <f t="shared" si="2"/>
        <v>596.97560869372705</v>
      </c>
      <c r="I42">
        <v>1.3266124637638379</v>
      </c>
    </row>
    <row r="43" spans="1:9" ht="15.75" customHeight="1" x14ac:dyDescent="0.25">
      <c r="A43" s="6">
        <v>44837</v>
      </c>
      <c r="B43" s="6">
        <v>44838</v>
      </c>
      <c r="C43" s="58" t="s">
        <v>31</v>
      </c>
      <c r="D43">
        <f>bom!N6</f>
        <v>9000</v>
      </c>
      <c r="E43" s="6">
        <f t="shared" si="0"/>
        <v>44851</v>
      </c>
      <c r="F43" t="s">
        <v>135</v>
      </c>
      <c r="G43" s="5">
        <f t="shared" si="1"/>
        <v>17348.92645171169</v>
      </c>
      <c r="H43" s="5">
        <f t="shared" si="2"/>
        <v>173.48926451711691</v>
      </c>
      <c r="I43">
        <v>1.927658494634632</v>
      </c>
    </row>
    <row r="44" spans="1:9" ht="15.75" customHeight="1" x14ac:dyDescent="0.25">
      <c r="A44" s="6">
        <v>44837</v>
      </c>
      <c r="B44" s="6">
        <v>44838</v>
      </c>
      <c r="C44" s="58" t="s">
        <v>32</v>
      </c>
      <c r="D44">
        <f>bom!N7</f>
        <v>24900</v>
      </c>
      <c r="E44" s="6">
        <f t="shared" si="0"/>
        <v>44851</v>
      </c>
      <c r="F44" t="s">
        <v>136</v>
      </c>
      <c r="G44" s="5">
        <f t="shared" si="1"/>
        <v>546706.02658764762</v>
      </c>
      <c r="H44" s="5">
        <f t="shared" si="2"/>
        <v>5467.0602658764765</v>
      </c>
      <c r="I44">
        <v>21.956065324805127</v>
      </c>
    </row>
    <row r="45" spans="1:9" ht="15.75" customHeight="1" x14ac:dyDescent="0.25">
      <c r="A45" s="6">
        <v>44837</v>
      </c>
      <c r="B45" s="6">
        <v>44838</v>
      </c>
      <c r="C45" s="58" t="s">
        <v>33</v>
      </c>
      <c r="D45">
        <f>bom!N8</f>
        <v>37500</v>
      </c>
      <c r="E45" s="6">
        <f t="shared" si="0"/>
        <v>44851</v>
      </c>
      <c r="F45" t="s">
        <v>136</v>
      </c>
      <c r="G45" s="5">
        <f t="shared" si="1"/>
        <v>1281604.498751166</v>
      </c>
      <c r="H45" s="5">
        <f t="shared" si="2"/>
        <v>12816.044987511661</v>
      </c>
      <c r="I45">
        <v>34.176119966697762</v>
      </c>
    </row>
    <row r="46" spans="1:9" ht="15.75" customHeight="1" x14ac:dyDescent="0.25">
      <c r="A46" s="6">
        <v>44837</v>
      </c>
      <c r="B46" s="6">
        <v>44838</v>
      </c>
      <c r="C46" s="58" t="s">
        <v>35</v>
      </c>
      <c r="D46">
        <f>bom!N9</f>
        <v>1125</v>
      </c>
      <c r="E46" s="6">
        <f t="shared" si="0"/>
        <v>44851</v>
      </c>
      <c r="F46" t="s">
        <v>137</v>
      </c>
      <c r="G46" s="5">
        <f t="shared" si="1"/>
        <v>21815.76725305431</v>
      </c>
      <c r="H46" s="5">
        <f t="shared" si="2"/>
        <v>218.1576725305431</v>
      </c>
      <c r="I46">
        <v>19.391793113826054</v>
      </c>
    </row>
    <row r="47" spans="1:9" ht="15.75" customHeight="1" x14ac:dyDescent="0.25">
      <c r="A47" s="6">
        <v>44837</v>
      </c>
      <c r="B47" s="6">
        <v>44838</v>
      </c>
      <c r="C47" s="58" t="s">
        <v>36</v>
      </c>
      <c r="D47">
        <f>bom!N10</f>
        <v>370</v>
      </c>
      <c r="E47" s="6">
        <f t="shared" si="0"/>
        <v>44851</v>
      </c>
      <c r="F47" t="s">
        <v>138</v>
      </c>
      <c r="G47" s="5">
        <f t="shared" si="1"/>
        <v>782011.30582637549</v>
      </c>
      <c r="H47" s="5">
        <f t="shared" si="2"/>
        <v>7820.1130582637552</v>
      </c>
      <c r="I47">
        <v>2113.5440698010148</v>
      </c>
    </row>
    <row r="48" spans="1:9" ht="15.75" customHeight="1" x14ac:dyDescent="0.25">
      <c r="A48" s="6">
        <v>44837</v>
      </c>
      <c r="B48" s="6">
        <v>44838</v>
      </c>
      <c r="C48" s="52" t="s">
        <v>40</v>
      </c>
      <c r="D48">
        <f>bom!N11</f>
        <v>40</v>
      </c>
      <c r="E48" s="6">
        <f t="shared" si="0"/>
        <v>44851</v>
      </c>
      <c r="F48" t="s">
        <v>139</v>
      </c>
      <c r="G48" s="5">
        <f t="shared" si="1"/>
        <v>143743.42713181413</v>
      </c>
      <c r="H48" s="5">
        <f t="shared" si="2"/>
        <v>1437.4342713181413</v>
      </c>
      <c r="I48">
        <v>3593.5856782953529</v>
      </c>
    </row>
    <row r="49" spans="1:9" ht="15.75" customHeight="1" x14ac:dyDescent="0.25">
      <c r="A49" s="6">
        <v>44837</v>
      </c>
      <c r="B49" s="6">
        <v>44838</v>
      </c>
      <c r="C49" s="52" t="s">
        <v>41</v>
      </c>
      <c r="D49">
        <f>bom!N12</f>
        <v>40</v>
      </c>
      <c r="E49" s="6">
        <f t="shared" si="0"/>
        <v>44851</v>
      </c>
      <c r="F49" t="s">
        <v>140</v>
      </c>
      <c r="G49" s="5">
        <f t="shared" si="1"/>
        <v>1719.9643802611401</v>
      </c>
      <c r="H49" s="5">
        <f t="shared" si="2"/>
        <v>17.199643802611401</v>
      </c>
      <c r="I49">
        <v>42.999109506528505</v>
      </c>
    </row>
    <row r="50" spans="1:9" ht="15.75" customHeight="1" x14ac:dyDescent="0.25">
      <c r="A50" s="6">
        <v>44837</v>
      </c>
      <c r="B50" s="6">
        <v>44838</v>
      </c>
      <c r="C50" s="52" t="s">
        <v>44</v>
      </c>
      <c r="D50">
        <f>bom!N13</f>
        <v>20</v>
      </c>
      <c r="E50" s="6">
        <f t="shared" si="0"/>
        <v>44851</v>
      </c>
      <c r="F50" t="s">
        <v>9</v>
      </c>
      <c r="G50" s="5">
        <f t="shared" si="1"/>
        <v>9096.4852079714219</v>
      </c>
      <c r="H50" s="5">
        <f t="shared" si="2"/>
        <v>90.96485207971422</v>
      </c>
      <c r="I50">
        <v>454.82426039857114</v>
      </c>
    </row>
    <row r="51" spans="1:9" ht="15.75" customHeight="1" x14ac:dyDescent="0.25">
      <c r="A51" s="6">
        <v>44837</v>
      </c>
      <c r="B51" s="6">
        <v>44838</v>
      </c>
      <c r="C51" s="52" t="s">
        <v>42</v>
      </c>
      <c r="D51">
        <f>bom!N14</f>
        <v>40</v>
      </c>
      <c r="E51" s="6">
        <f t="shared" si="0"/>
        <v>44851</v>
      </c>
      <c r="F51" t="s">
        <v>141</v>
      </c>
      <c r="G51" s="5">
        <f t="shared" si="1"/>
        <v>8108.2281851677581</v>
      </c>
      <c r="H51" s="5">
        <f t="shared" si="2"/>
        <v>81.082281851677578</v>
      </c>
      <c r="I51">
        <v>202.70570462919395</v>
      </c>
    </row>
    <row r="52" spans="1:9" ht="15.75" customHeight="1" x14ac:dyDescent="0.25">
      <c r="A52" s="6">
        <v>44837</v>
      </c>
      <c r="B52" s="6">
        <v>44838</v>
      </c>
      <c r="C52" s="56" t="s">
        <v>45</v>
      </c>
      <c r="D52">
        <f>bom!N15</f>
        <v>10</v>
      </c>
      <c r="E52" s="6">
        <f t="shared" si="0"/>
        <v>44851</v>
      </c>
      <c r="F52" t="s">
        <v>142</v>
      </c>
      <c r="G52" s="5">
        <f t="shared" si="1"/>
        <v>528183.50201969338</v>
      </c>
      <c r="H52" s="5">
        <f t="shared" si="2"/>
        <v>5281.8350201969342</v>
      </c>
      <c r="I52">
        <v>52818.350201969333</v>
      </c>
    </row>
    <row r="53" spans="1:9" ht="15.75" customHeight="1" x14ac:dyDescent="0.25">
      <c r="A53" s="6">
        <v>44837</v>
      </c>
      <c r="B53" s="6">
        <v>44838</v>
      </c>
      <c r="C53" s="52" t="s">
        <v>47</v>
      </c>
      <c r="D53">
        <f>bom!N16</f>
        <v>5</v>
      </c>
      <c r="E53" s="6">
        <f t="shared" si="0"/>
        <v>44851</v>
      </c>
      <c r="F53" t="s">
        <v>143</v>
      </c>
      <c r="G53" s="5">
        <f t="shared" si="1"/>
        <v>2179517511.4112439</v>
      </c>
      <c r="H53" s="5">
        <f t="shared" si="2"/>
        <v>21795175.11411244</v>
      </c>
      <c r="I53">
        <v>435903502.2822488</v>
      </c>
    </row>
    <row r="54" spans="1:9" ht="15.75" customHeight="1" x14ac:dyDescent="0.25">
      <c r="A54" s="6">
        <v>44837</v>
      </c>
      <c r="B54" s="6">
        <v>44838</v>
      </c>
      <c r="C54" s="52" t="s">
        <v>48</v>
      </c>
      <c r="D54">
        <f>bom!N17</f>
        <v>5</v>
      </c>
      <c r="E54" s="6">
        <f t="shared" si="0"/>
        <v>44851</v>
      </c>
      <c r="F54" t="s">
        <v>11</v>
      </c>
      <c r="G54" s="5">
        <f t="shared" si="1"/>
        <v>14200392.873737792</v>
      </c>
      <c r="H54" s="5">
        <f t="shared" si="2"/>
        <v>142003.92873737792</v>
      </c>
      <c r="I54">
        <v>2840078.5747475582</v>
      </c>
    </row>
    <row r="55" spans="1:9" ht="15.75" customHeight="1" x14ac:dyDescent="0.25">
      <c r="A55" s="6">
        <v>44837</v>
      </c>
      <c r="B55" s="6">
        <v>44838</v>
      </c>
      <c r="C55" s="52" t="s">
        <v>49</v>
      </c>
      <c r="D55">
        <f>bom!N18</f>
        <v>5</v>
      </c>
      <c r="E55" s="6">
        <f t="shared" si="0"/>
        <v>44851</v>
      </c>
      <c r="F55" t="s">
        <v>144</v>
      </c>
      <c r="G55" s="5">
        <f t="shared" si="1"/>
        <v>1804301.4483861411</v>
      </c>
      <c r="H55" s="5">
        <f t="shared" si="2"/>
        <v>18043.014483861411</v>
      </c>
      <c r="I55">
        <v>360860.2896772282</v>
      </c>
    </row>
    <row r="56" spans="1:9" ht="15.75" customHeight="1" x14ac:dyDescent="0.25">
      <c r="A56" s="6">
        <v>44837</v>
      </c>
      <c r="B56" s="6">
        <v>44838</v>
      </c>
      <c r="C56" s="56" t="s">
        <v>37</v>
      </c>
      <c r="D56">
        <f>bom!N19</f>
        <v>30</v>
      </c>
      <c r="E56" s="6">
        <f t="shared" si="0"/>
        <v>44851</v>
      </c>
      <c r="F56" t="s">
        <v>145</v>
      </c>
      <c r="G56" s="5">
        <f t="shared" si="1"/>
        <v>66280.997887636695</v>
      </c>
      <c r="H56" s="5">
        <f t="shared" si="2"/>
        <v>662.80997887636693</v>
      </c>
      <c r="I56">
        <v>2209.3665962545565</v>
      </c>
    </row>
    <row r="57" spans="1:9" ht="15.75" customHeight="1" x14ac:dyDescent="0.25">
      <c r="A57" s="6">
        <v>44837</v>
      </c>
      <c r="B57" s="6">
        <v>44838</v>
      </c>
      <c r="C57" s="52" t="s">
        <v>51</v>
      </c>
      <c r="D57">
        <f>bom!N20</f>
        <v>5</v>
      </c>
      <c r="E57" s="6">
        <f t="shared" si="0"/>
        <v>44851</v>
      </c>
      <c r="F57" t="s">
        <v>146</v>
      </c>
      <c r="G57" s="5">
        <f t="shared" si="1"/>
        <v>267294.864576847</v>
      </c>
      <c r="H57" s="5">
        <f t="shared" si="2"/>
        <v>2672.9486457684702</v>
      </c>
      <c r="I57">
        <v>53458.972915369399</v>
      </c>
    </row>
    <row r="58" spans="1:9" ht="15.75" customHeight="1" x14ac:dyDescent="0.25">
      <c r="A58" s="36">
        <v>44837</v>
      </c>
      <c r="B58" s="36">
        <v>44838</v>
      </c>
      <c r="C58" s="68" t="s">
        <v>10</v>
      </c>
      <c r="D58">
        <f>bom!N21</f>
        <v>3040</v>
      </c>
      <c r="E58" s="6">
        <f t="shared" si="0"/>
        <v>44851</v>
      </c>
      <c r="F58" t="s">
        <v>147</v>
      </c>
      <c r="G58" s="5">
        <f t="shared" si="1"/>
        <v>379382.24293952528</v>
      </c>
      <c r="H58" s="5">
        <f t="shared" si="2"/>
        <v>3793.822429395253</v>
      </c>
      <c r="I58">
        <v>124.79679044063332</v>
      </c>
    </row>
    <row r="59" spans="1:9" ht="15.75" customHeight="1" x14ac:dyDescent="0.25">
      <c r="A59" s="25">
        <v>44866</v>
      </c>
      <c r="B59" s="25">
        <v>44867</v>
      </c>
      <c r="C59" s="58" t="s">
        <v>29</v>
      </c>
      <c r="D59">
        <f>bom!O3</f>
        <v>3200</v>
      </c>
      <c r="E59" s="6">
        <f t="shared" si="0"/>
        <v>44880</v>
      </c>
      <c r="F59" s="7" t="s">
        <v>133</v>
      </c>
      <c r="G59" s="5">
        <f t="shared" si="1"/>
        <v>9950.7612386030032</v>
      </c>
      <c r="H59" s="5">
        <f t="shared" si="2"/>
        <v>99.507612386030033</v>
      </c>
      <c r="I59">
        <v>3.1096128870634385</v>
      </c>
    </row>
    <row r="60" spans="1:9" ht="15.75" customHeight="1" x14ac:dyDescent="0.25">
      <c r="A60" s="25">
        <v>44866</v>
      </c>
      <c r="B60" s="25">
        <v>44867</v>
      </c>
      <c r="C60" s="58" t="s">
        <v>30</v>
      </c>
      <c r="D60">
        <f>bom!O4</f>
        <v>3080</v>
      </c>
      <c r="E60" s="6">
        <f t="shared" si="0"/>
        <v>44880</v>
      </c>
      <c r="F60" s="7" t="s">
        <v>133</v>
      </c>
      <c r="G60" s="5">
        <f t="shared" si="1"/>
        <v>49952.569921476024</v>
      </c>
      <c r="H60" s="5">
        <f t="shared" si="2"/>
        <v>499.52569921476027</v>
      </c>
      <c r="I60">
        <v>16.218366857622087</v>
      </c>
    </row>
    <row r="61" spans="1:9" ht="15.75" customHeight="1" x14ac:dyDescent="0.25">
      <c r="A61" s="25">
        <v>44866</v>
      </c>
      <c r="B61" s="25">
        <v>44867</v>
      </c>
      <c r="C61" s="56" t="s">
        <v>34</v>
      </c>
      <c r="D61">
        <f>bom!O5</f>
        <v>0</v>
      </c>
      <c r="E61" s="6">
        <f t="shared" si="0"/>
        <v>44880</v>
      </c>
      <c r="F61" s="7" t="s">
        <v>134</v>
      </c>
      <c r="G61" s="5">
        <f t="shared" si="1"/>
        <v>0</v>
      </c>
      <c r="H61" s="5">
        <f t="shared" si="2"/>
        <v>0</v>
      </c>
      <c r="I61">
        <v>1.2820198161705767</v>
      </c>
    </row>
    <row r="62" spans="1:9" ht="15.75" customHeight="1" x14ac:dyDescent="0.25">
      <c r="A62" s="25">
        <v>44866</v>
      </c>
      <c r="B62" s="25">
        <v>44867</v>
      </c>
      <c r="C62" s="58" t="s">
        <v>31</v>
      </c>
      <c r="D62">
        <f>bom!O6</f>
        <v>0</v>
      </c>
      <c r="E62" s="6">
        <f t="shared" si="0"/>
        <v>44880</v>
      </c>
      <c r="F62" t="s">
        <v>135</v>
      </c>
      <c r="G62" s="5">
        <f t="shared" si="1"/>
        <v>0</v>
      </c>
      <c r="H62" s="5">
        <f t="shared" si="2"/>
        <v>0</v>
      </c>
      <c r="I62">
        <v>1.9697259854877138</v>
      </c>
    </row>
    <row r="63" spans="1:9" ht="15.75" customHeight="1" x14ac:dyDescent="0.25">
      <c r="A63" s="25">
        <v>44866</v>
      </c>
      <c r="B63" s="25">
        <v>44867</v>
      </c>
      <c r="C63" s="58" t="s">
        <v>32</v>
      </c>
      <c r="D63">
        <f>bom!O7</f>
        <v>2400</v>
      </c>
      <c r="E63" s="6">
        <f t="shared" si="0"/>
        <v>44880</v>
      </c>
      <c r="F63" t="s">
        <v>136</v>
      </c>
      <c r="G63" s="5">
        <f t="shared" si="1"/>
        <v>51949.523095258301</v>
      </c>
      <c r="H63" s="5">
        <f t="shared" si="2"/>
        <v>519.49523095258303</v>
      </c>
      <c r="I63">
        <v>21.645634623024293</v>
      </c>
    </row>
    <row r="64" spans="1:9" ht="15.75" customHeight="1" x14ac:dyDescent="0.25">
      <c r="A64" s="25">
        <v>44866</v>
      </c>
      <c r="B64" s="25">
        <v>44867</v>
      </c>
      <c r="C64" s="58" t="s">
        <v>33</v>
      </c>
      <c r="D64">
        <f>bom!O8</f>
        <v>15000</v>
      </c>
      <c r="E64" s="6">
        <f t="shared" si="0"/>
        <v>44880</v>
      </c>
      <c r="F64" t="s">
        <v>136</v>
      </c>
      <c r="G64" s="5">
        <f t="shared" si="1"/>
        <v>517137.84476636961</v>
      </c>
      <c r="H64" s="5">
        <f t="shared" si="2"/>
        <v>5171.3784476636965</v>
      </c>
      <c r="I64">
        <v>34.475856317757973</v>
      </c>
    </row>
    <row r="65" spans="1:9" ht="15.75" customHeight="1" x14ac:dyDescent="0.25">
      <c r="A65" s="25">
        <v>44866</v>
      </c>
      <c r="B65" s="25">
        <v>44867</v>
      </c>
      <c r="C65" s="58" t="s">
        <v>35</v>
      </c>
      <c r="D65">
        <f>bom!O9</f>
        <v>0</v>
      </c>
      <c r="E65" s="6">
        <f t="shared" si="0"/>
        <v>44880</v>
      </c>
      <c r="F65" t="s">
        <v>137</v>
      </c>
      <c r="G65" s="5">
        <f t="shared" si="1"/>
        <v>0</v>
      </c>
      <c r="H65" s="5">
        <f t="shared" si="2"/>
        <v>0</v>
      </c>
      <c r="I65">
        <v>20.823214531956012</v>
      </c>
    </row>
    <row r="66" spans="1:9" ht="15.75" customHeight="1" x14ac:dyDescent="0.25">
      <c r="A66" s="25">
        <v>44866</v>
      </c>
      <c r="B66" s="25">
        <v>44867</v>
      </c>
      <c r="C66" s="58" t="s">
        <v>36</v>
      </c>
      <c r="D66">
        <f>bom!O10</f>
        <v>100</v>
      </c>
      <c r="E66" s="6">
        <f t="shared" si="0"/>
        <v>44880</v>
      </c>
      <c r="F66" t="s">
        <v>138</v>
      </c>
      <c r="G66" s="5">
        <f t="shared" si="1"/>
        <v>214773.94579424418</v>
      </c>
      <c r="H66" s="5">
        <f t="shared" si="2"/>
        <v>2147.7394579424417</v>
      </c>
      <c r="I66">
        <v>2147.7394579424417</v>
      </c>
    </row>
    <row r="67" spans="1:9" ht="15.75" customHeight="1" x14ac:dyDescent="0.25">
      <c r="A67" s="25">
        <v>44866</v>
      </c>
      <c r="B67" s="25">
        <v>44867</v>
      </c>
      <c r="C67" s="52" t="s">
        <v>40</v>
      </c>
      <c r="D67">
        <f>bom!O11</f>
        <v>40</v>
      </c>
      <c r="E67" s="6">
        <f t="shared" ref="E67:E77" si="3">WORKDAY(A67,10)</f>
        <v>44880</v>
      </c>
      <c r="F67" t="s">
        <v>139</v>
      </c>
      <c r="G67" s="5">
        <f t="shared" ref="G67:G77" si="4">I67*D67</f>
        <v>146545.20684119972</v>
      </c>
      <c r="H67" s="5">
        <f t="shared" ref="H67:H77" si="5">G67*0.01</f>
        <v>1465.4520684119973</v>
      </c>
      <c r="I67">
        <v>3663.6301710299927</v>
      </c>
    </row>
    <row r="68" spans="1:9" ht="15.75" customHeight="1" x14ac:dyDescent="0.25">
      <c r="A68" s="25">
        <v>44866</v>
      </c>
      <c r="B68" s="25">
        <v>44867</v>
      </c>
      <c r="C68" s="52" t="s">
        <v>41</v>
      </c>
      <c r="D68">
        <f>bom!O12</f>
        <v>40</v>
      </c>
      <c r="E68" s="6">
        <f t="shared" si="3"/>
        <v>44880</v>
      </c>
      <c r="F68" t="s">
        <v>140</v>
      </c>
      <c r="G68" s="5">
        <f t="shared" si="4"/>
        <v>1727.212930739423</v>
      </c>
      <c r="H68" s="5">
        <f t="shared" si="5"/>
        <v>17.272129307394231</v>
      </c>
      <c r="I68">
        <v>43.180323268485573</v>
      </c>
    </row>
    <row r="69" spans="1:9" ht="15.75" customHeight="1" x14ac:dyDescent="0.25">
      <c r="A69" s="25">
        <v>44866</v>
      </c>
      <c r="B69" s="25">
        <v>44867</v>
      </c>
      <c r="C69" s="52" t="s">
        <v>44</v>
      </c>
      <c r="D69">
        <f>bom!O13</f>
        <v>20</v>
      </c>
      <c r="E69" s="6">
        <f t="shared" si="3"/>
        <v>44880</v>
      </c>
      <c r="F69" t="s">
        <v>9</v>
      </c>
      <c r="G69" s="5">
        <f t="shared" si="4"/>
        <v>9581.6219921028805</v>
      </c>
      <c r="H69" s="5">
        <f t="shared" si="5"/>
        <v>95.816219921028804</v>
      </c>
      <c r="I69">
        <v>479.081099605144</v>
      </c>
    </row>
    <row r="70" spans="1:9" ht="15.75" customHeight="1" x14ac:dyDescent="0.25">
      <c r="A70" s="25">
        <v>44866</v>
      </c>
      <c r="B70" s="25">
        <v>44867</v>
      </c>
      <c r="C70" s="52" t="s">
        <v>42</v>
      </c>
      <c r="D70">
        <f>bom!O14</f>
        <v>40</v>
      </c>
      <c r="E70" s="6">
        <f t="shared" si="3"/>
        <v>44880</v>
      </c>
      <c r="F70" t="s">
        <v>141</v>
      </c>
      <c r="G70" s="5">
        <f t="shared" si="4"/>
        <v>8847.0464612119176</v>
      </c>
      <c r="H70" s="5">
        <f t="shared" si="5"/>
        <v>88.470464612119173</v>
      </c>
      <c r="I70">
        <v>221.17616153029795</v>
      </c>
    </row>
    <row r="71" spans="1:9" ht="15.75" customHeight="1" x14ac:dyDescent="0.25">
      <c r="A71" s="25">
        <v>44866</v>
      </c>
      <c r="B71" s="25">
        <v>44867</v>
      </c>
      <c r="C71" s="56" t="s">
        <v>45</v>
      </c>
      <c r="D71">
        <f>bom!O15</f>
        <v>10</v>
      </c>
      <c r="E71" s="6">
        <f t="shared" si="3"/>
        <v>44880</v>
      </c>
      <c r="F71" t="s">
        <v>142</v>
      </c>
      <c r="G71" s="5">
        <f t="shared" si="4"/>
        <v>575315.3538377349</v>
      </c>
      <c r="H71" s="5">
        <f t="shared" si="5"/>
        <v>5753.1535383773489</v>
      </c>
      <c r="I71">
        <v>57531.535383773487</v>
      </c>
    </row>
    <row r="72" spans="1:9" ht="15.75" customHeight="1" x14ac:dyDescent="0.25">
      <c r="A72" s="25">
        <v>44866</v>
      </c>
      <c r="B72" s="25">
        <v>44867</v>
      </c>
      <c r="C72" s="52" t="s">
        <v>47</v>
      </c>
      <c r="D72">
        <f>bom!O16</f>
        <v>5</v>
      </c>
      <c r="E72" s="6">
        <f t="shared" si="3"/>
        <v>44880</v>
      </c>
      <c r="F72" t="s">
        <v>143</v>
      </c>
      <c r="G72" s="5">
        <f t="shared" si="4"/>
        <v>2504714162.09587</v>
      </c>
      <c r="H72" s="5">
        <f t="shared" si="5"/>
        <v>25047141.620958701</v>
      </c>
      <c r="I72">
        <v>500942832.41917402</v>
      </c>
    </row>
    <row r="73" spans="1:9" ht="15.75" customHeight="1" x14ac:dyDescent="0.25">
      <c r="A73" s="25">
        <v>44866</v>
      </c>
      <c r="B73" s="25">
        <v>44867</v>
      </c>
      <c r="C73" s="52" t="s">
        <v>48</v>
      </c>
      <c r="D73">
        <f>bom!O17</f>
        <v>5</v>
      </c>
      <c r="E73" s="6">
        <f t="shared" si="3"/>
        <v>44880</v>
      </c>
      <c r="F73" t="s">
        <v>11</v>
      </c>
      <c r="G73" s="5">
        <f t="shared" si="4"/>
        <v>14519187.385732826</v>
      </c>
      <c r="H73" s="5">
        <f t="shared" si="5"/>
        <v>145191.87385732826</v>
      </c>
      <c r="I73">
        <v>2903837.477146565</v>
      </c>
    </row>
    <row r="74" spans="1:9" ht="15.75" customHeight="1" x14ac:dyDescent="0.25">
      <c r="A74" s="25">
        <v>44866</v>
      </c>
      <c r="B74" s="25">
        <v>44867</v>
      </c>
      <c r="C74" s="52" t="s">
        <v>49</v>
      </c>
      <c r="D74">
        <f>bom!O18</f>
        <v>5</v>
      </c>
      <c r="E74" s="6">
        <f t="shared" si="3"/>
        <v>44880</v>
      </c>
      <c r="F74" t="s">
        <v>144</v>
      </c>
      <c r="G74" s="5">
        <f t="shared" si="4"/>
        <v>1901764.7092208378</v>
      </c>
      <c r="H74" s="5">
        <f t="shared" si="5"/>
        <v>19017.647092208379</v>
      </c>
      <c r="I74">
        <v>380352.94184416754</v>
      </c>
    </row>
    <row r="75" spans="1:9" ht="15.75" customHeight="1" x14ac:dyDescent="0.25">
      <c r="A75" s="25">
        <v>44866</v>
      </c>
      <c r="B75" s="25">
        <v>44867</v>
      </c>
      <c r="C75" s="56" t="s">
        <v>37</v>
      </c>
      <c r="D75">
        <f>bom!O19</f>
        <v>30</v>
      </c>
      <c r="E75" s="6">
        <f t="shared" si="3"/>
        <v>44880</v>
      </c>
      <c r="F75" t="s">
        <v>145</v>
      </c>
      <c r="G75" s="5">
        <f t="shared" si="4"/>
        <v>76246.860664817417</v>
      </c>
      <c r="H75" s="5">
        <f t="shared" si="5"/>
        <v>762.46860664817416</v>
      </c>
      <c r="I75">
        <v>2541.5620221605805</v>
      </c>
    </row>
    <row r="76" spans="1:9" ht="15.75" customHeight="1" x14ac:dyDescent="0.25">
      <c r="A76" s="25">
        <v>44866</v>
      </c>
      <c r="B76" s="25">
        <v>44867</v>
      </c>
      <c r="C76" s="52" t="s">
        <v>51</v>
      </c>
      <c r="D76">
        <f>bom!O20</f>
        <v>5</v>
      </c>
      <c r="E76" s="6">
        <f t="shared" si="3"/>
        <v>44880</v>
      </c>
      <c r="F76" t="s">
        <v>146</v>
      </c>
      <c r="G76" s="5">
        <f t="shared" si="4"/>
        <v>291294.77644157561</v>
      </c>
      <c r="H76" s="5">
        <f t="shared" si="5"/>
        <v>2912.947764415756</v>
      </c>
      <c r="I76">
        <v>58258.955288315119</v>
      </c>
    </row>
    <row r="77" spans="1:9" ht="15.75" customHeight="1" x14ac:dyDescent="0.25">
      <c r="A77" s="35">
        <v>44866</v>
      </c>
      <c r="B77" s="35">
        <v>44867</v>
      </c>
      <c r="C77" s="68" t="s">
        <v>10</v>
      </c>
      <c r="D77">
        <f>bom!O21</f>
        <v>2500</v>
      </c>
      <c r="E77" s="6">
        <f t="shared" si="3"/>
        <v>44880</v>
      </c>
      <c r="F77" t="s">
        <v>147</v>
      </c>
      <c r="G77" s="5">
        <f t="shared" si="4"/>
        <v>349199.21917009598</v>
      </c>
      <c r="H77" s="5">
        <f t="shared" si="5"/>
        <v>3491.9921917009597</v>
      </c>
      <c r="I77">
        <v>139.67968766803838</v>
      </c>
    </row>
    <row r="78" spans="1:9" ht="15.75" customHeight="1" x14ac:dyDescent="0.25">
      <c r="C78" s="67"/>
      <c r="G78" s="5"/>
      <c r="H78" s="5"/>
    </row>
    <row r="79" spans="1:9" ht="15.75" customHeight="1" x14ac:dyDescent="0.25">
      <c r="C79" s="67"/>
      <c r="G79" s="5"/>
      <c r="H79" s="5"/>
    </row>
    <row r="80" spans="1:9" ht="15.75" customHeight="1" x14ac:dyDescent="0.25">
      <c r="G80" s="5"/>
      <c r="H80" s="5"/>
    </row>
    <row r="81" spans="7:8" ht="15.75" customHeight="1" x14ac:dyDescent="0.25">
      <c r="G81" s="5"/>
      <c r="H81" s="5"/>
    </row>
    <row r="82" spans="7:8" ht="15.75" customHeight="1" x14ac:dyDescent="0.25">
      <c r="G82" s="5"/>
      <c r="H82" s="5"/>
    </row>
    <row r="83" spans="7:8" ht="15.75" customHeight="1" x14ac:dyDescent="0.25">
      <c r="G83" s="5"/>
      <c r="H83" s="5"/>
    </row>
    <row r="84" spans="7:8" ht="15.75" customHeight="1" x14ac:dyDescent="0.25">
      <c r="G84" s="5"/>
      <c r="H84" s="5"/>
    </row>
    <row r="85" spans="7:8" ht="15.75" customHeight="1" x14ac:dyDescent="0.25">
      <c r="G85" s="5"/>
      <c r="H85" s="5"/>
    </row>
    <row r="86" spans="7:8" ht="15.75" customHeight="1" x14ac:dyDescent="0.25">
      <c r="G86" s="5"/>
      <c r="H86" s="5"/>
    </row>
    <row r="87" spans="7:8" ht="15.75" customHeight="1" x14ac:dyDescent="0.25">
      <c r="G87" s="5"/>
      <c r="H87" s="5"/>
    </row>
    <row r="88" spans="7:8" ht="15.75" customHeight="1" x14ac:dyDescent="0.25">
      <c r="G88" s="5"/>
      <c r="H88" s="5"/>
    </row>
    <row r="89" spans="7:8" ht="15.75" customHeight="1" x14ac:dyDescent="0.25">
      <c r="G89" s="5"/>
      <c r="H89" s="5"/>
    </row>
    <row r="90" spans="7:8" ht="15.75" customHeight="1" x14ac:dyDescent="0.25">
      <c r="G90" s="5"/>
      <c r="H90" s="5"/>
    </row>
    <row r="91" spans="7:8" ht="15.75" customHeight="1" x14ac:dyDescent="0.25">
      <c r="G91" s="5"/>
      <c r="H91" s="5"/>
    </row>
    <row r="92" spans="7:8" ht="15.75" customHeight="1" x14ac:dyDescent="0.25">
      <c r="G92" s="5"/>
      <c r="H92" s="5"/>
    </row>
    <row r="93" spans="7:8" ht="15.75" customHeight="1" x14ac:dyDescent="0.25">
      <c r="G93" s="5"/>
      <c r="H93" s="5"/>
    </row>
    <row r="94" spans="7:8" ht="15.75" customHeight="1" x14ac:dyDescent="0.25">
      <c r="G94" s="5"/>
      <c r="H94" s="5"/>
    </row>
    <row r="95" spans="7:8" ht="15.75" customHeight="1" x14ac:dyDescent="0.25">
      <c r="G95" s="5"/>
      <c r="H95" s="5"/>
    </row>
    <row r="96" spans="7:8" ht="15.75" customHeight="1" x14ac:dyDescent="0.25">
      <c r="G96" s="5"/>
      <c r="H96" s="5"/>
    </row>
    <row r="97" spans="7:8" ht="15.75" customHeight="1" x14ac:dyDescent="0.25">
      <c r="G97" s="5"/>
      <c r="H97" s="5"/>
    </row>
    <row r="98" spans="7:8" ht="15.75" customHeight="1" x14ac:dyDescent="0.25">
      <c r="G98" s="5"/>
      <c r="H98" s="5"/>
    </row>
    <row r="99" spans="7:8" ht="15.75" customHeight="1" x14ac:dyDescent="0.25">
      <c r="G99" s="5"/>
      <c r="H99" s="5"/>
    </row>
    <row r="100" spans="7:8" ht="15.75" customHeight="1" x14ac:dyDescent="0.25">
      <c r="G100" s="5"/>
      <c r="H100" s="5"/>
    </row>
    <row r="101" spans="7:8" ht="15.75" customHeight="1" x14ac:dyDescent="0.25">
      <c r="G101" s="5"/>
      <c r="H101" s="5"/>
    </row>
    <row r="102" spans="7:8" ht="15.75" customHeight="1" x14ac:dyDescent="0.25">
      <c r="G102" s="5"/>
      <c r="H102" s="5"/>
    </row>
    <row r="103" spans="7:8" ht="15.75" customHeight="1" x14ac:dyDescent="0.25">
      <c r="G103" s="5"/>
      <c r="H103" s="5"/>
    </row>
    <row r="104" spans="7:8" ht="15.75" customHeight="1" x14ac:dyDescent="0.25">
      <c r="G104" s="5"/>
      <c r="H104" s="5"/>
    </row>
    <row r="105" spans="7:8" ht="15.75" customHeight="1" x14ac:dyDescent="0.25">
      <c r="G105" s="5"/>
      <c r="H105" s="5"/>
    </row>
    <row r="106" spans="7:8" ht="15.75" customHeight="1" x14ac:dyDescent="0.25">
      <c r="G106" s="5"/>
      <c r="H106" s="5"/>
    </row>
    <row r="107" spans="7:8" ht="15.75" customHeight="1" x14ac:dyDescent="0.25">
      <c r="G107" s="5"/>
      <c r="H107" s="5"/>
    </row>
    <row r="108" spans="7:8" ht="15.75" customHeight="1" x14ac:dyDescent="0.25">
      <c r="G108" s="5"/>
      <c r="H108" s="5"/>
    </row>
    <row r="109" spans="7:8" ht="15.75" customHeight="1" x14ac:dyDescent="0.25">
      <c r="G109" s="5"/>
      <c r="H109" s="5"/>
    </row>
    <row r="110" spans="7:8" ht="15.75" customHeight="1" x14ac:dyDescent="0.25">
      <c r="G110" s="5"/>
      <c r="H110" s="5"/>
    </row>
    <row r="111" spans="7:8" ht="15.75" customHeight="1" x14ac:dyDescent="0.25">
      <c r="G111" s="5"/>
      <c r="H111" s="5"/>
    </row>
    <row r="112" spans="7:8" ht="15.75" customHeight="1" x14ac:dyDescent="0.25">
      <c r="G112" s="5"/>
      <c r="H112" s="5"/>
    </row>
    <row r="113" spans="7:8" ht="15.75" customHeight="1" x14ac:dyDescent="0.25">
      <c r="G113" s="5"/>
      <c r="H113" s="5"/>
    </row>
    <row r="114" spans="7:8" ht="15.75" customHeight="1" x14ac:dyDescent="0.25">
      <c r="G114" s="5"/>
      <c r="H114" s="5"/>
    </row>
    <row r="115" spans="7:8" ht="15.75" customHeight="1" x14ac:dyDescent="0.25">
      <c r="G115" s="5"/>
      <c r="H115" s="5"/>
    </row>
    <row r="116" spans="7:8" ht="15.75" customHeight="1" x14ac:dyDescent="0.25">
      <c r="G116" s="5"/>
      <c r="H116" s="5"/>
    </row>
    <row r="117" spans="7:8" ht="15.75" customHeight="1" x14ac:dyDescent="0.25">
      <c r="G117" s="5"/>
      <c r="H117" s="5"/>
    </row>
    <row r="118" spans="7:8" ht="15.75" customHeight="1" x14ac:dyDescent="0.25">
      <c r="G118" s="5"/>
      <c r="H118" s="5"/>
    </row>
    <row r="119" spans="7:8" ht="15.75" customHeight="1" x14ac:dyDescent="0.25">
      <c r="G119" s="5"/>
      <c r="H119" s="5"/>
    </row>
    <row r="120" spans="7:8" ht="15.75" customHeight="1" x14ac:dyDescent="0.25">
      <c r="G120" s="5"/>
      <c r="H120" s="5"/>
    </row>
    <row r="121" spans="7:8" ht="15.75" customHeight="1" x14ac:dyDescent="0.25">
      <c r="G121" s="5"/>
      <c r="H121" s="5"/>
    </row>
    <row r="122" spans="7:8" ht="15.75" customHeight="1" x14ac:dyDescent="0.25">
      <c r="G122" s="5"/>
      <c r="H122" s="5"/>
    </row>
    <row r="123" spans="7:8" ht="15.75" customHeight="1" x14ac:dyDescent="0.25">
      <c r="G123" s="5"/>
      <c r="H123" s="5"/>
    </row>
    <row r="124" spans="7:8" ht="15.75" customHeight="1" x14ac:dyDescent="0.25">
      <c r="G124" s="5"/>
      <c r="H124" s="5"/>
    </row>
    <row r="125" spans="7:8" ht="15.75" customHeight="1" x14ac:dyDescent="0.25">
      <c r="G125" s="5"/>
      <c r="H125" s="5"/>
    </row>
    <row r="126" spans="7:8" ht="15.75" customHeight="1" x14ac:dyDescent="0.25">
      <c r="G126" s="5"/>
      <c r="H126" s="5"/>
    </row>
    <row r="127" spans="7:8" ht="15.75" customHeight="1" x14ac:dyDescent="0.25">
      <c r="G127" s="5"/>
      <c r="H127" s="5"/>
    </row>
    <row r="128" spans="7:8" ht="15.75" customHeight="1" x14ac:dyDescent="0.25">
      <c r="G128" s="5"/>
      <c r="H128" s="5"/>
    </row>
    <row r="129" spans="7:8" ht="15.75" customHeight="1" x14ac:dyDescent="0.25">
      <c r="G129" s="5"/>
      <c r="H129" s="5"/>
    </row>
    <row r="130" spans="7:8" ht="15.75" customHeight="1" x14ac:dyDescent="0.25">
      <c r="G130" s="5"/>
      <c r="H130" s="5"/>
    </row>
    <row r="131" spans="7:8" ht="15.75" customHeight="1" x14ac:dyDescent="0.25">
      <c r="G131" s="5"/>
      <c r="H131" s="5"/>
    </row>
    <row r="132" spans="7:8" ht="15.75" customHeight="1" x14ac:dyDescent="0.25">
      <c r="G132" s="5"/>
      <c r="H132" s="5"/>
    </row>
    <row r="133" spans="7:8" ht="15.75" customHeight="1" x14ac:dyDescent="0.25">
      <c r="G133" s="5"/>
      <c r="H133" s="5"/>
    </row>
    <row r="134" spans="7:8" ht="15.75" customHeight="1" x14ac:dyDescent="0.25">
      <c r="G134" s="5"/>
      <c r="H134" s="5"/>
    </row>
    <row r="135" spans="7:8" ht="15.75" customHeight="1" x14ac:dyDescent="0.25">
      <c r="G135" s="5"/>
      <c r="H135" s="5"/>
    </row>
    <row r="136" spans="7:8" ht="15.75" customHeight="1" x14ac:dyDescent="0.25">
      <c r="G136" s="5"/>
      <c r="H136" s="5"/>
    </row>
    <row r="137" spans="7:8" ht="15.75" customHeight="1" x14ac:dyDescent="0.25">
      <c r="G137" s="5"/>
      <c r="H137" s="5"/>
    </row>
    <row r="138" spans="7:8" ht="15.75" customHeight="1" x14ac:dyDescent="0.25">
      <c r="G138" s="5"/>
      <c r="H138" s="5"/>
    </row>
    <row r="139" spans="7:8" ht="15.75" customHeight="1" x14ac:dyDescent="0.25">
      <c r="G139" s="5"/>
      <c r="H139" s="5"/>
    </row>
    <row r="140" spans="7:8" ht="15.75" customHeight="1" x14ac:dyDescent="0.25">
      <c r="G140" s="5"/>
      <c r="H140" s="5"/>
    </row>
    <row r="141" spans="7:8" ht="15.75" customHeight="1" x14ac:dyDescent="0.25">
      <c r="G141" s="5"/>
      <c r="H141" s="5"/>
    </row>
    <row r="142" spans="7:8" ht="15.75" customHeight="1" x14ac:dyDescent="0.25">
      <c r="G142" s="5"/>
      <c r="H142" s="5"/>
    </row>
    <row r="143" spans="7:8" ht="15.75" customHeight="1" x14ac:dyDescent="0.25">
      <c r="G143" s="5"/>
      <c r="H143" s="5"/>
    </row>
    <row r="144" spans="7:8" ht="15.75" customHeight="1" x14ac:dyDescent="0.25">
      <c r="G144" s="5"/>
      <c r="H144" s="5"/>
    </row>
    <row r="145" spans="7:8" ht="15.75" customHeight="1" x14ac:dyDescent="0.25">
      <c r="G145" s="5"/>
      <c r="H145" s="5"/>
    </row>
    <row r="146" spans="7:8" ht="15.75" customHeight="1" x14ac:dyDescent="0.25">
      <c r="G146" s="5"/>
      <c r="H146" s="5"/>
    </row>
    <row r="147" spans="7:8" ht="15.75" customHeight="1" x14ac:dyDescent="0.25">
      <c r="G147" s="5"/>
      <c r="H147" s="5"/>
    </row>
    <row r="148" spans="7:8" ht="15.75" customHeight="1" x14ac:dyDescent="0.25">
      <c r="G148" s="5"/>
      <c r="H148" s="5"/>
    </row>
    <row r="149" spans="7:8" ht="15.75" customHeight="1" x14ac:dyDescent="0.25">
      <c r="G149" s="5"/>
      <c r="H149" s="5"/>
    </row>
    <row r="150" spans="7:8" ht="15.75" customHeight="1" x14ac:dyDescent="0.25">
      <c r="G150" s="5"/>
      <c r="H150" s="5"/>
    </row>
    <row r="151" spans="7:8" ht="15.75" customHeight="1" x14ac:dyDescent="0.25">
      <c r="G151" s="5"/>
      <c r="H151" s="5"/>
    </row>
    <row r="152" spans="7:8" ht="15.75" customHeight="1" x14ac:dyDescent="0.25">
      <c r="G152" s="5"/>
      <c r="H152" s="5"/>
    </row>
    <row r="153" spans="7:8" ht="15.75" customHeight="1" x14ac:dyDescent="0.25">
      <c r="G153" s="5"/>
      <c r="H153" s="5"/>
    </row>
    <row r="154" spans="7:8" ht="15.75" customHeight="1" x14ac:dyDescent="0.25">
      <c r="G154" s="5"/>
      <c r="H154" s="5"/>
    </row>
    <row r="155" spans="7:8" ht="15.75" customHeight="1" x14ac:dyDescent="0.25">
      <c r="G155" s="5"/>
      <c r="H155" s="5"/>
    </row>
    <row r="156" spans="7:8" ht="15.75" customHeight="1" x14ac:dyDescent="0.25">
      <c r="G156" s="5"/>
      <c r="H156" s="5"/>
    </row>
    <row r="157" spans="7:8" ht="15.75" customHeight="1" x14ac:dyDescent="0.25">
      <c r="G157" s="5"/>
      <c r="H157" s="5"/>
    </row>
    <row r="158" spans="7:8" ht="15.75" customHeight="1" x14ac:dyDescent="0.25">
      <c r="G158" s="5"/>
      <c r="H158" s="5"/>
    </row>
    <row r="159" spans="7:8" ht="15.75" customHeight="1" x14ac:dyDescent="0.25">
      <c r="G159" s="5"/>
      <c r="H159" s="5"/>
    </row>
    <row r="160" spans="7:8" ht="15.75" customHeight="1" x14ac:dyDescent="0.25">
      <c r="G160" s="5"/>
      <c r="H160" s="5"/>
    </row>
    <row r="161" spans="7:8" ht="15.75" customHeight="1" x14ac:dyDescent="0.25">
      <c r="G161" s="5"/>
      <c r="H161" s="5"/>
    </row>
    <row r="162" spans="7:8" ht="15.75" customHeight="1" x14ac:dyDescent="0.25">
      <c r="G162" s="5"/>
      <c r="H162" s="5"/>
    </row>
    <row r="163" spans="7:8" ht="15.75" customHeight="1" x14ac:dyDescent="0.25">
      <c r="G163" s="5"/>
      <c r="H163" s="5"/>
    </row>
    <row r="164" spans="7:8" ht="15.75" customHeight="1" x14ac:dyDescent="0.25">
      <c r="G164" s="5"/>
      <c r="H164" s="5"/>
    </row>
    <row r="165" spans="7:8" ht="15.75" customHeight="1" x14ac:dyDescent="0.25">
      <c r="G165" s="5"/>
      <c r="H165" s="5"/>
    </row>
    <row r="166" spans="7:8" ht="15.75" customHeight="1" x14ac:dyDescent="0.25">
      <c r="G166" s="5"/>
      <c r="H166" s="5"/>
    </row>
    <row r="167" spans="7:8" ht="15.75" customHeight="1" x14ac:dyDescent="0.25">
      <c r="G167" s="5"/>
      <c r="H167" s="5"/>
    </row>
    <row r="168" spans="7:8" ht="15.75" customHeight="1" x14ac:dyDescent="0.25">
      <c r="G168" s="5"/>
      <c r="H168" s="5"/>
    </row>
    <row r="169" spans="7:8" ht="15.75" customHeight="1" x14ac:dyDescent="0.25">
      <c r="G169" s="5"/>
      <c r="H169" s="5"/>
    </row>
    <row r="170" spans="7:8" ht="15.75" customHeight="1" x14ac:dyDescent="0.25">
      <c r="G170" s="5"/>
      <c r="H170" s="5"/>
    </row>
    <row r="171" spans="7:8" ht="15.75" customHeight="1" x14ac:dyDescent="0.25">
      <c r="G171" s="5"/>
      <c r="H171" s="5"/>
    </row>
    <row r="172" spans="7:8" ht="15.75" customHeight="1" x14ac:dyDescent="0.25">
      <c r="G172" s="5"/>
      <c r="H172" s="5"/>
    </row>
    <row r="173" spans="7:8" ht="15.75" customHeight="1" x14ac:dyDescent="0.25">
      <c r="G173" s="5"/>
      <c r="H173" s="5"/>
    </row>
    <row r="174" spans="7:8" ht="15.75" customHeight="1" x14ac:dyDescent="0.25">
      <c r="G174" s="5"/>
      <c r="H174" s="5"/>
    </row>
    <row r="175" spans="7:8" ht="15.75" customHeight="1" x14ac:dyDescent="0.25">
      <c r="G175" s="5"/>
      <c r="H175" s="5"/>
    </row>
    <row r="176" spans="7:8" ht="15.75" customHeight="1" x14ac:dyDescent="0.25">
      <c r="G176" s="5"/>
      <c r="H176" s="5"/>
    </row>
    <row r="177" spans="7:8" ht="15.75" customHeight="1" x14ac:dyDescent="0.25">
      <c r="G177" s="5"/>
      <c r="H177" s="5"/>
    </row>
    <row r="178" spans="7:8" ht="15.75" customHeight="1" x14ac:dyDescent="0.25">
      <c r="G178" s="5"/>
      <c r="H178" s="5"/>
    </row>
    <row r="179" spans="7:8" ht="15.75" customHeight="1" x14ac:dyDescent="0.25">
      <c r="G179" s="5"/>
      <c r="H179" s="5"/>
    </row>
    <row r="180" spans="7:8" ht="15.75" customHeight="1" x14ac:dyDescent="0.25">
      <c r="G180" s="5"/>
      <c r="H180" s="5"/>
    </row>
    <row r="181" spans="7:8" ht="15.75" customHeight="1" x14ac:dyDescent="0.25">
      <c r="G181" s="5"/>
      <c r="H181" s="5"/>
    </row>
    <row r="182" spans="7:8" ht="15.75" customHeight="1" x14ac:dyDescent="0.25">
      <c r="G182" s="5"/>
      <c r="H182" s="5"/>
    </row>
    <row r="183" spans="7:8" ht="15.75" customHeight="1" x14ac:dyDescent="0.25">
      <c r="G183" s="5"/>
      <c r="H183" s="5"/>
    </row>
    <row r="184" spans="7:8" ht="15.75" customHeight="1" x14ac:dyDescent="0.25">
      <c r="G184" s="5"/>
      <c r="H184" s="5"/>
    </row>
    <row r="185" spans="7:8" ht="15.75" customHeight="1" x14ac:dyDescent="0.25">
      <c r="G185" s="5"/>
      <c r="H185" s="5"/>
    </row>
    <row r="186" spans="7:8" ht="15.75" customHeight="1" x14ac:dyDescent="0.25">
      <c r="G186" s="5"/>
      <c r="H186" s="5"/>
    </row>
    <row r="187" spans="7:8" ht="15.75" customHeight="1" x14ac:dyDescent="0.25">
      <c r="G187" s="5"/>
      <c r="H187" s="5"/>
    </row>
    <row r="188" spans="7:8" ht="15.75" customHeight="1" x14ac:dyDescent="0.25">
      <c r="G188" s="5"/>
      <c r="H188" s="5"/>
    </row>
    <row r="189" spans="7:8" ht="15.75" customHeight="1" x14ac:dyDescent="0.25">
      <c r="G189" s="5"/>
      <c r="H189" s="5"/>
    </row>
    <row r="190" spans="7:8" ht="15.75" customHeight="1" x14ac:dyDescent="0.25">
      <c r="G190" s="5"/>
      <c r="H190" s="5"/>
    </row>
    <row r="191" spans="7:8" ht="15.75" customHeight="1" x14ac:dyDescent="0.25">
      <c r="G191" s="5"/>
      <c r="H191" s="5"/>
    </row>
    <row r="192" spans="7:8" ht="15.75" customHeight="1" x14ac:dyDescent="0.25">
      <c r="G192" s="5"/>
      <c r="H192" s="5"/>
    </row>
    <row r="193" spans="7:8" ht="15.75" customHeight="1" x14ac:dyDescent="0.25">
      <c r="G193" s="5"/>
      <c r="H193" s="5"/>
    </row>
    <row r="194" spans="7:8" ht="15.75" customHeight="1" x14ac:dyDescent="0.25">
      <c r="G194" s="5"/>
      <c r="H194" s="5"/>
    </row>
    <row r="195" spans="7:8" ht="15.75" customHeight="1" x14ac:dyDescent="0.25">
      <c r="G195" s="5"/>
      <c r="H195" s="5"/>
    </row>
    <row r="196" spans="7:8" ht="15.75" customHeight="1" x14ac:dyDescent="0.25">
      <c r="G196" s="5"/>
      <c r="H196" s="5"/>
    </row>
    <row r="197" spans="7:8" ht="15.75" customHeight="1" x14ac:dyDescent="0.25">
      <c r="G197" s="5"/>
      <c r="H197" s="5"/>
    </row>
    <row r="198" spans="7:8" ht="15.75" customHeight="1" x14ac:dyDescent="0.25">
      <c r="G198" s="5"/>
      <c r="H198" s="5"/>
    </row>
    <row r="199" spans="7:8" ht="15.75" customHeight="1" x14ac:dyDescent="0.25">
      <c r="G199" s="5"/>
      <c r="H199" s="5"/>
    </row>
    <row r="200" spans="7:8" ht="15.75" customHeight="1" x14ac:dyDescent="0.25">
      <c r="G200" s="5"/>
      <c r="H200" s="5"/>
    </row>
    <row r="201" spans="7:8" ht="15.75" customHeight="1" x14ac:dyDescent="0.25">
      <c r="G201" s="5"/>
      <c r="H201" s="5"/>
    </row>
    <row r="202" spans="7:8" ht="15.75" customHeight="1" x14ac:dyDescent="0.25">
      <c r="G202" s="5"/>
      <c r="H202" s="5"/>
    </row>
    <row r="203" spans="7:8" ht="15.75" customHeight="1" x14ac:dyDescent="0.25">
      <c r="G203" s="5"/>
      <c r="H203" s="5"/>
    </row>
    <row r="204" spans="7:8" ht="15.75" customHeight="1" x14ac:dyDescent="0.25">
      <c r="G204" s="5"/>
      <c r="H204" s="5"/>
    </row>
    <row r="205" spans="7:8" ht="15.75" customHeight="1" x14ac:dyDescent="0.25">
      <c r="G205" s="5"/>
      <c r="H205" s="5"/>
    </row>
    <row r="206" spans="7:8" ht="15.75" customHeight="1" x14ac:dyDescent="0.25">
      <c r="G206" s="5"/>
      <c r="H206" s="5"/>
    </row>
    <row r="207" spans="7:8" ht="15.75" customHeight="1" x14ac:dyDescent="0.25">
      <c r="G207" s="5"/>
      <c r="H207" s="5"/>
    </row>
    <row r="208" spans="7:8" ht="15.75" customHeight="1" x14ac:dyDescent="0.25">
      <c r="G208" s="5"/>
      <c r="H208" s="5"/>
    </row>
    <row r="209" spans="7:8" ht="15.75" customHeight="1" x14ac:dyDescent="0.25">
      <c r="G209" s="5"/>
      <c r="H209" s="5"/>
    </row>
    <row r="210" spans="7:8" ht="15.75" customHeight="1" x14ac:dyDescent="0.25">
      <c r="G210" s="5"/>
      <c r="H210" s="5"/>
    </row>
    <row r="211" spans="7:8" ht="15.75" customHeight="1" x14ac:dyDescent="0.25">
      <c r="G211" s="5"/>
      <c r="H211" s="5"/>
    </row>
    <row r="212" spans="7:8" ht="15.75" customHeight="1" x14ac:dyDescent="0.25">
      <c r="G212" s="5"/>
      <c r="H212" s="5"/>
    </row>
    <row r="213" spans="7:8" ht="15.75" customHeight="1" x14ac:dyDescent="0.25">
      <c r="G213" s="5"/>
      <c r="H213" s="5"/>
    </row>
    <row r="214" spans="7:8" ht="15.75" customHeight="1" x14ac:dyDescent="0.25">
      <c r="G214" s="5"/>
      <c r="H214" s="5"/>
    </row>
    <row r="215" spans="7:8" ht="15.75" customHeight="1" x14ac:dyDescent="0.25">
      <c r="G215" s="5"/>
      <c r="H215" s="5"/>
    </row>
    <row r="216" spans="7:8" ht="15.75" customHeight="1" x14ac:dyDescent="0.25">
      <c r="G216" s="5"/>
      <c r="H216" s="5"/>
    </row>
    <row r="217" spans="7:8" ht="15.75" customHeight="1" x14ac:dyDescent="0.25">
      <c r="G217" s="5"/>
      <c r="H217" s="5"/>
    </row>
    <row r="218" spans="7:8" ht="15.75" customHeight="1" x14ac:dyDescent="0.25">
      <c r="G218" s="5"/>
      <c r="H218" s="5"/>
    </row>
    <row r="219" spans="7:8" ht="15.75" customHeight="1" x14ac:dyDescent="0.25">
      <c r="G219" s="5"/>
      <c r="H219" s="5"/>
    </row>
    <row r="220" spans="7:8" ht="15.75" customHeight="1" x14ac:dyDescent="0.25">
      <c r="G220" s="5"/>
      <c r="H220" s="5"/>
    </row>
    <row r="221" spans="7:8" ht="15.75" customHeight="1" x14ac:dyDescent="0.25">
      <c r="G221" s="5"/>
      <c r="H221" s="5"/>
    </row>
    <row r="222" spans="7:8" ht="15.75" customHeight="1" x14ac:dyDescent="0.25">
      <c r="G222" s="5"/>
      <c r="H222" s="5"/>
    </row>
    <row r="223" spans="7:8" ht="15.75" customHeight="1" x14ac:dyDescent="0.25">
      <c r="G223" s="5"/>
      <c r="H223" s="5"/>
    </row>
    <row r="224" spans="7:8" ht="15.75" customHeight="1" x14ac:dyDescent="0.25">
      <c r="G224" s="5"/>
      <c r="H224" s="5"/>
    </row>
    <row r="225" spans="7:8" ht="15.75" customHeight="1" x14ac:dyDescent="0.25">
      <c r="G225" s="5"/>
      <c r="H225" s="5"/>
    </row>
    <row r="226" spans="7:8" ht="15.75" customHeight="1" x14ac:dyDescent="0.25">
      <c r="G226" s="5"/>
      <c r="H226" s="5"/>
    </row>
    <row r="227" spans="7:8" ht="15.75" customHeight="1" x14ac:dyDescent="0.25">
      <c r="G227" s="5"/>
      <c r="H227" s="5"/>
    </row>
    <row r="228" spans="7:8" ht="15.75" customHeight="1" x14ac:dyDescent="0.25">
      <c r="G228" s="5"/>
      <c r="H228" s="5"/>
    </row>
    <row r="229" spans="7:8" ht="15.75" customHeight="1" x14ac:dyDescent="0.25">
      <c r="G229" s="5"/>
      <c r="H229" s="5"/>
    </row>
    <row r="230" spans="7:8" ht="15.75" customHeight="1" x14ac:dyDescent="0.25">
      <c r="G230" s="5"/>
      <c r="H230" s="5"/>
    </row>
    <row r="231" spans="7:8" ht="15.75" customHeight="1" x14ac:dyDescent="0.25">
      <c r="G231" s="5"/>
      <c r="H231" s="5"/>
    </row>
    <row r="232" spans="7:8" ht="15.75" customHeight="1" x14ac:dyDescent="0.25">
      <c r="G232" s="5"/>
      <c r="H232" s="5"/>
    </row>
    <row r="233" spans="7:8" ht="15.75" customHeight="1" x14ac:dyDescent="0.25">
      <c r="G233" s="5"/>
      <c r="H233" s="5"/>
    </row>
    <row r="234" spans="7:8" ht="15.75" customHeight="1" x14ac:dyDescent="0.25">
      <c r="G234" s="5"/>
      <c r="H234" s="5"/>
    </row>
    <row r="235" spans="7:8" ht="15.75" customHeight="1" x14ac:dyDescent="0.25">
      <c r="G235" s="5"/>
      <c r="H235" s="5"/>
    </row>
    <row r="236" spans="7:8" ht="15.75" customHeight="1" x14ac:dyDescent="0.25">
      <c r="G236" s="5"/>
      <c r="H236" s="5"/>
    </row>
    <row r="237" spans="7:8" ht="15.75" customHeight="1" x14ac:dyDescent="0.25">
      <c r="G237" s="5"/>
      <c r="H237" s="5"/>
    </row>
    <row r="238" spans="7:8" ht="15.75" customHeight="1" x14ac:dyDescent="0.25">
      <c r="G238" s="5"/>
      <c r="H238" s="5"/>
    </row>
    <row r="239" spans="7:8" ht="15.75" customHeight="1" x14ac:dyDescent="0.25">
      <c r="G239" s="5"/>
      <c r="H239" s="5"/>
    </row>
    <row r="240" spans="7:8" ht="15.75" customHeight="1" x14ac:dyDescent="0.25">
      <c r="G240" s="5"/>
      <c r="H240" s="5"/>
    </row>
    <row r="241" spans="7:8" ht="15.75" customHeight="1" x14ac:dyDescent="0.25">
      <c r="G241" s="5"/>
      <c r="H241" s="5"/>
    </row>
    <row r="242" spans="7:8" ht="15.75" customHeight="1" x14ac:dyDescent="0.25">
      <c r="G242" s="5"/>
      <c r="H242" s="5"/>
    </row>
    <row r="243" spans="7:8" ht="15.75" customHeight="1" x14ac:dyDescent="0.25">
      <c r="G243" s="5"/>
      <c r="H243" s="5"/>
    </row>
    <row r="244" spans="7:8" ht="15.75" customHeight="1" x14ac:dyDescent="0.25">
      <c r="G244" s="5"/>
      <c r="H244" s="5"/>
    </row>
    <row r="245" spans="7:8" ht="15.75" customHeight="1" x14ac:dyDescent="0.25">
      <c r="G245" s="5"/>
      <c r="H245" s="5"/>
    </row>
    <row r="246" spans="7:8" ht="15.75" customHeight="1" x14ac:dyDescent="0.25">
      <c r="G246" s="5"/>
      <c r="H246" s="5"/>
    </row>
    <row r="247" spans="7:8" ht="15.75" customHeight="1" x14ac:dyDescent="0.25">
      <c r="G247" s="5"/>
      <c r="H247" s="5"/>
    </row>
    <row r="248" spans="7:8" ht="15.75" customHeight="1" x14ac:dyDescent="0.25">
      <c r="G248" s="5"/>
      <c r="H248" s="5"/>
    </row>
    <row r="249" spans="7:8" ht="15.75" customHeight="1" x14ac:dyDescent="0.25">
      <c r="G249" s="5"/>
      <c r="H249" s="5"/>
    </row>
    <row r="250" spans="7:8" ht="15.75" customHeight="1" x14ac:dyDescent="0.25">
      <c r="G250" s="5"/>
      <c r="H250" s="5"/>
    </row>
    <row r="251" spans="7:8" ht="15.75" customHeight="1" x14ac:dyDescent="0.25">
      <c r="G251" s="5"/>
      <c r="H251" s="5"/>
    </row>
    <row r="252" spans="7:8" ht="15.75" customHeight="1" x14ac:dyDescent="0.25">
      <c r="G252" s="5"/>
      <c r="H252" s="5"/>
    </row>
    <row r="253" spans="7:8" ht="15.75" customHeight="1" x14ac:dyDescent="0.25">
      <c r="G253" s="5"/>
      <c r="H253" s="5"/>
    </row>
    <row r="254" spans="7:8" ht="15.75" customHeight="1" x14ac:dyDescent="0.25">
      <c r="G254" s="5"/>
      <c r="H254" s="5"/>
    </row>
    <row r="255" spans="7:8" ht="15.75" customHeight="1" x14ac:dyDescent="0.25">
      <c r="G255" s="5"/>
      <c r="H255" s="5"/>
    </row>
    <row r="256" spans="7:8" ht="15.75" customHeight="1" x14ac:dyDescent="0.25">
      <c r="G256" s="5"/>
      <c r="H256" s="5"/>
    </row>
    <row r="257" spans="7:8" ht="15.75" customHeight="1" x14ac:dyDescent="0.25">
      <c r="G257" s="5"/>
      <c r="H257" s="5"/>
    </row>
    <row r="258" spans="7:8" ht="15.75" customHeight="1" x14ac:dyDescent="0.25">
      <c r="G258" s="5"/>
      <c r="H258" s="5"/>
    </row>
    <row r="259" spans="7:8" ht="15.75" customHeight="1" x14ac:dyDescent="0.25">
      <c r="G259" s="5"/>
      <c r="H259" s="5"/>
    </row>
    <row r="260" spans="7:8" ht="15.75" customHeight="1" x14ac:dyDescent="0.25">
      <c r="G260" s="5"/>
      <c r="H260" s="5"/>
    </row>
    <row r="261" spans="7:8" ht="15.75" customHeight="1" x14ac:dyDescent="0.25">
      <c r="G261" s="5"/>
      <c r="H261" s="5"/>
    </row>
    <row r="262" spans="7:8" ht="15.75" customHeight="1" x14ac:dyDescent="0.25">
      <c r="G262" s="5"/>
      <c r="H262" s="5"/>
    </row>
    <row r="263" spans="7:8" ht="15.75" customHeight="1" x14ac:dyDescent="0.25">
      <c r="G263" s="5"/>
      <c r="H263" s="5"/>
    </row>
    <row r="264" spans="7:8" ht="15.75" customHeight="1" x14ac:dyDescent="0.25">
      <c r="G264" s="5"/>
      <c r="H264" s="5"/>
    </row>
    <row r="265" spans="7:8" ht="15.75" customHeight="1" x14ac:dyDescent="0.25">
      <c r="G265" s="5"/>
      <c r="H265" s="5"/>
    </row>
    <row r="266" spans="7:8" ht="15.75" customHeight="1" x14ac:dyDescent="0.25">
      <c r="G266" s="5"/>
      <c r="H266" s="5"/>
    </row>
    <row r="267" spans="7:8" ht="15.75" customHeight="1" x14ac:dyDescent="0.25">
      <c r="G267" s="5"/>
      <c r="H267" s="5"/>
    </row>
    <row r="268" spans="7:8" ht="15.75" customHeight="1" x14ac:dyDescent="0.25">
      <c r="G268" s="5"/>
      <c r="H268" s="5"/>
    </row>
    <row r="269" spans="7:8" ht="15.75" customHeight="1" x14ac:dyDescent="0.25">
      <c r="G269" s="5"/>
      <c r="H269" s="5"/>
    </row>
    <row r="270" spans="7:8" ht="15.75" customHeight="1" x14ac:dyDescent="0.25">
      <c r="G270" s="5"/>
      <c r="H270" s="5"/>
    </row>
    <row r="271" spans="7:8" ht="15.75" customHeight="1" x14ac:dyDescent="0.25">
      <c r="G271" s="5"/>
      <c r="H271" s="5"/>
    </row>
    <row r="272" spans="7:8" ht="15.75" customHeight="1" x14ac:dyDescent="0.25">
      <c r="G272" s="5"/>
      <c r="H272" s="5"/>
    </row>
    <row r="273" spans="7:8" ht="15.75" customHeight="1" x14ac:dyDescent="0.25">
      <c r="G273" s="5"/>
      <c r="H273" s="5"/>
    </row>
    <row r="274" spans="7:8" ht="15.75" customHeight="1" x14ac:dyDescent="0.25">
      <c r="G274" s="5"/>
      <c r="H274" s="5"/>
    </row>
    <row r="275" spans="7:8" ht="15.75" customHeight="1" x14ac:dyDescent="0.25">
      <c r="G275" s="5"/>
      <c r="H275" s="5"/>
    </row>
    <row r="276" spans="7:8" ht="15.75" customHeight="1" x14ac:dyDescent="0.25">
      <c r="G276" s="5"/>
      <c r="H276" s="5"/>
    </row>
    <row r="277" spans="7:8" ht="15.75" customHeight="1" x14ac:dyDescent="0.25">
      <c r="G277" s="5"/>
      <c r="H277" s="5"/>
    </row>
    <row r="278" spans="7:8" ht="15.75" customHeight="1" x14ac:dyDescent="0.25">
      <c r="G278" s="5"/>
      <c r="H278" s="5"/>
    </row>
    <row r="279" spans="7:8" ht="15.75" customHeight="1" x14ac:dyDescent="0.25">
      <c r="G279" s="5"/>
      <c r="H279" s="5"/>
    </row>
    <row r="280" spans="7:8" ht="15.75" customHeight="1" x14ac:dyDescent="0.25">
      <c r="G280" s="5"/>
      <c r="H280" s="5"/>
    </row>
    <row r="281" spans="7:8" ht="15.75" customHeight="1" x14ac:dyDescent="0.25">
      <c r="G281" s="5"/>
      <c r="H281" s="5"/>
    </row>
    <row r="282" spans="7:8" ht="15.75" customHeight="1" x14ac:dyDescent="0.25">
      <c r="G282" s="5"/>
      <c r="H282" s="5"/>
    </row>
    <row r="283" spans="7:8" ht="15.75" customHeight="1" x14ac:dyDescent="0.25">
      <c r="G283" s="5"/>
      <c r="H283" s="5"/>
    </row>
    <row r="284" spans="7:8" ht="15.75" customHeight="1" x14ac:dyDescent="0.25">
      <c r="G284" s="5"/>
      <c r="H284" s="5"/>
    </row>
    <row r="285" spans="7:8" ht="15.75" customHeight="1" x14ac:dyDescent="0.25">
      <c r="G285" s="5"/>
      <c r="H285" s="5"/>
    </row>
    <row r="286" spans="7:8" ht="15.75" customHeight="1" x14ac:dyDescent="0.25">
      <c r="G286" s="5"/>
      <c r="H286" s="5"/>
    </row>
    <row r="287" spans="7:8" ht="15.75" customHeight="1" x14ac:dyDescent="0.25">
      <c r="G287" s="5"/>
      <c r="H287" s="5"/>
    </row>
    <row r="288" spans="7:8" ht="15.75" customHeight="1" x14ac:dyDescent="0.25">
      <c r="G288" s="5"/>
      <c r="H288" s="5"/>
    </row>
    <row r="289" spans="7:8" ht="15.75" customHeight="1" x14ac:dyDescent="0.25">
      <c r="G289" s="5"/>
      <c r="H289" s="5"/>
    </row>
    <row r="290" spans="7:8" ht="15.75" customHeight="1" x14ac:dyDescent="0.25">
      <c r="G290" s="5"/>
      <c r="H290" s="5"/>
    </row>
    <row r="291" spans="7:8" ht="15.75" customHeight="1" x14ac:dyDescent="0.25">
      <c r="G291" s="5"/>
      <c r="H291" s="5"/>
    </row>
    <row r="292" spans="7:8" ht="15.75" customHeight="1" x14ac:dyDescent="0.25">
      <c r="G292" s="5"/>
      <c r="H292" s="5"/>
    </row>
    <row r="293" spans="7:8" ht="15.75" customHeight="1" x14ac:dyDescent="0.25">
      <c r="G293" s="5"/>
      <c r="H293" s="5"/>
    </row>
    <row r="294" spans="7:8" ht="15.75" customHeight="1" x14ac:dyDescent="0.25">
      <c r="G294" s="5"/>
      <c r="H294" s="5"/>
    </row>
    <row r="295" spans="7:8" ht="15.75" customHeight="1" x14ac:dyDescent="0.25">
      <c r="G295" s="5"/>
      <c r="H295" s="5"/>
    </row>
    <row r="296" spans="7:8" ht="15.75" customHeight="1" x14ac:dyDescent="0.25">
      <c r="G296" s="5"/>
      <c r="H296" s="5"/>
    </row>
    <row r="297" spans="7:8" ht="15.75" customHeight="1" x14ac:dyDescent="0.25">
      <c r="G297" s="5"/>
      <c r="H297" s="5"/>
    </row>
    <row r="298" spans="7:8" ht="15.75" customHeight="1" x14ac:dyDescent="0.25">
      <c r="G298" s="5"/>
      <c r="H298" s="5"/>
    </row>
    <row r="299" spans="7:8" ht="15.75" customHeight="1" x14ac:dyDescent="0.25">
      <c r="G299" s="5"/>
      <c r="H299" s="5"/>
    </row>
    <row r="300" spans="7:8" ht="15.75" customHeight="1" x14ac:dyDescent="0.25">
      <c r="G300" s="5"/>
      <c r="H300" s="5"/>
    </row>
    <row r="301" spans="7:8" ht="15.75" customHeight="1" x14ac:dyDescent="0.25">
      <c r="G301" s="5"/>
      <c r="H301" s="5"/>
    </row>
    <row r="302" spans="7:8" ht="15.75" customHeight="1" x14ac:dyDescent="0.25">
      <c r="G302" s="5"/>
      <c r="H302" s="5"/>
    </row>
    <row r="303" spans="7:8" ht="15.75" customHeight="1" x14ac:dyDescent="0.25">
      <c r="G303" s="5"/>
      <c r="H303" s="5"/>
    </row>
    <row r="304" spans="7:8" ht="15.75" customHeight="1" x14ac:dyDescent="0.25">
      <c r="G304" s="5"/>
      <c r="H304" s="5"/>
    </row>
    <row r="305" spans="7:8" ht="15.75" customHeight="1" x14ac:dyDescent="0.25">
      <c r="G305" s="5"/>
      <c r="H305" s="5"/>
    </row>
    <row r="306" spans="7:8" ht="15.75" customHeight="1" x14ac:dyDescent="0.25">
      <c r="G306" s="5"/>
      <c r="H306" s="5"/>
    </row>
    <row r="307" spans="7:8" ht="15.75" customHeight="1" x14ac:dyDescent="0.25">
      <c r="G307" s="5"/>
      <c r="H307" s="5"/>
    </row>
    <row r="308" spans="7:8" ht="15.75" customHeight="1" x14ac:dyDescent="0.25">
      <c r="G308" s="5"/>
      <c r="H308" s="5"/>
    </row>
    <row r="309" spans="7:8" ht="15.75" customHeight="1" x14ac:dyDescent="0.25">
      <c r="G309" s="5"/>
      <c r="H309" s="5"/>
    </row>
    <row r="310" spans="7:8" ht="15.75" customHeight="1" x14ac:dyDescent="0.25">
      <c r="G310" s="5"/>
      <c r="H310" s="5"/>
    </row>
    <row r="311" spans="7:8" ht="15.75" customHeight="1" x14ac:dyDescent="0.25">
      <c r="G311" s="5"/>
      <c r="H311" s="5"/>
    </row>
    <row r="312" spans="7:8" ht="15.75" customHeight="1" x14ac:dyDescent="0.25">
      <c r="G312" s="5"/>
      <c r="H312" s="5"/>
    </row>
    <row r="313" spans="7:8" ht="15.75" customHeight="1" x14ac:dyDescent="0.25">
      <c r="G313" s="5"/>
      <c r="H313" s="5"/>
    </row>
    <row r="314" spans="7:8" ht="15.75" customHeight="1" x14ac:dyDescent="0.25">
      <c r="G314" s="5"/>
      <c r="H314" s="5"/>
    </row>
    <row r="315" spans="7:8" ht="15.75" customHeight="1" x14ac:dyDescent="0.25">
      <c r="G315" s="5"/>
      <c r="H315" s="5"/>
    </row>
    <row r="316" spans="7:8" ht="15.75" customHeight="1" x14ac:dyDescent="0.25">
      <c r="G316" s="5"/>
      <c r="H316" s="5"/>
    </row>
    <row r="317" spans="7:8" ht="15.75" customHeight="1" x14ac:dyDescent="0.25">
      <c r="G317" s="5"/>
      <c r="H317" s="5"/>
    </row>
    <row r="318" spans="7:8" ht="15.75" customHeight="1" x14ac:dyDescent="0.25">
      <c r="G318" s="5"/>
      <c r="H318" s="5"/>
    </row>
    <row r="319" spans="7:8" ht="15.75" customHeight="1" x14ac:dyDescent="0.25">
      <c r="G319" s="5"/>
      <c r="H319" s="5"/>
    </row>
    <row r="320" spans="7:8" ht="15.75" customHeight="1" x14ac:dyDescent="0.25">
      <c r="G320" s="5"/>
      <c r="H320" s="5"/>
    </row>
    <row r="321" spans="7:8" ht="15.75" customHeight="1" x14ac:dyDescent="0.25">
      <c r="G321" s="5"/>
      <c r="H321" s="5"/>
    </row>
    <row r="322" spans="7:8" ht="15.75" customHeight="1" x14ac:dyDescent="0.25">
      <c r="G322" s="5"/>
      <c r="H322" s="5"/>
    </row>
    <row r="323" spans="7:8" ht="15.75" customHeight="1" x14ac:dyDescent="0.25">
      <c r="G323" s="5"/>
      <c r="H323" s="5"/>
    </row>
    <row r="324" spans="7:8" ht="15.75" customHeight="1" x14ac:dyDescent="0.25">
      <c r="G324" s="5"/>
      <c r="H324" s="5"/>
    </row>
    <row r="325" spans="7:8" ht="15.75" customHeight="1" x14ac:dyDescent="0.25">
      <c r="G325" s="5"/>
      <c r="H325" s="5"/>
    </row>
    <row r="326" spans="7:8" ht="15.75" customHeight="1" x14ac:dyDescent="0.25">
      <c r="G326" s="5"/>
      <c r="H326" s="5"/>
    </row>
    <row r="327" spans="7:8" ht="15.75" customHeight="1" x14ac:dyDescent="0.25">
      <c r="G327" s="5"/>
      <c r="H327" s="5"/>
    </row>
    <row r="328" spans="7:8" ht="15.75" customHeight="1" x14ac:dyDescent="0.25">
      <c r="G328" s="5"/>
      <c r="H328" s="5"/>
    </row>
    <row r="329" spans="7:8" ht="15.75" customHeight="1" x14ac:dyDescent="0.25">
      <c r="G329" s="5"/>
      <c r="H329" s="5"/>
    </row>
    <row r="330" spans="7:8" ht="15.75" customHeight="1" x14ac:dyDescent="0.25">
      <c r="G330" s="5"/>
      <c r="H330" s="5"/>
    </row>
    <row r="331" spans="7:8" ht="15.75" customHeight="1" x14ac:dyDescent="0.25">
      <c r="G331" s="5"/>
      <c r="H331" s="5"/>
    </row>
    <row r="332" spans="7:8" ht="15.75" customHeight="1" x14ac:dyDescent="0.25">
      <c r="G332" s="5"/>
      <c r="H332" s="5"/>
    </row>
    <row r="333" spans="7:8" ht="15.75" customHeight="1" x14ac:dyDescent="0.25">
      <c r="G333" s="5"/>
      <c r="H333" s="5"/>
    </row>
    <row r="334" spans="7:8" ht="15.75" customHeight="1" x14ac:dyDescent="0.25">
      <c r="G334" s="5"/>
      <c r="H334" s="5"/>
    </row>
    <row r="335" spans="7:8" ht="15.75" customHeight="1" x14ac:dyDescent="0.25">
      <c r="G335" s="5"/>
      <c r="H335" s="5"/>
    </row>
    <row r="336" spans="7:8" ht="15.75" customHeight="1" x14ac:dyDescent="0.25">
      <c r="G336" s="5"/>
      <c r="H336" s="5"/>
    </row>
    <row r="337" spans="7:8" ht="15.75" customHeight="1" x14ac:dyDescent="0.25">
      <c r="G337" s="5"/>
      <c r="H337" s="5"/>
    </row>
    <row r="338" spans="7:8" ht="15.75" customHeight="1" x14ac:dyDescent="0.25">
      <c r="G338" s="5"/>
      <c r="H338" s="5"/>
    </row>
    <row r="339" spans="7:8" ht="15.75" customHeight="1" x14ac:dyDescent="0.25">
      <c r="G339" s="5"/>
      <c r="H339" s="5"/>
    </row>
    <row r="340" spans="7:8" ht="15.75" customHeight="1" x14ac:dyDescent="0.25">
      <c r="G340" s="5"/>
      <c r="H340" s="5"/>
    </row>
    <row r="341" spans="7:8" ht="15.75" customHeight="1" x14ac:dyDescent="0.25">
      <c r="G341" s="5"/>
      <c r="H341" s="5"/>
    </row>
    <row r="342" spans="7:8" ht="15.75" customHeight="1" x14ac:dyDescent="0.25">
      <c r="G342" s="5"/>
      <c r="H342" s="5"/>
    </row>
    <row r="343" spans="7:8" ht="15.75" customHeight="1" x14ac:dyDescent="0.25">
      <c r="G343" s="5"/>
      <c r="H343" s="5"/>
    </row>
    <row r="344" spans="7:8" ht="15.75" customHeight="1" x14ac:dyDescent="0.25">
      <c r="G344" s="5"/>
      <c r="H344" s="5"/>
    </row>
    <row r="345" spans="7:8" ht="15.75" customHeight="1" x14ac:dyDescent="0.25">
      <c r="G345" s="5"/>
      <c r="H345" s="5"/>
    </row>
    <row r="346" spans="7:8" ht="15.75" customHeight="1" x14ac:dyDescent="0.25">
      <c r="G346" s="5"/>
      <c r="H346" s="5"/>
    </row>
    <row r="347" spans="7:8" ht="15.75" customHeight="1" x14ac:dyDescent="0.25">
      <c r="G347" s="5"/>
      <c r="H347" s="5"/>
    </row>
    <row r="348" spans="7:8" ht="15.75" customHeight="1" x14ac:dyDescent="0.25">
      <c r="G348" s="5"/>
      <c r="H348" s="5"/>
    </row>
    <row r="349" spans="7:8" ht="15.75" customHeight="1" x14ac:dyDescent="0.25">
      <c r="G349" s="5"/>
      <c r="H349" s="5"/>
    </row>
    <row r="350" spans="7:8" ht="15.75" customHeight="1" x14ac:dyDescent="0.25">
      <c r="G350" s="5"/>
      <c r="H350" s="5"/>
    </row>
    <row r="351" spans="7:8" ht="15.75" customHeight="1" x14ac:dyDescent="0.25">
      <c r="G351" s="5"/>
      <c r="H351" s="5"/>
    </row>
    <row r="352" spans="7:8" ht="15.75" customHeight="1" x14ac:dyDescent="0.25">
      <c r="G352" s="5"/>
      <c r="H352" s="5"/>
    </row>
    <row r="353" spans="7:8" ht="15.75" customHeight="1" x14ac:dyDescent="0.25">
      <c r="G353" s="5"/>
      <c r="H353" s="5"/>
    </row>
    <row r="354" spans="7:8" ht="15.75" customHeight="1" x14ac:dyDescent="0.25">
      <c r="G354" s="5"/>
      <c r="H354" s="5"/>
    </row>
    <row r="355" spans="7:8" ht="15.75" customHeight="1" x14ac:dyDescent="0.25">
      <c r="G355" s="5"/>
      <c r="H355" s="5"/>
    </row>
    <row r="356" spans="7:8" ht="15.75" customHeight="1" x14ac:dyDescent="0.25">
      <c r="G356" s="5"/>
      <c r="H356" s="5"/>
    </row>
    <row r="357" spans="7:8" ht="15.75" customHeight="1" x14ac:dyDescent="0.25">
      <c r="G357" s="5"/>
      <c r="H357" s="5"/>
    </row>
    <row r="358" spans="7:8" ht="15.75" customHeight="1" x14ac:dyDescent="0.25">
      <c r="G358" s="5"/>
      <c r="H358" s="5"/>
    </row>
    <row r="359" spans="7:8" ht="15.75" customHeight="1" x14ac:dyDescent="0.25">
      <c r="G359" s="5"/>
      <c r="H359" s="5"/>
    </row>
    <row r="360" spans="7:8" ht="15.75" customHeight="1" x14ac:dyDescent="0.25">
      <c r="G360" s="5"/>
      <c r="H360" s="5"/>
    </row>
    <row r="361" spans="7:8" ht="15.75" customHeight="1" x14ac:dyDescent="0.25">
      <c r="G361" s="5"/>
      <c r="H361" s="5"/>
    </row>
    <row r="362" spans="7:8" ht="15.75" customHeight="1" x14ac:dyDescent="0.25">
      <c r="G362" s="5"/>
      <c r="H362" s="5"/>
    </row>
    <row r="363" spans="7:8" ht="15.75" customHeight="1" x14ac:dyDescent="0.25">
      <c r="G363" s="5"/>
      <c r="H363" s="5"/>
    </row>
    <row r="364" spans="7:8" ht="15.75" customHeight="1" x14ac:dyDescent="0.25">
      <c r="G364" s="5"/>
      <c r="H364" s="5"/>
    </row>
    <row r="365" spans="7:8" ht="15.75" customHeight="1" x14ac:dyDescent="0.25">
      <c r="G365" s="5"/>
      <c r="H365" s="5"/>
    </row>
    <row r="366" spans="7:8" ht="15.75" customHeight="1" x14ac:dyDescent="0.25">
      <c r="G366" s="5"/>
      <c r="H366" s="5"/>
    </row>
    <row r="367" spans="7:8" ht="15.75" customHeight="1" x14ac:dyDescent="0.25">
      <c r="G367" s="5"/>
      <c r="H367" s="5"/>
    </row>
    <row r="368" spans="7:8" ht="15.75" customHeight="1" x14ac:dyDescent="0.25">
      <c r="G368" s="5"/>
      <c r="H368" s="5"/>
    </row>
    <row r="369" spans="7:8" ht="15.75" customHeight="1" x14ac:dyDescent="0.25">
      <c r="G369" s="5"/>
      <c r="H369" s="5"/>
    </row>
    <row r="370" spans="7:8" ht="15.75" customHeight="1" x14ac:dyDescent="0.25">
      <c r="G370" s="5"/>
      <c r="H370" s="5"/>
    </row>
    <row r="371" spans="7:8" ht="15.75" customHeight="1" x14ac:dyDescent="0.25">
      <c r="G371" s="5"/>
      <c r="H371" s="5"/>
    </row>
    <row r="372" spans="7:8" ht="15.75" customHeight="1" x14ac:dyDescent="0.25">
      <c r="G372" s="5"/>
      <c r="H372" s="5"/>
    </row>
    <row r="373" spans="7:8" ht="15.75" customHeight="1" x14ac:dyDescent="0.25">
      <c r="G373" s="5"/>
      <c r="H373" s="5"/>
    </row>
    <row r="374" spans="7:8" ht="15.75" customHeight="1" x14ac:dyDescent="0.25">
      <c r="G374" s="5"/>
      <c r="H374" s="5"/>
    </row>
    <row r="375" spans="7:8" ht="15.75" customHeight="1" x14ac:dyDescent="0.25">
      <c r="G375" s="5"/>
      <c r="H375" s="5"/>
    </row>
    <row r="376" spans="7:8" ht="15.75" customHeight="1" x14ac:dyDescent="0.25">
      <c r="G376" s="5"/>
      <c r="H376" s="5"/>
    </row>
    <row r="377" spans="7:8" ht="15.75" customHeight="1" x14ac:dyDescent="0.25">
      <c r="G377" s="5"/>
      <c r="H377" s="5"/>
    </row>
    <row r="378" spans="7:8" ht="15.75" customHeight="1" x14ac:dyDescent="0.25">
      <c r="G378" s="5"/>
      <c r="H378" s="5"/>
    </row>
    <row r="379" spans="7:8" ht="15.75" customHeight="1" x14ac:dyDescent="0.25">
      <c r="G379" s="5"/>
      <c r="H379" s="5"/>
    </row>
    <row r="380" spans="7:8" ht="15.75" customHeight="1" x14ac:dyDescent="0.25">
      <c r="G380" s="5"/>
      <c r="H380" s="5"/>
    </row>
    <row r="381" spans="7:8" ht="15.75" customHeight="1" x14ac:dyDescent="0.25">
      <c r="G381" s="5"/>
      <c r="H381" s="5"/>
    </row>
    <row r="382" spans="7:8" ht="15.75" customHeight="1" x14ac:dyDescent="0.25">
      <c r="G382" s="5"/>
      <c r="H382" s="5"/>
    </row>
    <row r="383" spans="7:8" ht="15.75" customHeight="1" x14ac:dyDescent="0.25">
      <c r="G383" s="5"/>
      <c r="H383" s="5"/>
    </row>
    <row r="384" spans="7:8" ht="15.75" customHeight="1" x14ac:dyDescent="0.25">
      <c r="G384" s="5"/>
      <c r="H384" s="5"/>
    </row>
    <row r="385" spans="7:8" ht="15.75" customHeight="1" x14ac:dyDescent="0.25">
      <c r="G385" s="5"/>
      <c r="H385" s="5"/>
    </row>
    <row r="386" spans="7:8" ht="15.75" customHeight="1" x14ac:dyDescent="0.25">
      <c r="G386" s="5"/>
      <c r="H386" s="5"/>
    </row>
    <row r="387" spans="7:8" ht="15.75" customHeight="1" x14ac:dyDescent="0.25">
      <c r="G387" s="5"/>
      <c r="H387" s="5"/>
    </row>
    <row r="388" spans="7:8" ht="15.75" customHeight="1" x14ac:dyDescent="0.25">
      <c r="G388" s="5"/>
      <c r="H388" s="5"/>
    </row>
    <row r="389" spans="7:8" ht="15.75" customHeight="1" x14ac:dyDescent="0.25">
      <c r="G389" s="5"/>
      <c r="H389" s="5"/>
    </row>
    <row r="390" spans="7:8" ht="15.75" customHeight="1" x14ac:dyDescent="0.25">
      <c r="G390" s="5"/>
      <c r="H390" s="5"/>
    </row>
    <row r="391" spans="7:8" ht="15.75" customHeight="1" x14ac:dyDescent="0.25">
      <c r="G391" s="5"/>
      <c r="H391" s="5"/>
    </row>
    <row r="392" spans="7:8" ht="15.75" customHeight="1" x14ac:dyDescent="0.25">
      <c r="G392" s="5"/>
      <c r="H392" s="5"/>
    </row>
    <row r="393" spans="7:8" ht="15.75" customHeight="1" x14ac:dyDescent="0.25">
      <c r="G393" s="5"/>
      <c r="H393" s="5"/>
    </row>
    <row r="394" spans="7:8" ht="15.75" customHeight="1" x14ac:dyDescent="0.25">
      <c r="G394" s="5"/>
      <c r="H394" s="5"/>
    </row>
    <row r="395" spans="7:8" ht="15.75" customHeight="1" x14ac:dyDescent="0.25">
      <c r="G395" s="5"/>
      <c r="H395" s="5"/>
    </row>
    <row r="396" spans="7:8" ht="15.75" customHeight="1" x14ac:dyDescent="0.25">
      <c r="G396" s="5"/>
      <c r="H396" s="5"/>
    </row>
    <row r="397" spans="7:8" ht="15.75" customHeight="1" x14ac:dyDescent="0.25">
      <c r="G397" s="5"/>
      <c r="H397" s="5"/>
    </row>
    <row r="398" spans="7:8" ht="15.75" customHeight="1" x14ac:dyDescent="0.25">
      <c r="G398" s="5"/>
      <c r="H398" s="5"/>
    </row>
    <row r="399" spans="7:8" ht="15.75" customHeight="1" x14ac:dyDescent="0.25">
      <c r="G399" s="5"/>
      <c r="H399" s="5"/>
    </row>
    <row r="400" spans="7:8" ht="15.75" customHeight="1" x14ac:dyDescent="0.25">
      <c r="G400" s="5"/>
      <c r="H400" s="5"/>
    </row>
    <row r="401" spans="7:8" ht="15.75" customHeight="1" x14ac:dyDescent="0.25">
      <c r="G401" s="5"/>
      <c r="H401" s="5"/>
    </row>
    <row r="402" spans="7:8" ht="15.75" customHeight="1" x14ac:dyDescent="0.25">
      <c r="G402" s="5"/>
      <c r="H402" s="5"/>
    </row>
    <row r="403" spans="7:8" ht="15.75" customHeight="1" x14ac:dyDescent="0.25">
      <c r="G403" s="5"/>
      <c r="H403" s="5"/>
    </row>
    <row r="404" spans="7:8" ht="15.75" customHeight="1" x14ac:dyDescent="0.25">
      <c r="G404" s="5"/>
      <c r="H404" s="5"/>
    </row>
    <row r="405" spans="7:8" ht="15.75" customHeight="1" x14ac:dyDescent="0.25">
      <c r="G405" s="5"/>
      <c r="H405" s="5"/>
    </row>
    <row r="406" spans="7:8" ht="15.75" customHeight="1" x14ac:dyDescent="0.25">
      <c r="G406" s="5"/>
      <c r="H406" s="5"/>
    </row>
    <row r="407" spans="7:8" ht="15.75" customHeight="1" x14ac:dyDescent="0.25">
      <c r="G407" s="5"/>
      <c r="H407" s="5"/>
    </row>
    <row r="408" spans="7:8" ht="15.75" customHeight="1" x14ac:dyDescent="0.25">
      <c r="G408" s="5"/>
      <c r="H408" s="5"/>
    </row>
    <row r="409" spans="7:8" ht="15.75" customHeight="1" x14ac:dyDescent="0.25">
      <c r="G409" s="5"/>
      <c r="H409" s="5"/>
    </row>
    <row r="410" spans="7:8" ht="15.75" customHeight="1" x14ac:dyDescent="0.25">
      <c r="G410" s="5"/>
      <c r="H410" s="5"/>
    </row>
    <row r="411" spans="7:8" ht="15.75" customHeight="1" x14ac:dyDescent="0.25">
      <c r="G411" s="5"/>
      <c r="H411" s="5"/>
    </row>
    <row r="412" spans="7:8" ht="15.75" customHeight="1" x14ac:dyDescent="0.25">
      <c r="G412" s="5"/>
      <c r="H412" s="5"/>
    </row>
    <row r="413" spans="7:8" ht="15.75" customHeight="1" x14ac:dyDescent="0.25">
      <c r="G413" s="5"/>
      <c r="H413" s="5"/>
    </row>
    <row r="414" spans="7:8" ht="15.75" customHeight="1" x14ac:dyDescent="0.25">
      <c r="G414" s="5"/>
      <c r="H414" s="5"/>
    </row>
    <row r="415" spans="7:8" ht="15.75" customHeight="1" x14ac:dyDescent="0.25">
      <c r="G415" s="5"/>
      <c r="H415" s="5"/>
    </row>
    <row r="416" spans="7:8" ht="15.75" customHeight="1" x14ac:dyDescent="0.25">
      <c r="G416" s="5"/>
      <c r="H416" s="5"/>
    </row>
    <row r="417" spans="7:8" ht="15.75" customHeight="1" x14ac:dyDescent="0.25">
      <c r="G417" s="5"/>
      <c r="H417" s="5"/>
    </row>
    <row r="418" spans="7:8" ht="15.75" customHeight="1" x14ac:dyDescent="0.25">
      <c r="G418" s="5"/>
      <c r="H418" s="5"/>
    </row>
    <row r="419" spans="7:8" ht="15.75" customHeight="1" x14ac:dyDescent="0.25">
      <c r="G419" s="5"/>
      <c r="H419" s="5"/>
    </row>
    <row r="420" spans="7:8" ht="15.75" customHeight="1" x14ac:dyDescent="0.25">
      <c r="G420" s="5"/>
      <c r="H420" s="5"/>
    </row>
    <row r="421" spans="7:8" ht="15.75" customHeight="1" x14ac:dyDescent="0.25">
      <c r="G421" s="5"/>
      <c r="H421" s="5"/>
    </row>
    <row r="422" spans="7:8" ht="15.75" customHeight="1" x14ac:dyDescent="0.25">
      <c r="G422" s="5"/>
      <c r="H422" s="5"/>
    </row>
    <row r="423" spans="7:8" ht="15.75" customHeight="1" x14ac:dyDescent="0.25">
      <c r="G423" s="5"/>
      <c r="H423" s="5"/>
    </row>
    <row r="424" spans="7:8" ht="15.75" customHeight="1" x14ac:dyDescent="0.25">
      <c r="G424" s="5"/>
      <c r="H424" s="5"/>
    </row>
    <row r="425" spans="7:8" ht="15.75" customHeight="1" x14ac:dyDescent="0.25">
      <c r="G425" s="5"/>
      <c r="H425" s="5"/>
    </row>
    <row r="426" spans="7:8" ht="15.75" customHeight="1" x14ac:dyDescent="0.25">
      <c r="G426" s="5"/>
      <c r="H426" s="5"/>
    </row>
    <row r="427" spans="7:8" ht="15.75" customHeight="1" x14ac:dyDescent="0.25">
      <c r="G427" s="5"/>
      <c r="H427" s="5"/>
    </row>
    <row r="428" spans="7:8" ht="15.75" customHeight="1" x14ac:dyDescent="0.25">
      <c r="G428" s="5"/>
      <c r="H428" s="5"/>
    </row>
    <row r="429" spans="7:8" ht="15.75" customHeight="1" x14ac:dyDescent="0.25">
      <c r="G429" s="5"/>
      <c r="H429" s="5"/>
    </row>
    <row r="430" spans="7:8" ht="15.75" customHeight="1" x14ac:dyDescent="0.25">
      <c r="G430" s="5"/>
      <c r="H430" s="5"/>
    </row>
    <row r="431" spans="7:8" ht="15.75" customHeight="1" x14ac:dyDescent="0.25">
      <c r="G431" s="5"/>
      <c r="H431" s="5"/>
    </row>
    <row r="432" spans="7:8" ht="15.75" customHeight="1" x14ac:dyDescent="0.25">
      <c r="G432" s="5"/>
      <c r="H432" s="5"/>
    </row>
    <row r="433" spans="7:8" ht="15.75" customHeight="1" x14ac:dyDescent="0.25">
      <c r="G433" s="5"/>
      <c r="H433" s="5"/>
    </row>
    <row r="434" spans="7:8" ht="15.75" customHeight="1" x14ac:dyDescent="0.25">
      <c r="G434" s="5"/>
      <c r="H434" s="5"/>
    </row>
    <row r="435" spans="7:8" ht="15.75" customHeight="1" x14ac:dyDescent="0.25">
      <c r="G435" s="5"/>
      <c r="H435" s="5"/>
    </row>
    <row r="436" spans="7:8" ht="15.75" customHeight="1" x14ac:dyDescent="0.25">
      <c r="G436" s="5"/>
      <c r="H436" s="5"/>
    </row>
    <row r="437" spans="7:8" ht="15.75" customHeight="1" x14ac:dyDescent="0.25">
      <c r="G437" s="5"/>
      <c r="H437" s="5"/>
    </row>
    <row r="438" spans="7:8" ht="15.75" customHeight="1" x14ac:dyDescent="0.25">
      <c r="G438" s="5"/>
      <c r="H438" s="5"/>
    </row>
    <row r="439" spans="7:8" ht="15.75" customHeight="1" x14ac:dyDescent="0.25">
      <c r="G439" s="5"/>
      <c r="H439" s="5"/>
    </row>
    <row r="440" spans="7:8" ht="15.75" customHeight="1" x14ac:dyDescent="0.25">
      <c r="G440" s="5"/>
      <c r="H440" s="5"/>
    </row>
    <row r="441" spans="7:8" ht="15.75" customHeight="1" x14ac:dyDescent="0.25">
      <c r="G441" s="5"/>
      <c r="H441" s="5"/>
    </row>
    <row r="442" spans="7:8" ht="15.75" customHeight="1" x14ac:dyDescent="0.25">
      <c r="G442" s="5"/>
      <c r="H442" s="5"/>
    </row>
    <row r="443" spans="7:8" ht="15.75" customHeight="1" x14ac:dyDescent="0.25">
      <c r="G443" s="5"/>
      <c r="H443" s="5"/>
    </row>
    <row r="444" spans="7:8" ht="15.75" customHeight="1" x14ac:dyDescent="0.25">
      <c r="G444" s="5"/>
      <c r="H444" s="5"/>
    </row>
    <row r="445" spans="7:8" ht="15.75" customHeight="1" x14ac:dyDescent="0.25">
      <c r="G445" s="5"/>
      <c r="H445" s="5"/>
    </row>
    <row r="446" spans="7:8" ht="15.75" customHeight="1" x14ac:dyDescent="0.25">
      <c r="G446" s="5"/>
      <c r="H446" s="5"/>
    </row>
    <row r="447" spans="7:8" ht="15.75" customHeight="1" x14ac:dyDescent="0.25">
      <c r="G447" s="5"/>
      <c r="H447" s="5"/>
    </row>
    <row r="448" spans="7:8" ht="15.75" customHeight="1" x14ac:dyDescent="0.25">
      <c r="G448" s="5"/>
      <c r="H448" s="5"/>
    </row>
    <row r="449" spans="7:8" ht="15.75" customHeight="1" x14ac:dyDescent="0.25">
      <c r="G449" s="5"/>
      <c r="H449" s="5"/>
    </row>
    <row r="450" spans="7:8" ht="15.75" customHeight="1" x14ac:dyDescent="0.25">
      <c r="G450" s="5"/>
      <c r="H450" s="5"/>
    </row>
    <row r="451" spans="7:8" ht="15.75" customHeight="1" x14ac:dyDescent="0.25">
      <c r="G451" s="5"/>
      <c r="H451" s="5"/>
    </row>
    <row r="452" spans="7:8" ht="15.75" customHeight="1" x14ac:dyDescent="0.25">
      <c r="G452" s="5"/>
      <c r="H452" s="5"/>
    </row>
    <row r="453" spans="7:8" ht="15.75" customHeight="1" x14ac:dyDescent="0.25">
      <c r="G453" s="5"/>
      <c r="H453" s="5"/>
    </row>
    <row r="454" spans="7:8" ht="15.75" customHeight="1" x14ac:dyDescent="0.25">
      <c r="G454" s="5"/>
      <c r="H454" s="5"/>
    </row>
    <row r="455" spans="7:8" ht="15.75" customHeight="1" x14ac:dyDescent="0.25">
      <c r="G455" s="5"/>
      <c r="H455" s="5"/>
    </row>
    <row r="456" spans="7:8" ht="15.75" customHeight="1" x14ac:dyDescent="0.25">
      <c r="G456" s="5"/>
      <c r="H456" s="5"/>
    </row>
    <row r="457" spans="7:8" ht="15.75" customHeight="1" x14ac:dyDescent="0.25">
      <c r="G457" s="5"/>
      <c r="H457" s="5"/>
    </row>
    <row r="458" spans="7:8" ht="15.75" customHeight="1" x14ac:dyDescent="0.25">
      <c r="G458" s="5"/>
      <c r="H458" s="5"/>
    </row>
    <row r="459" spans="7:8" ht="15.75" customHeight="1" x14ac:dyDescent="0.25">
      <c r="G459" s="5"/>
      <c r="H459" s="5"/>
    </row>
    <row r="460" spans="7:8" ht="15.75" customHeight="1" x14ac:dyDescent="0.25">
      <c r="G460" s="5"/>
      <c r="H460" s="5"/>
    </row>
    <row r="461" spans="7:8" ht="15.75" customHeight="1" x14ac:dyDescent="0.25">
      <c r="G461" s="5"/>
      <c r="H461" s="5"/>
    </row>
    <row r="462" spans="7:8" ht="15.75" customHeight="1" x14ac:dyDescent="0.25">
      <c r="G462" s="5"/>
      <c r="H462" s="5"/>
    </row>
    <row r="463" spans="7:8" ht="15.75" customHeight="1" x14ac:dyDescent="0.25">
      <c r="G463" s="5"/>
      <c r="H463" s="5"/>
    </row>
    <row r="464" spans="7:8" ht="15.75" customHeight="1" x14ac:dyDescent="0.25">
      <c r="G464" s="5"/>
      <c r="H464" s="5"/>
    </row>
    <row r="465" spans="7:8" ht="15.75" customHeight="1" x14ac:dyDescent="0.25">
      <c r="G465" s="5"/>
      <c r="H465" s="5"/>
    </row>
    <row r="466" spans="7:8" ht="15.75" customHeight="1" x14ac:dyDescent="0.25">
      <c r="G466" s="5"/>
      <c r="H466" s="5"/>
    </row>
    <row r="467" spans="7:8" ht="15.75" customHeight="1" x14ac:dyDescent="0.25">
      <c r="G467" s="5"/>
      <c r="H467" s="5"/>
    </row>
    <row r="468" spans="7:8" ht="15.75" customHeight="1" x14ac:dyDescent="0.25">
      <c r="G468" s="5"/>
      <c r="H468" s="5"/>
    </row>
    <row r="469" spans="7:8" ht="15.75" customHeight="1" x14ac:dyDescent="0.25">
      <c r="G469" s="5"/>
      <c r="H469" s="5"/>
    </row>
    <row r="470" spans="7:8" ht="15.75" customHeight="1" x14ac:dyDescent="0.25">
      <c r="G470" s="5"/>
      <c r="H470" s="5"/>
    </row>
    <row r="471" spans="7:8" ht="15.75" customHeight="1" x14ac:dyDescent="0.25">
      <c r="G471" s="5"/>
      <c r="H471" s="5"/>
    </row>
    <row r="472" spans="7:8" ht="15.75" customHeight="1" x14ac:dyDescent="0.25">
      <c r="G472" s="5"/>
      <c r="H472" s="5"/>
    </row>
    <row r="473" spans="7:8" ht="15.75" customHeight="1" x14ac:dyDescent="0.25">
      <c r="G473" s="5"/>
      <c r="H473" s="5"/>
    </row>
    <row r="474" spans="7:8" ht="15.75" customHeight="1" x14ac:dyDescent="0.25">
      <c r="G474" s="5"/>
      <c r="H474" s="5"/>
    </row>
    <row r="475" spans="7:8" ht="15.75" customHeight="1" x14ac:dyDescent="0.25">
      <c r="G475" s="5"/>
      <c r="H475" s="5"/>
    </row>
    <row r="476" spans="7:8" ht="15.75" customHeight="1" x14ac:dyDescent="0.25">
      <c r="G476" s="5"/>
      <c r="H476" s="5"/>
    </row>
    <row r="477" spans="7:8" ht="15.75" customHeight="1" x14ac:dyDescent="0.25">
      <c r="G477" s="5"/>
      <c r="H477" s="5"/>
    </row>
    <row r="478" spans="7:8" ht="15.75" customHeight="1" x14ac:dyDescent="0.25">
      <c r="G478" s="5"/>
      <c r="H478" s="5"/>
    </row>
    <row r="479" spans="7:8" ht="15.75" customHeight="1" x14ac:dyDescent="0.25">
      <c r="G479" s="5"/>
      <c r="H479" s="5"/>
    </row>
    <row r="480" spans="7:8" ht="15.75" customHeight="1" x14ac:dyDescent="0.25">
      <c r="G480" s="5"/>
      <c r="H480" s="5"/>
    </row>
    <row r="481" spans="7:8" ht="15.75" customHeight="1" x14ac:dyDescent="0.25">
      <c r="G481" s="5"/>
      <c r="H481" s="5"/>
    </row>
    <row r="482" spans="7:8" ht="15.75" customHeight="1" x14ac:dyDescent="0.25">
      <c r="G482" s="5"/>
      <c r="H482" s="5"/>
    </row>
    <row r="483" spans="7:8" ht="15.75" customHeight="1" x14ac:dyDescent="0.25">
      <c r="G483" s="5"/>
      <c r="H483" s="5"/>
    </row>
    <row r="484" spans="7:8" ht="15.75" customHeight="1" x14ac:dyDescent="0.25">
      <c r="G484" s="5"/>
      <c r="H484" s="5"/>
    </row>
    <row r="485" spans="7:8" ht="15.75" customHeight="1" x14ac:dyDescent="0.25">
      <c r="G485" s="5"/>
      <c r="H485" s="5"/>
    </row>
    <row r="486" spans="7:8" ht="15.75" customHeight="1" x14ac:dyDescent="0.25">
      <c r="G486" s="5"/>
      <c r="H486" s="5"/>
    </row>
    <row r="487" spans="7:8" ht="15.75" customHeight="1" x14ac:dyDescent="0.25">
      <c r="G487" s="5"/>
      <c r="H487" s="5"/>
    </row>
    <row r="488" spans="7:8" ht="15.75" customHeight="1" x14ac:dyDescent="0.25">
      <c r="G488" s="5"/>
      <c r="H488" s="5"/>
    </row>
    <row r="489" spans="7:8" ht="15.75" customHeight="1" x14ac:dyDescent="0.25">
      <c r="G489" s="5"/>
      <c r="H489" s="5"/>
    </row>
    <row r="490" spans="7:8" ht="15.75" customHeight="1" x14ac:dyDescent="0.25">
      <c r="G490" s="5"/>
      <c r="H490" s="5"/>
    </row>
    <row r="491" spans="7:8" ht="15.75" customHeight="1" x14ac:dyDescent="0.25">
      <c r="G491" s="5"/>
      <c r="H491" s="5"/>
    </row>
    <row r="492" spans="7:8" ht="15.75" customHeight="1" x14ac:dyDescent="0.25">
      <c r="G492" s="5"/>
      <c r="H492" s="5"/>
    </row>
    <row r="493" spans="7:8" ht="15.75" customHeight="1" x14ac:dyDescent="0.25">
      <c r="G493" s="5"/>
      <c r="H493" s="5"/>
    </row>
    <row r="494" spans="7:8" ht="15.75" customHeight="1" x14ac:dyDescent="0.25">
      <c r="G494" s="5"/>
      <c r="H494" s="5"/>
    </row>
    <row r="495" spans="7:8" ht="15.75" customHeight="1" x14ac:dyDescent="0.25">
      <c r="G495" s="5"/>
      <c r="H495" s="5"/>
    </row>
    <row r="496" spans="7:8" ht="15.75" customHeight="1" x14ac:dyDescent="0.25">
      <c r="G496" s="5"/>
      <c r="H496" s="5"/>
    </row>
    <row r="497" spans="7:8" ht="15.75" customHeight="1" x14ac:dyDescent="0.25">
      <c r="G497" s="5"/>
      <c r="H497" s="5"/>
    </row>
    <row r="498" spans="7:8" ht="15.75" customHeight="1" x14ac:dyDescent="0.25">
      <c r="G498" s="5"/>
      <c r="H498" s="5"/>
    </row>
    <row r="499" spans="7:8" ht="15.75" customHeight="1" x14ac:dyDescent="0.25">
      <c r="G499" s="5"/>
      <c r="H499" s="5"/>
    </row>
    <row r="500" spans="7:8" ht="15.75" customHeight="1" x14ac:dyDescent="0.25">
      <c r="G500" s="5"/>
      <c r="H500" s="5"/>
    </row>
    <row r="501" spans="7:8" ht="15.75" customHeight="1" x14ac:dyDescent="0.25">
      <c r="G501" s="5"/>
      <c r="H501" s="5"/>
    </row>
    <row r="502" spans="7:8" ht="15.75" customHeight="1" x14ac:dyDescent="0.25">
      <c r="G502" s="5"/>
      <c r="H502" s="5"/>
    </row>
    <row r="503" spans="7:8" ht="15.75" customHeight="1" x14ac:dyDescent="0.25">
      <c r="G503" s="5"/>
      <c r="H503" s="5"/>
    </row>
    <row r="504" spans="7:8" ht="15.75" customHeight="1" x14ac:dyDescent="0.25">
      <c r="G504" s="5"/>
      <c r="H504" s="5"/>
    </row>
    <row r="505" spans="7:8" ht="15.75" customHeight="1" x14ac:dyDescent="0.25">
      <c r="G505" s="5"/>
      <c r="H505" s="5"/>
    </row>
    <row r="506" spans="7:8" ht="15.75" customHeight="1" x14ac:dyDescent="0.25">
      <c r="G506" s="5"/>
      <c r="H506" s="5"/>
    </row>
    <row r="507" spans="7:8" ht="15.75" customHeight="1" x14ac:dyDescent="0.25">
      <c r="G507" s="5"/>
      <c r="H507" s="5"/>
    </row>
    <row r="508" spans="7:8" ht="15.75" customHeight="1" x14ac:dyDescent="0.25">
      <c r="G508" s="5"/>
      <c r="H508" s="5"/>
    </row>
    <row r="509" spans="7:8" ht="15.75" customHeight="1" x14ac:dyDescent="0.25">
      <c r="G509" s="5"/>
      <c r="H509" s="5"/>
    </row>
    <row r="510" spans="7:8" ht="15.75" customHeight="1" x14ac:dyDescent="0.25">
      <c r="G510" s="5"/>
      <c r="H510" s="5"/>
    </row>
    <row r="511" spans="7:8" ht="15.75" customHeight="1" x14ac:dyDescent="0.25">
      <c r="G511" s="5"/>
      <c r="H511" s="5"/>
    </row>
    <row r="512" spans="7:8" ht="15.75" customHeight="1" x14ac:dyDescent="0.25">
      <c r="G512" s="5"/>
      <c r="H512" s="5"/>
    </row>
    <row r="513" spans="7:8" ht="15.75" customHeight="1" x14ac:dyDescent="0.25">
      <c r="G513" s="5"/>
      <c r="H513" s="5"/>
    </row>
    <row r="514" spans="7:8" ht="15.75" customHeight="1" x14ac:dyDescent="0.25">
      <c r="G514" s="5"/>
      <c r="H514" s="5"/>
    </row>
    <row r="515" spans="7:8" ht="15.75" customHeight="1" x14ac:dyDescent="0.25">
      <c r="G515" s="5"/>
      <c r="H515" s="5"/>
    </row>
    <row r="516" spans="7:8" ht="15.75" customHeight="1" x14ac:dyDescent="0.25">
      <c r="G516" s="5"/>
      <c r="H516" s="5"/>
    </row>
    <row r="517" spans="7:8" ht="15.75" customHeight="1" x14ac:dyDescent="0.25">
      <c r="G517" s="5"/>
      <c r="H517" s="5"/>
    </row>
    <row r="518" spans="7:8" ht="15.75" customHeight="1" x14ac:dyDescent="0.25">
      <c r="G518" s="5"/>
      <c r="H518" s="5"/>
    </row>
    <row r="519" spans="7:8" ht="15.75" customHeight="1" x14ac:dyDescent="0.25">
      <c r="G519" s="5"/>
      <c r="H519" s="5"/>
    </row>
    <row r="520" spans="7:8" ht="15.75" customHeight="1" x14ac:dyDescent="0.25">
      <c r="G520" s="5"/>
      <c r="H520" s="5"/>
    </row>
    <row r="521" spans="7:8" ht="15.75" customHeight="1" x14ac:dyDescent="0.25">
      <c r="G521" s="5"/>
      <c r="H521" s="5"/>
    </row>
    <row r="522" spans="7:8" ht="15.75" customHeight="1" x14ac:dyDescent="0.25">
      <c r="G522" s="5"/>
      <c r="H522" s="5"/>
    </row>
    <row r="523" spans="7:8" ht="15.75" customHeight="1" x14ac:dyDescent="0.25">
      <c r="G523" s="5"/>
      <c r="H523" s="5"/>
    </row>
    <row r="524" spans="7:8" ht="15.75" customHeight="1" x14ac:dyDescent="0.25">
      <c r="G524" s="5"/>
      <c r="H524" s="5"/>
    </row>
    <row r="525" spans="7:8" ht="15.75" customHeight="1" x14ac:dyDescent="0.25">
      <c r="G525" s="5"/>
      <c r="H525" s="5"/>
    </row>
    <row r="526" spans="7:8" ht="15.75" customHeight="1" x14ac:dyDescent="0.25">
      <c r="G526" s="5"/>
      <c r="H526" s="5"/>
    </row>
    <row r="527" spans="7:8" ht="15.75" customHeight="1" x14ac:dyDescent="0.25">
      <c r="G527" s="5"/>
      <c r="H527" s="5"/>
    </row>
    <row r="528" spans="7:8" ht="15.75" customHeight="1" x14ac:dyDescent="0.25">
      <c r="G528" s="5"/>
      <c r="H528" s="5"/>
    </row>
    <row r="529" spans="7:8" ht="15.75" customHeight="1" x14ac:dyDescent="0.25">
      <c r="G529" s="5"/>
      <c r="H529" s="5"/>
    </row>
    <row r="530" spans="7:8" ht="15.75" customHeight="1" x14ac:dyDescent="0.25">
      <c r="G530" s="5"/>
      <c r="H530" s="5"/>
    </row>
    <row r="531" spans="7:8" ht="15.75" customHeight="1" x14ac:dyDescent="0.25">
      <c r="G531" s="5"/>
      <c r="H531" s="5"/>
    </row>
    <row r="532" spans="7:8" ht="15.75" customHeight="1" x14ac:dyDescent="0.25">
      <c r="G532" s="5"/>
      <c r="H532" s="5"/>
    </row>
    <row r="533" spans="7:8" ht="15.75" customHeight="1" x14ac:dyDescent="0.25">
      <c r="G533" s="5"/>
      <c r="H533" s="5"/>
    </row>
    <row r="534" spans="7:8" ht="15.75" customHeight="1" x14ac:dyDescent="0.25">
      <c r="G534" s="5"/>
      <c r="H534" s="5"/>
    </row>
    <row r="535" spans="7:8" ht="15.75" customHeight="1" x14ac:dyDescent="0.25">
      <c r="G535" s="5"/>
      <c r="H535" s="5"/>
    </row>
    <row r="536" spans="7:8" ht="15.75" customHeight="1" x14ac:dyDescent="0.25">
      <c r="G536" s="5"/>
      <c r="H536" s="5"/>
    </row>
    <row r="537" spans="7:8" ht="15.75" customHeight="1" x14ac:dyDescent="0.25">
      <c r="G537" s="5"/>
      <c r="H537" s="5"/>
    </row>
    <row r="538" spans="7:8" ht="15.75" customHeight="1" x14ac:dyDescent="0.25">
      <c r="G538" s="5"/>
      <c r="H538" s="5"/>
    </row>
    <row r="539" spans="7:8" ht="15.75" customHeight="1" x14ac:dyDescent="0.25">
      <c r="G539" s="5"/>
      <c r="H539" s="5"/>
    </row>
    <row r="540" spans="7:8" ht="15.75" customHeight="1" x14ac:dyDescent="0.25">
      <c r="G540" s="5"/>
      <c r="H540" s="5"/>
    </row>
    <row r="541" spans="7:8" ht="15.75" customHeight="1" x14ac:dyDescent="0.25">
      <c r="G541" s="5"/>
      <c r="H541" s="5"/>
    </row>
    <row r="542" spans="7:8" ht="15.75" customHeight="1" x14ac:dyDescent="0.25">
      <c r="G542" s="5"/>
      <c r="H542" s="5"/>
    </row>
    <row r="543" spans="7:8" ht="15.75" customHeight="1" x14ac:dyDescent="0.25">
      <c r="G543" s="5"/>
      <c r="H543" s="5"/>
    </row>
    <row r="544" spans="7:8" ht="15.75" customHeight="1" x14ac:dyDescent="0.25">
      <c r="G544" s="5"/>
      <c r="H544" s="5"/>
    </row>
    <row r="545" spans="7:8" ht="15.75" customHeight="1" x14ac:dyDescent="0.25">
      <c r="G545" s="5"/>
      <c r="H545" s="5"/>
    </row>
    <row r="546" spans="7:8" ht="15.75" customHeight="1" x14ac:dyDescent="0.25">
      <c r="G546" s="5"/>
      <c r="H546" s="5"/>
    </row>
    <row r="547" spans="7:8" ht="15.75" customHeight="1" x14ac:dyDescent="0.25">
      <c r="G547" s="5"/>
      <c r="H547" s="5"/>
    </row>
    <row r="548" spans="7:8" ht="15.75" customHeight="1" x14ac:dyDescent="0.25">
      <c r="G548" s="5"/>
      <c r="H548" s="5"/>
    </row>
    <row r="549" spans="7:8" ht="15.75" customHeight="1" x14ac:dyDescent="0.25">
      <c r="G549" s="5"/>
      <c r="H549" s="5"/>
    </row>
    <row r="550" spans="7:8" ht="15.75" customHeight="1" x14ac:dyDescent="0.25">
      <c r="G550" s="5"/>
      <c r="H550" s="5"/>
    </row>
    <row r="551" spans="7:8" ht="15.75" customHeight="1" x14ac:dyDescent="0.25">
      <c r="G551" s="5"/>
      <c r="H551" s="5"/>
    </row>
    <row r="552" spans="7:8" ht="15.75" customHeight="1" x14ac:dyDescent="0.25">
      <c r="G552" s="5"/>
      <c r="H552" s="5"/>
    </row>
    <row r="553" spans="7:8" ht="15.75" customHeight="1" x14ac:dyDescent="0.25">
      <c r="G553" s="5"/>
      <c r="H553" s="5"/>
    </row>
    <row r="554" spans="7:8" ht="15.75" customHeight="1" x14ac:dyDescent="0.25">
      <c r="G554" s="5"/>
      <c r="H554" s="5"/>
    </row>
    <row r="555" spans="7:8" ht="15.75" customHeight="1" x14ac:dyDescent="0.25">
      <c r="G555" s="5"/>
      <c r="H555" s="5"/>
    </row>
    <row r="556" spans="7:8" ht="15.75" customHeight="1" x14ac:dyDescent="0.25">
      <c r="G556" s="5"/>
      <c r="H556" s="5"/>
    </row>
    <row r="557" spans="7:8" ht="15.75" customHeight="1" x14ac:dyDescent="0.25">
      <c r="G557" s="5"/>
      <c r="H557" s="5"/>
    </row>
    <row r="558" spans="7:8" ht="15.75" customHeight="1" x14ac:dyDescent="0.25">
      <c r="G558" s="5"/>
      <c r="H558" s="5"/>
    </row>
    <row r="559" spans="7:8" ht="15.75" customHeight="1" x14ac:dyDescent="0.25">
      <c r="G559" s="5"/>
      <c r="H559" s="5"/>
    </row>
    <row r="560" spans="7:8" ht="15.75" customHeight="1" x14ac:dyDescent="0.25">
      <c r="G560" s="5"/>
      <c r="H560" s="5"/>
    </row>
    <row r="561" spans="7:8" ht="15.75" customHeight="1" x14ac:dyDescent="0.25">
      <c r="G561" s="5"/>
      <c r="H561" s="5"/>
    </row>
    <row r="562" spans="7:8" ht="15.75" customHeight="1" x14ac:dyDescent="0.25">
      <c r="G562" s="5"/>
      <c r="H562" s="5"/>
    </row>
    <row r="563" spans="7:8" ht="15.75" customHeight="1" x14ac:dyDescent="0.25">
      <c r="G563" s="5"/>
      <c r="H563" s="5"/>
    </row>
    <row r="564" spans="7:8" ht="15.75" customHeight="1" x14ac:dyDescent="0.25">
      <c r="G564" s="5"/>
      <c r="H564" s="5"/>
    </row>
    <row r="565" spans="7:8" ht="15.75" customHeight="1" x14ac:dyDescent="0.25">
      <c r="G565" s="5"/>
      <c r="H565" s="5"/>
    </row>
    <row r="566" spans="7:8" ht="15.75" customHeight="1" x14ac:dyDescent="0.25">
      <c r="G566" s="5"/>
      <c r="H566" s="5"/>
    </row>
    <row r="567" spans="7:8" ht="15.75" customHeight="1" x14ac:dyDescent="0.25">
      <c r="G567" s="5"/>
      <c r="H567" s="5"/>
    </row>
    <row r="568" spans="7:8" ht="15.75" customHeight="1" x14ac:dyDescent="0.25">
      <c r="G568" s="5"/>
      <c r="H568" s="5"/>
    </row>
    <row r="569" spans="7:8" ht="15.75" customHeight="1" x14ac:dyDescent="0.25">
      <c r="G569" s="5"/>
      <c r="H569" s="5"/>
    </row>
    <row r="570" spans="7:8" ht="15.75" customHeight="1" x14ac:dyDescent="0.25">
      <c r="G570" s="5"/>
      <c r="H570" s="5"/>
    </row>
    <row r="571" spans="7:8" ht="15.75" customHeight="1" x14ac:dyDescent="0.25">
      <c r="G571" s="5"/>
      <c r="H571" s="5"/>
    </row>
    <row r="572" spans="7:8" ht="15.75" customHeight="1" x14ac:dyDescent="0.25">
      <c r="G572" s="5"/>
      <c r="H572" s="5"/>
    </row>
    <row r="573" spans="7:8" ht="15.75" customHeight="1" x14ac:dyDescent="0.25">
      <c r="G573" s="5"/>
      <c r="H573" s="5"/>
    </row>
    <row r="574" spans="7:8" ht="15.75" customHeight="1" x14ac:dyDescent="0.25">
      <c r="G574" s="5"/>
      <c r="H574" s="5"/>
    </row>
    <row r="575" spans="7:8" ht="15.75" customHeight="1" x14ac:dyDescent="0.25">
      <c r="G575" s="5"/>
      <c r="H575" s="5"/>
    </row>
    <row r="576" spans="7:8" ht="15.75" customHeight="1" x14ac:dyDescent="0.25">
      <c r="G576" s="5"/>
      <c r="H576" s="5"/>
    </row>
    <row r="577" spans="7:8" ht="15.75" customHeight="1" x14ac:dyDescent="0.25">
      <c r="G577" s="5"/>
      <c r="H577" s="5"/>
    </row>
    <row r="578" spans="7:8" ht="15.75" customHeight="1" x14ac:dyDescent="0.25">
      <c r="G578" s="5"/>
      <c r="H578" s="5"/>
    </row>
    <row r="579" spans="7:8" ht="15.75" customHeight="1" x14ac:dyDescent="0.25">
      <c r="G579" s="5"/>
      <c r="H579" s="5"/>
    </row>
    <row r="580" spans="7:8" ht="15.75" customHeight="1" x14ac:dyDescent="0.25">
      <c r="G580" s="5"/>
      <c r="H580" s="5"/>
    </row>
    <row r="581" spans="7:8" ht="15.75" customHeight="1" x14ac:dyDescent="0.25">
      <c r="G581" s="5"/>
      <c r="H581" s="5"/>
    </row>
    <row r="582" spans="7:8" ht="15.75" customHeight="1" x14ac:dyDescent="0.25">
      <c r="G582" s="5"/>
      <c r="H582" s="5"/>
    </row>
    <row r="583" spans="7:8" ht="15.75" customHeight="1" x14ac:dyDescent="0.25">
      <c r="G583" s="5"/>
      <c r="H583" s="5"/>
    </row>
    <row r="584" spans="7:8" ht="15.75" customHeight="1" x14ac:dyDescent="0.25">
      <c r="G584" s="5"/>
      <c r="H584" s="5"/>
    </row>
    <row r="585" spans="7:8" ht="15.75" customHeight="1" x14ac:dyDescent="0.25">
      <c r="G585" s="5"/>
      <c r="H585" s="5"/>
    </row>
    <row r="586" spans="7:8" ht="15.75" customHeight="1" x14ac:dyDescent="0.25">
      <c r="G586" s="5"/>
      <c r="H586" s="5"/>
    </row>
    <row r="587" spans="7:8" ht="15.75" customHeight="1" x14ac:dyDescent="0.25">
      <c r="G587" s="5"/>
      <c r="H587" s="5"/>
    </row>
    <row r="588" spans="7:8" ht="15.75" customHeight="1" x14ac:dyDescent="0.25">
      <c r="G588" s="5"/>
      <c r="H588" s="5"/>
    </row>
    <row r="589" spans="7:8" ht="15.75" customHeight="1" x14ac:dyDescent="0.25">
      <c r="G589" s="5"/>
      <c r="H589" s="5"/>
    </row>
    <row r="590" spans="7:8" ht="15.75" customHeight="1" x14ac:dyDescent="0.25">
      <c r="G590" s="5"/>
      <c r="H590" s="5"/>
    </row>
    <row r="591" spans="7:8" ht="15.75" customHeight="1" x14ac:dyDescent="0.25">
      <c r="G591" s="5"/>
      <c r="H591" s="5"/>
    </row>
    <row r="592" spans="7:8" ht="15.75" customHeight="1" x14ac:dyDescent="0.25">
      <c r="G592" s="5"/>
      <c r="H592" s="5"/>
    </row>
    <row r="593" spans="7:8" ht="15.75" customHeight="1" x14ac:dyDescent="0.25">
      <c r="G593" s="5"/>
      <c r="H593" s="5"/>
    </row>
    <row r="594" spans="7:8" ht="15.75" customHeight="1" x14ac:dyDescent="0.25">
      <c r="G594" s="5"/>
      <c r="H594" s="5"/>
    </row>
    <row r="595" spans="7:8" ht="15.75" customHeight="1" x14ac:dyDescent="0.25">
      <c r="G595" s="5"/>
      <c r="H595" s="5"/>
    </row>
    <row r="596" spans="7:8" ht="15.75" customHeight="1" x14ac:dyDescent="0.25">
      <c r="G596" s="5"/>
      <c r="H596" s="5"/>
    </row>
    <row r="597" spans="7:8" ht="15.75" customHeight="1" x14ac:dyDescent="0.25">
      <c r="G597" s="5"/>
      <c r="H597" s="5"/>
    </row>
    <row r="598" spans="7:8" ht="15.75" customHeight="1" x14ac:dyDescent="0.25">
      <c r="G598" s="5"/>
      <c r="H598" s="5"/>
    </row>
    <row r="599" spans="7:8" ht="15.75" customHeight="1" x14ac:dyDescent="0.25">
      <c r="G599" s="5"/>
      <c r="H599" s="5"/>
    </row>
    <row r="600" spans="7:8" ht="15.75" customHeight="1" x14ac:dyDescent="0.25">
      <c r="G600" s="5"/>
      <c r="H600" s="5"/>
    </row>
    <row r="601" spans="7:8" ht="15.75" customHeight="1" x14ac:dyDescent="0.25">
      <c r="G601" s="5"/>
      <c r="H601" s="5"/>
    </row>
    <row r="602" spans="7:8" ht="15.75" customHeight="1" x14ac:dyDescent="0.25">
      <c r="G602" s="5"/>
      <c r="H602" s="5"/>
    </row>
    <row r="603" spans="7:8" ht="15.75" customHeight="1" x14ac:dyDescent="0.25">
      <c r="G603" s="5"/>
      <c r="H603" s="5"/>
    </row>
    <row r="604" spans="7:8" ht="15.75" customHeight="1" x14ac:dyDescent="0.25">
      <c r="G604" s="5"/>
      <c r="H604" s="5"/>
    </row>
    <row r="605" spans="7:8" ht="15.75" customHeight="1" x14ac:dyDescent="0.25">
      <c r="G605" s="5"/>
      <c r="H605" s="5"/>
    </row>
    <row r="606" spans="7:8" ht="15.75" customHeight="1" x14ac:dyDescent="0.25">
      <c r="G606" s="5"/>
      <c r="H606" s="5"/>
    </row>
    <row r="607" spans="7:8" ht="15.75" customHeight="1" x14ac:dyDescent="0.25">
      <c r="G607" s="5"/>
      <c r="H607" s="5"/>
    </row>
    <row r="608" spans="7:8" ht="15.75" customHeight="1" x14ac:dyDescent="0.25">
      <c r="G608" s="5"/>
      <c r="H608" s="5"/>
    </row>
    <row r="609" spans="7:8" ht="15.75" customHeight="1" x14ac:dyDescent="0.25">
      <c r="G609" s="5"/>
      <c r="H609" s="5"/>
    </row>
    <row r="610" spans="7:8" ht="15.75" customHeight="1" x14ac:dyDescent="0.25">
      <c r="G610" s="5"/>
      <c r="H610" s="5"/>
    </row>
    <row r="611" spans="7:8" ht="15.75" customHeight="1" x14ac:dyDescent="0.25">
      <c r="G611" s="5"/>
      <c r="H611" s="5"/>
    </row>
    <row r="612" spans="7:8" ht="15.75" customHeight="1" x14ac:dyDescent="0.25">
      <c r="G612" s="5"/>
      <c r="H612" s="5"/>
    </row>
    <row r="613" spans="7:8" ht="15.75" customHeight="1" x14ac:dyDescent="0.25">
      <c r="G613" s="5"/>
      <c r="H613" s="5"/>
    </row>
    <row r="614" spans="7:8" ht="15.75" customHeight="1" x14ac:dyDescent="0.25">
      <c r="G614" s="5"/>
      <c r="H614" s="5"/>
    </row>
    <row r="615" spans="7:8" ht="15.75" customHeight="1" x14ac:dyDescent="0.25">
      <c r="G615" s="5"/>
      <c r="H615" s="5"/>
    </row>
    <row r="616" spans="7:8" ht="15.75" customHeight="1" x14ac:dyDescent="0.25">
      <c r="G616" s="5"/>
      <c r="H616" s="5"/>
    </row>
    <row r="617" spans="7:8" ht="15.75" customHeight="1" x14ac:dyDescent="0.25">
      <c r="G617" s="5"/>
      <c r="H617" s="5"/>
    </row>
    <row r="618" spans="7:8" ht="15.75" customHeight="1" x14ac:dyDescent="0.25">
      <c r="G618" s="5"/>
      <c r="H618" s="5"/>
    </row>
    <row r="619" spans="7:8" ht="15.75" customHeight="1" x14ac:dyDescent="0.25">
      <c r="G619" s="5"/>
      <c r="H619" s="5"/>
    </row>
    <row r="620" spans="7:8" ht="15.75" customHeight="1" x14ac:dyDescent="0.25">
      <c r="G620" s="5"/>
      <c r="H620" s="5"/>
    </row>
    <row r="621" spans="7:8" ht="15.75" customHeight="1" x14ac:dyDescent="0.25">
      <c r="G621" s="5"/>
      <c r="H621" s="5"/>
    </row>
    <row r="622" spans="7:8" ht="15.75" customHeight="1" x14ac:dyDescent="0.25">
      <c r="G622" s="5"/>
      <c r="H622" s="5"/>
    </row>
    <row r="623" spans="7:8" ht="15.75" customHeight="1" x14ac:dyDescent="0.25">
      <c r="G623" s="5"/>
      <c r="H623" s="5"/>
    </row>
    <row r="624" spans="7:8" ht="15.75" customHeight="1" x14ac:dyDescent="0.25">
      <c r="G624" s="5"/>
      <c r="H624" s="5"/>
    </row>
    <row r="625" spans="7:8" ht="15.75" customHeight="1" x14ac:dyDescent="0.25">
      <c r="G625" s="5"/>
      <c r="H625" s="5"/>
    </row>
    <row r="626" spans="7:8" ht="15.75" customHeight="1" x14ac:dyDescent="0.25">
      <c r="G626" s="5"/>
      <c r="H626" s="5"/>
    </row>
    <row r="627" spans="7:8" ht="15.75" customHeight="1" x14ac:dyDescent="0.25">
      <c r="G627" s="5"/>
      <c r="H627" s="5"/>
    </row>
    <row r="628" spans="7:8" ht="15.75" customHeight="1" x14ac:dyDescent="0.25">
      <c r="G628" s="5"/>
      <c r="H628" s="5"/>
    </row>
    <row r="629" spans="7:8" ht="15.75" customHeight="1" x14ac:dyDescent="0.25">
      <c r="G629" s="5"/>
      <c r="H629" s="5"/>
    </row>
    <row r="630" spans="7:8" ht="15.75" customHeight="1" x14ac:dyDescent="0.25">
      <c r="G630" s="5"/>
      <c r="H630" s="5"/>
    </row>
    <row r="631" spans="7:8" ht="15.75" customHeight="1" x14ac:dyDescent="0.25">
      <c r="G631" s="5"/>
      <c r="H631" s="5"/>
    </row>
    <row r="632" spans="7:8" ht="15.75" customHeight="1" x14ac:dyDescent="0.25">
      <c r="G632" s="5"/>
      <c r="H632" s="5"/>
    </row>
    <row r="633" spans="7:8" ht="15.75" customHeight="1" x14ac:dyDescent="0.25">
      <c r="G633" s="5"/>
      <c r="H633" s="5"/>
    </row>
    <row r="634" spans="7:8" ht="15.75" customHeight="1" x14ac:dyDescent="0.25">
      <c r="G634" s="5"/>
      <c r="H634" s="5"/>
    </row>
    <row r="635" spans="7:8" ht="15.75" customHeight="1" x14ac:dyDescent="0.25">
      <c r="G635" s="5"/>
      <c r="H635" s="5"/>
    </row>
    <row r="636" spans="7:8" ht="15.75" customHeight="1" x14ac:dyDescent="0.25">
      <c r="G636" s="5"/>
      <c r="H636" s="5"/>
    </row>
    <row r="637" spans="7:8" ht="15.75" customHeight="1" x14ac:dyDescent="0.25">
      <c r="G637" s="5"/>
      <c r="H637" s="5"/>
    </row>
    <row r="638" spans="7:8" ht="15.75" customHeight="1" x14ac:dyDescent="0.25">
      <c r="G638" s="5"/>
      <c r="H638" s="5"/>
    </row>
    <row r="639" spans="7:8" ht="15.75" customHeight="1" x14ac:dyDescent="0.25">
      <c r="G639" s="5"/>
      <c r="H639" s="5"/>
    </row>
    <row r="640" spans="7:8" ht="15.75" customHeight="1" x14ac:dyDescent="0.25">
      <c r="G640" s="5"/>
      <c r="H640" s="5"/>
    </row>
    <row r="641" spans="7:8" ht="15.75" customHeight="1" x14ac:dyDescent="0.25">
      <c r="G641" s="5"/>
      <c r="H641" s="5"/>
    </row>
    <row r="642" spans="7:8" ht="15.75" customHeight="1" x14ac:dyDescent="0.25">
      <c r="G642" s="5"/>
      <c r="H642" s="5"/>
    </row>
    <row r="643" spans="7:8" ht="15.75" customHeight="1" x14ac:dyDescent="0.25">
      <c r="G643" s="5"/>
      <c r="H643" s="5"/>
    </row>
    <row r="644" spans="7:8" ht="15.75" customHeight="1" x14ac:dyDescent="0.25">
      <c r="G644" s="5"/>
      <c r="H644" s="5"/>
    </row>
    <row r="645" spans="7:8" ht="15.75" customHeight="1" x14ac:dyDescent="0.25">
      <c r="G645" s="5"/>
      <c r="H645" s="5"/>
    </row>
    <row r="646" spans="7:8" ht="15.75" customHeight="1" x14ac:dyDescent="0.25">
      <c r="G646" s="5"/>
      <c r="H646" s="5"/>
    </row>
    <row r="647" spans="7:8" ht="15.75" customHeight="1" x14ac:dyDescent="0.25">
      <c r="G647" s="5"/>
      <c r="H647" s="5"/>
    </row>
    <row r="648" spans="7:8" ht="15.75" customHeight="1" x14ac:dyDescent="0.25">
      <c r="G648" s="5"/>
      <c r="H648" s="5"/>
    </row>
    <row r="649" spans="7:8" ht="15.75" customHeight="1" x14ac:dyDescent="0.25">
      <c r="G649" s="5"/>
      <c r="H649" s="5"/>
    </row>
    <row r="650" spans="7:8" ht="15.75" customHeight="1" x14ac:dyDescent="0.25">
      <c r="G650" s="5"/>
      <c r="H650" s="5"/>
    </row>
    <row r="651" spans="7:8" ht="15.75" customHeight="1" x14ac:dyDescent="0.25">
      <c r="G651" s="5"/>
      <c r="H651" s="5"/>
    </row>
    <row r="652" spans="7:8" ht="15.75" customHeight="1" x14ac:dyDescent="0.25">
      <c r="G652" s="5"/>
      <c r="H652" s="5"/>
    </row>
    <row r="653" spans="7:8" ht="15.75" customHeight="1" x14ac:dyDescent="0.25">
      <c r="G653" s="5"/>
      <c r="H653" s="5"/>
    </row>
    <row r="654" spans="7:8" ht="15.75" customHeight="1" x14ac:dyDescent="0.25">
      <c r="G654" s="5"/>
      <c r="H654" s="5"/>
    </row>
    <row r="655" spans="7:8" ht="15.75" customHeight="1" x14ac:dyDescent="0.25">
      <c r="G655" s="5"/>
      <c r="H655" s="5"/>
    </row>
    <row r="656" spans="7:8" ht="15.75" customHeight="1" x14ac:dyDescent="0.25">
      <c r="G656" s="5"/>
      <c r="H656" s="5"/>
    </row>
    <row r="657" spans="7:8" ht="15.75" customHeight="1" x14ac:dyDescent="0.25">
      <c r="G657" s="5"/>
      <c r="H657" s="5"/>
    </row>
    <row r="658" spans="7:8" ht="15.75" customHeight="1" x14ac:dyDescent="0.25">
      <c r="G658" s="5"/>
      <c r="H658" s="5"/>
    </row>
    <row r="659" spans="7:8" ht="15.75" customHeight="1" x14ac:dyDescent="0.25">
      <c r="G659" s="5"/>
      <c r="H659" s="5"/>
    </row>
    <row r="660" spans="7:8" ht="15.75" customHeight="1" x14ac:dyDescent="0.25">
      <c r="G660" s="5"/>
      <c r="H660" s="5"/>
    </row>
    <row r="661" spans="7:8" ht="15.75" customHeight="1" x14ac:dyDescent="0.25">
      <c r="G661" s="5"/>
      <c r="H661" s="5"/>
    </row>
    <row r="662" spans="7:8" ht="15.75" customHeight="1" x14ac:dyDescent="0.25">
      <c r="G662" s="5"/>
      <c r="H662" s="5"/>
    </row>
    <row r="663" spans="7:8" ht="15.75" customHeight="1" x14ac:dyDescent="0.25">
      <c r="G663" s="5"/>
      <c r="H663" s="5"/>
    </row>
    <row r="664" spans="7:8" ht="15.75" customHeight="1" x14ac:dyDescent="0.25">
      <c r="G664" s="5"/>
      <c r="H664" s="5"/>
    </row>
    <row r="665" spans="7:8" ht="15.75" customHeight="1" x14ac:dyDescent="0.25">
      <c r="G665" s="5"/>
      <c r="H665" s="5"/>
    </row>
    <row r="666" spans="7:8" ht="15.75" customHeight="1" x14ac:dyDescent="0.25">
      <c r="G666" s="5"/>
      <c r="H666" s="5"/>
    </row>
    <row r="667" spans="7:8" ht="15.75" customHeight="1" x14ac:dyDescent="0.25">
      <c r="G667" s="5"/>
      <c r="H667" s="5"/>
    </row>
    <row r="668" spans="7:8" ht="15.75" customHeight="1" x14ac:dyDescent="0.25">
      <c r="G668" s="5"/>
      <c r="H668" s="5"/>
    </row>
    <row r="669" spans="7:8" ht="15.75" customHeight="1" x14ac:dyDescent="0.25">
      <c r="G669" s="5"/>
      <c r="H669" s="5"/>
    </row>
    <row r="670" spans="7:8" ht="15.75" customHeight="1" x14ac:dyDescent="0.25">
      <c r="G670" s="5"/>
      <c r="H670" s="5"/>
    </row>
    <row r="671" spans="7:8" ht="15.75" customHeight="1" x14ac:dyDescent="0.25">
      <c r="G671" s="5"/>
      <c r="H671" s="5"/>
    </row>
    <row r="672" spans="7:8" ht="15.75" customHeight="1" x14ac:dyDescent="0.25">
      <c r="G672" s="5"/>
      <c r="H672" s="5"/>
    </row>
    <row r="673" spans="7:8" ht="15.75" customHeight="1" x14ac:dyDescent="0.25">
      <c r="G673" s="5"/>
      <c r="H673" s="5"/>
    </row>
    <row r="674" spans="7:8" ht="15.75" customHeight="1" x14ac:dyDescent="0.25">
      <c r="G674" s="5"/>
      <c r="H674" s="5"/>
    </row>
    <row r="675" spans="7:8" ht="15.75" customHeight="1" x14ac:dyDescent="0.25">
      <c r="G675" s="5"/>
      <c r="H675" s="5"/>
    </row>
    <row r="676" spans="7:8" ht="15.75" customHeight="1" x14ac:dyDescent="0.25">
      <c r="G676" s="5"/>
      <c r="H676" s="5"/>
    </row>
    <row r="677" spans="7:8" ht="15.75" customHeight="1" x14ac:dyDescent="0.25">
      <c r="G677" s="5"/>
      <c r="H677" s="5"/>
    </row>
    <row r="678" spans="7:8" ht="15.75" customHeight="1" x14ac:dyDescent="0.25">
      <c r="G678" s="5"/>
      <c r="H678" s="5"/>
    </row>
    <row r="679" spans="7:8" ht="15.75" customHeight="1" x14ac:dyDescent="0.25">
      <c r="G679" s="5"/>
      <c r="H679" s="5"/>
    </row>
    <row r="680" spans="7:8" ht="15.75" customHeight="1" x14ac:dyDescent="0.25">
      <c r="G680" s="5"/>
      <c r="H680" s="5"/>
    </row>
    <row r="681" spans="7:8" ht="15.75" customHeight="1" x14ac:dyDescent="0.25">
      <c r="G681" s="5"/>
      <c r="H681" s="5"/>
    </row>
    <row r="682" spans="7:8" ht="15.75" customHeight="1" x14ac:dyDescent="0.25">
      <c r="G682" s="5"/>
      <c r="H682" s="5"/>
    </row>
    <row r="683" spans="7:8" ht="15.75" customHeight="1" x14ac:dyDescent="0.25">
      <c r="G683" s="5"/>
      <c r="H683" s="5"/>
    </row>
    <row r="684" spans="7:8" ht="15.75" customHeight="1" x14ac:dyDescent="0.25">
      <c r="G684" s="5"/>
      <c r="H684" s="5"/>
    </row>
    <row r="685" spans="7:8" ht="15.75" customHeight="1" x14ac:dyDescent="0.25">
      <c r="G685" s="5"/>
      <c r="H685" s="5"/>
    </row>
    <row r="686" spans="7:8" ht="15.75" customHeight="1" x14ac:dyDescent="0.25">
      <c r="G686" s="5"/>
      <c r="H686" s="5"/>
    </row>
    <row r="687" spans="7:8" ht="15.75" customHeight="1" x14ac:dyDescent="0.25">
      <c r="G687" s="5"/>
      <c r="H687" s="5"/>
    </row>
    <row r="688" spans="7:8" ht="15.75" customHeight="1" x14ac:dyDescent="0.25">
      <c r="G688" s="5"/>
      <c r="H688" s="5"/>
    </row>
    <row r="689" spans="7:8" ht="15.75" customHeight="1" x14ac:dyDescent="0.25">
      <c r="G689" s="5"/>
      <c r="H689" s="5"/>
    </row>
    <row r="690" spans="7:8" ht="15.75" customHeight="1" x14ac:dyDescent="0.25">
      <c r="G690" s="5"/>
      <c r="H690" s="5"/>
    </row>
    <row r="691" spans="7:8" ht="15.75" customHeight="1" x14ac:dyDescent="0.25">
      <c r="G691" s="5"/>
      <c r="H691" s="5"/>
    </row>
    <row r="692" spans="7:8" ht="15.75" customHeight="1" x14ac:dyDescent="0.25">
      <c r="G692" s="5"/>
      <c r="H692" s="5"/>
    </row>
    <row r="693" spans="7:8" ht="15.75" customHeight="1" x14ac:dyDescent="0.25">
      <c r="G693" s="5"/>
      <c r="H693" s="5"/>
    </row>
    <row r="694" spans="7:8" ht="15.75" customHeight="1" x14ac:dyDescent="0.25">
      <c r="G694" s="5"/>
      <c r="H694" s="5"/>
    </row>
    <row r="695" spans="7:8" ht="15.75" customHeight="1" x14ac:dyDescent="0.25">
      <c r="G695" s="5"/>
      <c r="H695" s="5"/>
    </row>
    <row r="696" spans="7:8" ht="15.75" customHeight="1" x14ac:dyDescent="0.25">
      <c r="G696" s="5"/>
      <c r="H696" s="5"/>
    </row>
    <row r="697" spans="7:8" ht="15.75" customHeight="1" x14ac:dyDescent="0.25">
      <c r="G697" s="5"/>
      <c r="H697" s="5"/>
    </row>
    <row r="698" spans="7:8" ht="15.75" customHeight="1" x14ac:dyDescent="0.25">
      <c r="G698" s="5"/>
      <c r="H698" s="5"/>
    </row>
    <row r="699" spans="7:8" ht="15.75" customHeight="1" x14ac:dyDescent="0.25">
      <c r="G699" s="5"/>
      <c r="H699" s="5"/>
    </row>
    <row r="700" spans="7:8" ht="15.75" customHeight="1" x14ac:dyDescent="0.25">
      <c r="G700" s="5"/>
      <c r="H700" s="5"/>
    </row>
    <row r="701" spans="7:8" ht="15.75" customHeight="1" x14ac:dyDescent="0.25">
      <c r="G701" s="5"/>
      <c r="H701" s="5"/>
    </row>
    <row r="702" spans="7:8" ht="15.75" customHeight="1" x14ac:dyDescent="0.25">
      <c r="G702" s="5"/>
      <c r="H702" s="5"/>
    </row>
    <row r="703" spans="7:8" ht="15.75" customHeight="1" x14ac:dyDescent="0.25">
      <c r="G703" s="5"/>
      <c r="H703" s="5"/>
    </row>
    <row r="704" spans="7:8" ht="15.75" customHeight="1" x14ac:dyDescent="0.25">
      <c r="G704" s="5"/>
      <c r="H704" s="5"/>
    </row>
    <row r="705" spans="7:8" ht="15.75" customHeight="1" x14ac:dyDescent="0.25">
      <c r="G705" s="5"/>
      <c r="H705" s="5"/>
    </row>
    <row r="706" spans="7:8" ht="15.75" customHeight="1" x14ac:dyDescent="0.25">
      <c r="G706" s="5"/>
      <c r="H706" s="5"/>
    </row>
    <row r="707" spans="7:8" ht="15.75" customHeight="1" x14ac:dyDescent="0.25">
      <c r="G707" s="5"/>
      <c r="H707" s="5"/>
    </row>
    <row r="708" spans="7:8" ht="15.75" customHeight="1" x14ac:dyDescent="0.25">
      <c r="G708" s="5"/>
      <c r="H708" s="5"/>
    </row>
    <row r="709" spans="7:8" ht="15.75" customHeight="1" x14ac:dyDescent="0.25">
      <c r="G709" s="5"/>
      <c r="H709" s="5"/>
    </row>
    <row r="710" spans="7:8" ht="15.75" customHeight="1" x14ac:dyDescent="0.25">
      <c r="G710" s="5"/>
      <c r="H710" s="5"/>
    </row>
    <row r="711" spans="7:8" ht="15.75" customHeight="1" x14ac:dyDescent="0.25">
      <c r="G711" s="5"/>
      <c r="H711" s="5"/>
    </row>
    <row r="712" spans="7:8" ht="15.75" customHeight="1" x14ac:dyDescent="0.25">
      <c r="G712" s="5"/>
      <c r="H712" s="5"/>
    </row>
    <row r="713" spans="7:8" ht="15.75" customHeight="1" x14ac:dyDescent="0.25">
      <c r="G713" s="5"/>
      <c r="H713" s="5"/>
    </row>
    <row r="714" spans="7:8" ht="15.75" customHeight="1" x14ac:dyDescent="0.25">
      <c r="G714" s="5"/>
      <c r="H714" s="5"/>
    </row>
    <row r="715" spans="7:8" ht="15.75" customHeight="1" x14ac:dyDescent="0.25">
      <c r="G715" s="5"/>
      <c r="H715" s="5"/>
    </row>
    <row r="716" spans="7:8" ht="15.75" customHeight="1" x14ac:dyDescent="0.25">
      <c r="G716" s="5"/>
      <c r="H716" s="5"/>
    </row>
    <row r="717" spans="7:8" ht="15.75" customHeight="1" x14ac:dyDescent="0.25">
      <c r="G717" s="5"/>
      <c r="H717" s="5"/>
    </row>
    <row r="718" spans="7:8" ht="15.75" customHeight="1" x14ac:dyDescent="0.25">
      <c r="G718" s="5"/>
      <c r="H718" s="5"/>
    </row>
    <row r="719" spans="7:8" ht="15.75" customHeight="1" x14ac:dyDescent="0.25">
      <c r="G719" s="5"/>
      <c r="H719" s="5"/>
    </row>
    <row r="720" spans="7:8" ht="15.75" customHeight="1" x14ac:dyDescent="0.25">
      <c r="G720" s="5"/>
      <c r="H720" s="5"/>
    </row>
    <row r="721" spans="7:8" ht="15.75" customHeight="1" x14ac:dyDescent="0.25">
      <c r="G721" s="5"/>
      <c r="H721" s="5"/>
    </row>
    <row r="722" spans="7:8" ht="15.75" customHeight="1" x14ac:dyDescent="0.25">
      <c r="G722" s="5"/>
      <c r="H722" s="5"/>
    </row>
    <row r="723" spans="7:8" ht="15.75" customHeight="1" x14ac:dyDescent="0.25">
      <c r="G723" s="5"/>
      <c r="H723" s="5"/>
    </row>
    <row r="724" spans="7:8" ht="15.75" customHeight="1" x14ac:dyDescent="0.25">
      <c r="G724" s="5"/>
      <c r="H724" s="5"/>
    </row>
    <row r="725" spans="7:8" ht="15.75" customHeight="1" x14ac:dyDescent="0.25">
      <c r="G725" s="5"/>
      <c r="H725" s="5"/>
    </row>
    <row r="726" spans="7:8" ht="15.75" customHeight="1" x14ac:dyDescent="0.25">
      <c r="G726" s="5"/>
      <c r="H726" s="5"/>
    </row>
    <row r="727" spans="7:8" ht="15.75" customHeight="1" x14ac:dyDescent="0.25">
      <c r="G727" s="5"/>
      <c r="H727" s="5"/>
    </row>
    <row r="728" spans="7:8" ht="15.75" customHeight="1" x14ac:dyDescent="0.25">
      <c r="G728" s="5"/>
      <c r="H728" s="5"/>
    </row>
    <row r="729" spans="7:8" ht="15.75" customHeight="1" x14ac:dyDescent="0.25">
      <c r="G729" s="5"/>
      <c r="H729" s="5"/>
    </row>
    <row r="730" spans="7:8" ht="15.75" customHeight="1" x14ac:dyDescent="0.25">
      <c r="G730" s="5"/>
      <c r="H730" s="5"/>
    </row>
    <row r="731" spans="7:8" ht="15.75" customHeight="1" x14ac:dyDescent="0.25">
      <c r="G731" s="5"/>
      <c r="H731" s="5"/>
    </row>
    <row r="732" spans="7:8" ht="15.75" customHeight="1" x14ac:dyDescent="0.25">
      <c r="G732" s="5"/>
      <c r="H732" s="5"/>
    </row>
    <row r="733" spans="7:8" ht="15.75" customHeight="1" x14ac:dyDescent="0.25">
      <c r="G733" s="5"/>
      <c r="H733" s="5"/>
    </row>
    <row r="734" spans="7:8" ht="15.75" customHeight="1" x14ac:dyDescent="0.25">
      <c r="G734" s="5"/>
      <c r="H734" s="5"/>
    </row>
    <row r="735" spans="7:8" ht="15.75" customHeight="1" x14ac:dyDescent="0.25">
      <c r="G735" s="5"/>
      <c r="H735" s="5"/>
    </row>
    <row r="736" spans="7:8" ht="15.75" customHeight="1" x14ac:dyDescent="0.25">
      <c r="G736" s="5"/>
      <c r="H736" s="5"/>
    </row>
    <row r="737" spans="7:8" ht="15.75" customHeight="1" x14ac:dyDescent="0.25">
      <c r="G737" s="5"/>
      <c r="H737" s="5"/>
    </row>
    <row r="738" spans="7:8" ht="15.75" customHeight="1" x14ac:dyDescent="0.25">
      <c r="G738" s="5"/>
      <c r="H738" s="5"/>
    </row>
    <row r="739" spans="7:8" ht="15.75" customHeight="1" x14ac:dyDescent="0.25">
      <c r="G739" s="5"/>
      <c r="H739" s="5"/>
    </row>
    <row r="740" spans="7:8" ht="15.75" customHeight="1" x14ac:dyDescent="0.25">
      <c r="G740" s="5"/>
      <c r="H740" s="5"/>
    </row>
    <row r="741" spans="7:8" ht="15.75" customHeight="1" x14ac:dyDescent="0.25">
      <c r="G741" s="5"/>
      <c r="H741" s="5"/>
    </row>
    <row r="742" spans="7:8" ht="15.75" customHeight="1" x14ac:dyDescent="0.25">
      <c r="G742" s="5"/>
      <c r="H742" s="5"/>
    </row>
    <row r="743" spans="7:8" ht="15.75" customHeight="1" x14ac:dyDescent="0.25">
      <c r="G743" s="5"/>
      <c r="H743" s="5"/>
    </row>
    <row r="744" spans="7:8" ht="15.75" customHeight="1" x14ac:dyDescent="0.25">
      <c r="G744" s="5"/>
      <c r="H744" s="5"/>
    </row>
    <row r="745" spans="7:8" ht="15.75" customHeight="1" x14ac:dyDescent="0.25">
      <c r="G745" s="5"/>
      <c r="H745" s="5"/>
    </row>
    <row r="746" spans="7:8" ht="15.75" customHeight="1" x14ac:dyDescent="0.25">
      <c r="G746" s="5"/>
      <c r="H746" s="5"/>
    </row>
    <row r="747" spans="7:8" ht="15.75" customHeight="1" x14ac:dyDescent="0.25">
      <c r="G747" s="5"/>
      <c r="H747" s="5"/>
    </row>
    <row r="748" spans="7:8" ht="15.75" customHeight="1" x14ac:dyDescent="0.25">
      <c r="G748" s="5"/>
      <c r="H748" s="5"/>
    </row>
    <row r="749" spans="7:8" ht="15.75" customHeight="1" x14ac:dyDescent="0.25">
      <c r="G749" s="5"/>
      <c r="H749" s="5"/>
    </row>
    <row r="750" spans="7:8" ht="15.75" customHeight="1" x14ac:dyDescent="0.25">
      <c r="G750" s="5"/>
      <c r="H750" s="5"/>
    </row>
    <row r="751" spans="7:8" ht="15.75" customHeight="1" x14ac:dyDescent="0.25">
      <c r="G751" s="5"/>
      <c r="H751" s="5"/>
    </row>
    <row r="752" spans="7:8" ht="15.75" customHeight="1" x14ac:dyDescent="0.25">
      <c r="G752" s="5"/>
      <c r="H752" s="5"/>
    </row>
    <row r="753" spans="7:8" ht="15.75" customHeight="1" x14ac:dyDescent="0.25">
      <c r="G753" s="5"/>
      <c r="H753" s="5"/>
    </row>
    <row r="754" spans="7:8" ht="15.75" customHeight="1" x14ac:dyDescent="0.25">
      <c r="G754" s="5"/>
      <c r="H754" s="5"/>
    </row>
    <row r="755" spans="7:8" ht="15.75" customHeight="1" x14ac:dyDescent="0.25">
      <c r="G755" s="5"/>
      <c r="H755" s="5"/>
    </row>
    <row r="756" spans="7:8" ht="15.75" customHeight="1" x14ac:dyDescent="0.25">
      <c r="G756" s="5"/>
      <c r="H756" s="5"/>
    </row>
    <row r="757" spans="7:8" ht="15.75" customHeight="1" x14ac:dyDescent="0.25">
      <c r="G757" s="5"/>
      <c r="H757" s="5"/>
    </row>
    <row r="758" spans="7:8" ht="15.75" customHeight="1" x14ac:dyDescent="0.25">
      <c r="G758" s="5"/>
      <c r="H758" s="5"/>
    </row>
    <row r="759" spans="7:8" ht="15.75" customHeight="1" x14ac:dyDescent="0.25">
      <c r="G759" s="5"/>
      <c r="H759" s="5"/>
    </row>
    <row r="760" spans="7:8" ht="15.75" customHeight="1" x14ac:dyDescent="0.25">
      <c r="G760" s="5"/>
      <c r="H760" s="5"/>
    </row>
    <row r="761" spans="7:8" ht="15.75" customHeight="1" x14ac:dyDescent="0.25">
      <c r="G761" s="5"/>
      <c r="H761" s="5"/>
    </row>
    <row r="762" spans="7:8" ht="15.75" customHeight="1" x14ac:dyDescent="0.25">
      <c r="G762" s="5"/>
      <c r="H762" s="5"/>
    </row>
    <row r="763" spans="7:8" ht="15.75" customHeight="1" x14ac:dyDescent="0.25">
      <c r="G763" s="5"/>
      <c r="H763" s="5"/>
    </row>
    <row r="764" spans="7:8" ht="15.75" customHeight="1" x14ac:dyDescent="0.25">
      <c r="G764" s="5"/>
      <c r="H764" s="5"/>
    </row>
    <row r="765" spans="7:8" ht="15.75" customHeight="1" x14ac:dyDescent="0.25">
      <c r="G765" s="5"/>
      <c r="H765" s="5"/>
    </row>
    <row r="766" spans="7:8" ht="15.75" customHeight="1" x14ac:dyDescent="0.25">
      <c r="G766" s="5"/>
      <c r="H766" s="5"/>
    </row>
    <row r="767" spans="7:8" ht="15.75" customHeight="1" x14ac:dyDescent="0.25">
      <c r="G767" s="5"/>
      <c r="H767" s="5"/>
    </row>
    <row r="768" spans="7:8" ht="15.75" customHeight="1" x14ac:dyDescent="0.25">
      <c r="G768" s="5"/>
      <c r="H768" s="5"/>
    </row>
    <row r="769" spans="7:8" ht="15.75" customHeight="1" x14ac:dyDescent="0.25">
      <c r="G769" s="5"/>
      <c r="H769" s="5"/>
    </row>
    <row r="770" spans="7:8" ht="15.75" customHeight="1" x14ac:dyDescent="0.25">
      <c r="G770" s="5"/>
      <c r="H770" s="5"/>
    </row>
    <row r="771" spans="7:8" ht="15.75" customHeight="1" x14ac:dyDescent="0.25">
      <c r="G771" s="5"/>
      <c r="H771" s="5"/>
    </row>
    <row r="772" spans="7:8" ht="15.75" customHeight="1" x14ac:dyDescent="0.25">
      <c r="G772" s="5"/>
      <c r="H772" s="5"/>
    </row>
    <row r="773" spans="7:8" ht="15.75" customHeight="1" x14ac:dyDescent="0.25">
      <c r="G773" s="5"/>
      <c r="H773" s="5"/>
    </row>
    <row r="774" spans="7:8" ht="15.75" customHeight="1" x14ac:dyDescent="0.25">
      <c r="G774" s="5"/>
      <c r="H774" s="5"/>
    </row>
    <row r="775" spans="7:8" ht="15.75" customHeight="1" x14ac:dyDescent="0.25">
      <c r="G775" s="5"/>
      <c r="H775" s="5"/>
    </row>
    <row r="776" spans="7:8" ht="15.75" customHeight="1" x14ac:dyDescent="0.25">
      <c r="G776" s="5"/>
      <c r="H776" s="5"/>
    </row>
    <row r="777" spans="7:8" ht="15.75" customHeight="1" x14ac:dyDescent="0.25">
      <c r="G777" s="5"/>
      <c r="H777" s="5"/>
    </row>
    <row r="778" spans="7:8" ht="15.75" customHeight="1" x14ac:dyDescent="0.25">
      <c r="G778" s="5"/>
      <c r="H778" s="5"/>
    </row>
    <row r="779" spans="7:8" ht="15.75" customHeight="1" x14ac:dyDescent="0.25">
      <c r="G779" s="5"/>
      <c r="H779" s="5"/>
    </row>
    <row r="780" spans="7:8" ht="15.75" customHeight="1" x14ac:dyDescent="0.25">
      <c r="G780" s="5"/>
      <c r="H780" s="5"/>
    </row>
    <row r="781" spans="7:8" ht="15.75" customHeight="1" x14ac:dyDescent="0.25">
      <c r="G781" s="5"/>
      <c r="H781" s="5"/>
    </row>
    <row r="782" spans="7:8" ht="15.75" customHeight="1" x14ac:dyDescent="0.25">
      <c r="G782" s="5"/>
      <c r="H782" s="5"/>
    </row>
    <row r="783" spans="7:8" ht="15.75" customHeight="1" x14ac:dyDescent="0.25">
      <c r="G783" s="5"/>
      <c r="H783" s="5"/>
    </row>
    <row r="784" spans="7:8" ht="15.75" customHeight="1" x14ac:dyDescent="0.25">
      <c r="G784" s="5"/>
      <c r="H784" s="5"/>
    </row>
    <row r="785" spans="7:8" ht="15.75" customHeight="1" x14ac:dyDescent="0.25">
      <c r="G785" s="5"/>
      <c r="H785" s="5"/>
    </row>
    <row r="786" spans="7:8" ht="15.75" customHeight="1" x14ac:dyDescent="0.25">
      <c r="G786" s="5"/>
      <c r="H786" s="5"/>
    </row>
    <row r="787" spans="7:8" ht="15.75" customHeight="1" x14ac:dyDescent="0.25">
      <c r="G787" s="5"/>
      <c r="H787" s="5"/>
    </row>
    <row r="788" spans="7:8" ht="15.75" customHeight="1" x14ac:dyDescent="0.25">
      <c r="G788" s="5"/>
      <c r="H788" s="5"/>
    </row>
    <row r="789" spans="7:8" ht="15.75" customHeight="1" x14ac:dyDescent="0.25">
      <c r="G789" s="5"/>
      <c r="H789" s="5"/>
    </row>
    <row r="790" spans="7:8" ht="15.75" customHeight="1" x14ac:dyDescent="0.25">
      <c r="G790" s="5"/>
      <c r="H790" s="5"/>
    </row>
    <row r="791" spans="7:8" ht="15.75" customHeight="1" x14ac:dyDescent="0.25">
      <c r="G791" s="5"/>
      <c r="H791" s="5"/>
    </row>
    <row r="792" spans="7:8" ht="15.75" customHeight="1" x14ac:dyDescent="0.25">
      <c r="G792" s="5"/>
      <c r="H792" s="5"/>
    </row>
    <row r="793" spans="7:8" ht="15.75" customHeight="1" x14ac:dyDescent="0.25">
      <c r="G793" s="5"/>
      <c r="H793" s="5"/>
    </row>
    <row r="794" spans="7:8" ht="15.75" customHeight="1" x14ac:dyDescent="0.25">
      <c r="G794" s="5"/>
      <c r="H794" s="5"/>
    </row>
    <row r="795" spans="7:8" ht="15.75" customHeight="1" x14ac:dyDescent="0.25">
      <c r="G795" s="5"/>
      <c r="H795" s="5"/>
    </row>
    <row r="796" spans="7:8" ht="15.75" customHeight="1" x14ac:dyDescent="0.25">
      <c r="G796" s="5"/>
      <c r="H796" s="5"/>
    </row>
    <row r="797" spans="7:8" ht="15.75" customHeight="1" x14ac:dyDescent="0.25">
      <c r="G797" s="5"/>
      <c r="H797" s="5"/>
    </row>
    <row r="798" spans="7:8" ht="15.75" customHeight="1" x14ac:dyDescent="0.25">
      <c r="G798" s="5"/>
      <c r="H798" s="5"/>
    </row>
    <row r="799" spans="7:8" ht="15.75" customHeight="1" x14ac:dyDescent="0.25">
      <c r="G799" s="5"/>
      <c r="H799" s="5"/>
    </row>
    <row r="800" spans="7:8" ht="15.75" customHeight="1" x14ac:dyDescent="0.25">
      <c r="G800" s="5"/>
      <c r="H800" s="5"/>
    </row>
    <row r="801" spans="7:8" ht="15.75" customHeight="1" x14ac:dyDescent="0.25">
      <c r="G801" s="5"/>
      <c r="H801" s="5"/>
    </row>
    <row r="802" spans="7:8" ht="15.75" customHeight="1" x14ac:dyDescent="0.25">
      <c r="G802" s="5"/>
      <c r="H802" s="5"/>
    </row>
    <row r="803" spans="7:8" ht="15.75" customHeight="1" x14ac:dyDescent="0.25">
      <c r="G803" s="5"/>
      <c r="H803" s="5"/>
    </row>
    <row r="804" spans="7:8" ht="15.75" customHeight="1" x14ac:dyDescent="0.25">
      <c r="G804" s="5"/>
      <c r="H804" s="5"/>
    </row>
    <row r="805" spans="7:8" ht="15.75" customHeight="1" x14ac:dyDescent="0.25">
      <c r="G805" s="5"/>
      <c r="H805" s="5"/>
    </row>
    <row r="806" spans="7:8" ht="15.75" customHeight="1" x14ac:dyDescent="0.25">
      <c r="G806" s="5"/>
      <c r="H806" s="5"/>
    </row>
    <row r="807" spans="7:8" ht="15.75" customHeight="1" x14ac:dyDescent="0.25">
      <c r="G807" s="5"/>
      <c r="H807" s="5"/>
    </row>
    <row r="808" spans="7:8" ht="15.75" customHeight="1" x14ac:dyDescent="0.25">
      <c r="G808" s="5"/>
      <c r="H808" s="5"/>
    </row>
    <row r="809" spans="7:8" ht="15.75" customHeight="1" x14ac:dyDescent="0.25">
      <c r="G809" s="5"/>
      <c r="H809" s="5"/>
    </row>
    <row r="810" spans="7:8" ht="15.75" customHeight="1" x14ac:dyDescent="0.25">
      <c r="G810" s="5"/>
      <c r="H810" s="5"/>
    </row>
    <row r="811" spans="7:8" ht="15.75" customHeight="1" x14ac:dyDescent="0.25">
      <c r="G811" s="5"/>
      <c r="H811" s="5"/>
    </row>
    <row r="812" spans="7:8" ht="15.75" customHeight="1" x14ac:dyDescent="0.25">
      <c r="G812" s="5"/>
      <c r="H812" s="5"/>
    </row>
    <row r="813" spans="7:8" ht="15.75" customHeight="1" x14ac:dyDescent="0.25">
      <c r="G813" s="5"/>
      <c r="H813" s="5"/>
    </row>
    <row r="814" spans="7:8" ht="15.75" customHeight="1" x14ac:dyDescent="0.25">
      <c r="G814" s="5"/>
      <c r="H814" s="5"/>
    </row>
    <row r="815" spans="7:8" ht="15.75" customHeight="1" x14ac:dyDescent="0.25">
      <c r="G815" s="5"/>
      <c r="H815" s="5"/>
    </row>
    <row r="816" spans="7:8" ht="15.75" customHeight="1" x14ac:dyDescent="0.25">
      <c r="G816" s="5"/>
      <c r="H816" s="5"/>
    </row>
    <row r="817" spans="7:8" ht="15.75" customHeight="1" x14ac:dyDescent="0.25">
      <c r="G817" s="5"/>
      <c r="H817" s="5"/>
    </row>
    <row r="818" spans="7:8" ht="15.75" customHeight="1" x14ac:dyDescent="0.25">
      <c r="G818" s="5"/>
      <c r="H818" s="5"/>
    </row>
    <row r="819" spans="7:8" ht="15.75" customHeight="1" x14ac:dyDescent="0.25">
      <c r="G819" s="5"/>
      <c r="H819" s="5"/>
    </row>
    <row r="820" spans="7:8" ht="15.75" customHeight="1" x14ac:dyDescent="0.25">
      <c r="G820" s="5"/>
      <c r="H820" s="5"/>
    </row>
    <row r="821" spans="7:8" ht="15.75" customHeight="1" x14ac:dyDescent="0.25">
      <c r="G821" s="5"/>
      <c r="H821" s="5"/>
    </row>
    <row r="822" spans="7:8" ht="15.75" customHeight="1" x14ac:dyDescent="0.25">
      <c r="G822" s="5"/>
      <c r="H822" s="5"/>
    </row>
    <row r="823" spans="7:8" ht="15.75" customHeight="1" x14ac:dyDescent="0.25">
      <c r="G823" s="5"/>
      <c r="H823" s="5"/>
    </row>
    <row r="824" spans="7:8" ht="15.75" customHeight="1" x14ac:dyDescent="0.25">
      <c r="G824" s="5"/>
      <c r="H824" s="5"/>
    </row>
    <row r="825" spans="7:8" ht="15.75" customHeight="1" x14ac:dyDescent="0.25">
      <c r="G825" s="5"/>
      <c r="H825" s="5"/>
    </row>
    <row r="826" spans="7:8" ht="15.75" customHeight="1" x14ac:dyDescent="0.25">
      <c r="G826" s="5"/>
      <c r="H826" s="5"/>
    </row>
    <row r="827" spans="7:8" ht="15.75" customHeight="1" x14ac:dyDescent="0.25">
      <c r="G827" s="5"/>
      <c r="H827" s="5"/>
    </row>
    <row r="828" spans="7:8" ht="15.75" customHeight="1" x14ac:dyDescent="0.25">
      <c r="G828" s="5"/>
      <c r="H828" s="5"/>
    </row>
    <row r="829" spans="7:8" ht="15.75" customHeight="1" x14ac:dyDescent="0.25">
      <c r="G829" s="5"/>
      <c r="H829" s="5"/>
    </row>
    <row r="830" spans="7:8" ht="15.75" customHeight="1" x14ac:dyDescent="0.25">
      <c r="G830" s="5"/>
      <c r="H830" s="5"/>
    </row>
    <row r="831" spans="7:8" ht="15.75" customHeight="1" x14ac:dyDescent="0.25">
      <c r="G831" s="5"/>
      <c r="H831" s="5"/>
    </row>
    <row r="832" spans="7:8" ht="15.75" customHeight="1" x14ac:dyDescent="0.25">
      <c r="G832" s="5"/>
      <c r="H832" s="5"/>
    </row>
    <row r="833" spans="7:8" ht="15.75" customHeight="1" x14ac:dyDescent="0.25">
      <c r="G833" s="5"/>
      <c r="H833" s="5"/>
    </row>
    <row r="834" spans="7:8" ht="15.75" customHeight="1" x14ac:dyDescent="0.25">
      <c r="G834" s="5"/>
      <c r="H834" s="5"/>
    </row>
    <row r="835" spans="7:8" ht="15.75" customHeight="1" x14ac:dyDescent="0.25">
      <c r="G835" s="5"/>
      <c r="H835" s="5"/>
    </row>
    <row r="836" spans="7:8" ht="15.75" customHeight="1" x14ac:dyDescent="0.25">
      <c r="G836" s="5"/>
      <c r="H836" s="5"/>
    </row>
    <row r="837" spans="7:8" ht="15.75" customHeight="1" x14ac:dyDescent="0.25">
      <c r="G837" s="5"/>
      <c r="H837" s="5"/>
    </row>
    <row r="838" spans="7:8" ht="15.75" customHeight="1" x14ac:dyDescent="0.25">
      <c r="G838" s="5"/>
      <c r="H838" s="5"/>
    </row>
    <row r="839" spans="7:8" ht="15.75" customHeight="1" x14ac:dyDescent="0.25">
      <c r="G839" s="5"/>
      <c r="H839" s="5"/>
    </row>
    <row r="840" spans="7:8" ht="15.75" customHeight="1" x14ac:dyDescent="0.25">
      <c r="G840" s="5"/>
      <c r="H840" s="5"/>
    </row>
    <row r="841" spans="7:8" ht="15.75" customHeight="1" x14ac:dyDescent="0.25">
      <c r="G841" s="5"/>
      <c r="H841" s="5"/>
    </row>
    <row r="842" spans="7:8" ht="15.75" customHeight="1" x14ac:dyDescent="0.25">
      <c r="G842" s="5"/>
      <c r="H842" s="5"/>
    </row>
    <row r="843" spans="7:8" ht="15.75" customHeight="1" x14ac:dyDescent="0.25">
      <c r="G843" s="5"/>
      <c r="H843" s="5"/>
    </row>
    <row r="844" spans="7:8" ht="15.75" customHeight="1" x14ac:dyDescent="0.25">
      <c r="G844" s="5"/>
      <c r="H844" s="5"/>
    </row>
    <row r="845" spans="7:8" ht="15.75" customHeight="1" x14ac:dyDescent="0.25">
      <c r="G845" s="5"/>
      <c r="H845" s="5"/>
    </row>
    <row r="846" spans="7:8" ht="15.75" customHeight="1" x14ac:dyDescent="0.25">
      <c r="G846" s="5"/>
      <c r="H846" s="5"/>
    </row>
    <row r="847" spans="7:8" ht="15.75" customHeight="1" x14ac:dyDescent="0.25">
      <c r="G847" s="5"/>
      <c r="H847" s="5"/>
    </row>
    <row r="848" spans="7:8" ht="15.75" customHeight="1" x14ac:dyDescent="0.25">
      <c r="G848" s="5"/>
      <c r="H848" s="5"/>
    </row>
    <row r="849" spans="7:8" ht="15.75" customHeight="1" x14ac:dyDescent="0.25">
      <c r="G849" s="5"/>
      <c r="H849" s="5"/>
    </row>
    <row r="850" spans="7:8" ht="15.75" customHeight="1" x14ac:dyDescent="0.25">
      <c r="G850" s="5"/>
      <c r="H850" s="5"/>
    </row>
    <row r="851" spans="7:8" ht="15.75" customHeight="1" x14ac:dyDescent="0.25">
      <c r="G851" s="5"/>
      <c r="H851" s="5"/>
    </row>
    <row r="852" spans="7:8" ht="15.75" customHeight="1" x14ac:dyDescent="0.25">
      <c r="G852" s="5"/>
      <c r="H852" s="5"/>
    </row>
    <row r="853" spans="7:8" ht="15.75" customHeight="1" x14ac:dyDescent="0.25">
      <c r="G853" s="5"/>
      <c r="H853" s="5"/>
    </row>
    <row r="854" spans="7:8" ht="15.75" customHeight="1" x14ac:dyDescent="0.25">
      <c r="G854" s="5"/>
      <c r="H854" s="5"/>
    </row>
    <row r="855" spans="7:8" ht="15.75" customHeight="1" x14ac:dyDescent="0.25">
      <c r="G855" s="5"/>
      <c r="H855" s="5"/>
    </row>
    <row r="856" spans="7:8" ht="15.75" customHeight="1" x14ac:dyDescent="0.25">
      <c r="G856" s="5"/>
      <c r="H856" s="5"/>
    </row>
    <row r="857" spans="7:8" ht="15.75" customHeight="1" x14ac:dyDescent="0.25">
      <c r="G857" s="5"/>
      <c r="H857" s="5"/>
    </row>
    <row r="858" spans="7:8" ht="15.75" customHeight="1" x14ac:dyDescent="0.25">
      <c r="G858" s="5"/>
      <c r="H858" s="5"/>
    </row>
    <row r="859" spans="7:8" ht="15.75" customHeight="1" x14ac:dyDescent="0.25">
      <c r="G859" s="5"/>
      <c r="H859" s="5"/>
    </row>
    <row r="860" spans="7:8" ht="15.75" customHeight="1" x14ac:dyDescent="0.25">
      <c r="G860" s="5"/>
      <c r="H860" s="5"/>
    </row>
    <row r="861" spans="7:8" ht="15.75" customHeight="1" x14ac:dyDescent="0.25">
      <c r="G861" s="5"/>
      <c r="H861" s="5"/>
    </row>
    <row r="862" spans="7:8" ht="15.75" customHeight="1" x14ac:dyDescent="0.25">
      <c r="G862" s="5"/>
      <c r="H862" s="5"/>
    </row>
    <row r="863" spans="7:8" ht="15.75" customHeight="1" x14ac:dyDescent="0.25">
      <c r="G863" s="5"/>
      <c r="H863" s="5"/>
    </row>
    <row r="864" spans="7:8" ht="15.75" customHeight="1" x14ac:dyDescent="0.25">
      <c r="G864" s="5"/>
      <c r="H864" s="5"/>
    </row>
    <row r="865" spans="7:8" ht="15.75" customHeight="1" x14ac:dyDescent="0.25">
      <c r="G865" s="5"/>
      <c r="H865" s="5"/>
    </row>
    <row r="866" spans="7:8" ht="15.75" customHeight="1" x14ac:dyDescent="0.25">
      <c r="G866" s="5"/>
      <c r="H866" s="5"/>
    </row>
    <row r="867" spans="7:8" ht="15.75" customHeight="1" x14ac:dyDescent="0.25">
      <c r="G867" s="5"/>
      <c r="H867" s="5"/>
    </row>
    <row r="868" spans="7:8" ht="15.75" customHeight="1" x14ac:dyDescent="0.25">
      <c r="G868" s="5"/>
      <c r="H868" s="5"/>
    </row>
    <row r="869" spans="7:8" ht="15.75" customHeight="1" x14ac:dyDescent="0.25">
      <c r="G869" s="5"/>
      <c r="H869" s="5"/>
    </row>
    <row r="870" spans="7:8" ht="15.75" customHeight="1" x14ac:dyDescent="0.25">
      <c r="G870" s="5"/>
      <c r="H870" s="5"/>
    </row>
    <row r="871" spans="7:8" ht="15.75" customHeight="1" x14ac:dyDescent="0.25">
      <c r="G871" s="5"/>
      <c r="H871" s="5"/>
    </row>
    <row r="872" spans="7:8" ht="15.75" customHeight="1" x14ac:dyDescent="0.25">
      <c r="G872" s="5"/>
      <c r="H872" s="5"/>
    </row>
    <row r="873" spans="7:8" ht="15.75" customHeight="1" x14ac:dyDescent="0.25">
      <c r="G873" s="5"/>
      <c r="H873" s="5"/>
    </row>
    <row r="874" spans="7:8" ht="15.75" customHeight="1" x14ac:dyDescent="0.25">
      <c r="G874" s="5"/>
      <c r="H874" s="5"/>
    </row>
    <row r="875" spans="7:8" ht="15.75" customHeight="1" x14ac:dyDescent="0.25">
      <c r="G875" s="5"/>
      <c r="H875" s="5"/>
    </row>
    <row r="876" spans="7:8" ht="15.75" customHeight="1" x14ac:dyDescent="0.25">
      <c r="G876" s="5"/>
      <c r="H876" s="5"/>
    </row>
    <row r="877" spans="7:8" ht="15.75" customHeight="1" x14ac:dyDescent="0.25">
      <c r="G877" s="5"/>
      <c r="H877" s="5"/>
    </row>
    <row r="878" spans="7:8" ht="15.75" customHeight="1" x14ac:dyDescent="0.25">
      <c r="G878" s="5"/>
      <c r="H878" s="5"/>
    </row>
    <row r="879" spans="7:8" ht="15.75" customHeight="1" x14ac:dyDescent="0.25">
      <c r="G879" s="5"/>
      <c r="H879" s="5"/>
    </row>
    <row r="880" spans="7:8" ht="15.75" customHeight="1" x14ac:dyDescent="0.25">
      <c r="G880" s="5"/>
      <c r="H880" s="5"/>
    </row>
    <row r="881" spans="7:8" ht="15.75" customHeight="1" x14ac:dyDescent="0.25">
      <c r="G881" s="5"/>
      <c r="H881" s="5"/>
    </row>
    <row r="882" spans="7:8" ht="15.75" customHeight="1" x14ac:dyDescent="0.25">
      <c r="G882" s="5"/>
      <c r="H882" s="5"/>
    </row>
    <row r="883" spans="7:8" ht="15.75" customHeight="1" x14ac:dyDescent="0.25">
      <c r="G883" s="5"/>
      <c r="H883" s="5"/>
    </row>
    <row r="884" spans="7:8" ht="15.75" customHeight="1" x14ac:dyDescent="0.25">
      <c r="G884" s="5"/>
      <c r="H884" s="5"/>
    </row>
    <row r="885" spans="7:8" ht="15.75" customHeight="1" x14ac:dyDescent="0.25">
      <c r="G885" s="5"/>
      <c r="H885" s="5"/>
    </row>
    <row r="886" spans="7:8" ht="15.75" customHeight="1" x14ac:dyDescent="0.25">
      <c r="G886" s="5"/>
      <c r="H886" s="5"/>
    </row>
    <row r="887" spans="7:8" ht="15.75" customHeight="1" x14ac:dyDescent="0.25">
      <c r="G887" s="5"/>
      <c r="H887" s="5"/>
    </row>
    <row r="888" spans="7:8" ht="15.75" customHeight="1" x14ac:dyDescent="0.25">
      <c r="G888" s="5"/>
      <c r="H888" s="5"/>
    </row>
    <row r="889" spans="7:8" ht="15.75" customHeight="1" x14ac:dyDescent="0.25">
      <c r="G889" s="5"/>
      <c r="H889" s="5"/>
    </row>
    <row r="890" spans="7:8" ht="15.75" customHeight="1" x14ac:dyDescent="0.25">
      <c r="G890" s="5"/>
      <c r="H890" s="5"/>
    </row>
    <row r="891" spans="7:8" ht="15.75" customHeight="1" x14ac:dyDescent="0.25">
      <c r="G891" s="5"/>
      <c r="H891" s="5"/>
    </row>
    <row r="892" spans="7:8" ht="15.75" customHeight="1" x14ac:dyDescent="0.25">
      <c r="G892" s="5"/>
      <c r="H892" s="5"/>
    </row>
    <row r="893" spans="7:8" ht="15.75" customHeight="1" x14ac:dyDescent="0.25">
      <c r="G893" s="5"/>
      <c r="H893" s="5"/>
    </row>
    <row r="894" spans="7:8" ht="15.75" customHeight="1" x14ac:dyDescent="0.25">
      <c r="G894" s="5"/>
      <c r="H894" s="5"/>
    </row>
    <row r="895" spans="7:8" ht="15.75" customHeight="1" x14ac:dyDescent="0.25">
      <c r="G895" s="5"/>
      <c r="H895" s="5"/>
    </row>
    <row r="896" spans="7:8" ht="15.75" customHeight="1" x14ac:dyDescent="0.25">
      <c r="G896" s="5"/>
      <c r="H896" s="5"/>
    </row>
    <row r="897" spans="7:8" ht="15.75" customHeight="1" x14ac:dyDescent="0.25">
      <c r="G897" s="5"/>
      <c r="H897" s="5"/>
    </row>
    <row r="898" spans="7:8" ht="15.75" customHeight="1" x14ac:dyDescent="0.25">
      <c r="G898" s="5"/>
      <c r="H898" s="5"/>
    </row>
    <row r="899" spans="7:8" ht="15.75" customHeight="1" x14ac:dyDescent="0.25">
      <c r="G899" s="5"/>
      <c r="H899" s="5"/>
    </row>
    <row r="900" spans="7:8" ht="15.75" customHeight="1" x14ac:dyDescent="0.25">
      <c r="G900" s="5"/>
      <c r="H900" s="5"/>
    </row>
    <row r="901" spans="7:8" ht="15.75" customHeight="1" x14ac:dyDescent="0.25">
      <c r="G901" s="5"/>
      <c r="H901" s="5"/>
    </row>
    <row r="902" spans="7:8" ht="15.75" customHeight="1" x14ac:dyDescent="0.25">
      <c r="G902" s="5"/>
      <c r="H902" s="5"/>
    </row>
    <row r="903" spans="7:8" ht="15.75" customHeight="1" x14ac:dyDescent="0.25">
      <c r="G903" s="5"/>
      <c r="H903" s="5"/>
    </row>
    <row r="904" spans="7:8" ht="15.75" customHeight="1" x14ac:dyDescent="0.25">
      <c r="G904" s="5"/>
      <c r="H904" s="5"/>
    </row>
    <row r="905" spans="7:8" ht="15.75" customHeight="1" x14ac:dyDescent="0.25">
      <c r="G905" s="5"/>
      <c r="H905" s="5"/>
    </row>
    <row r="906" spans="7:8" ht="15.75" customHeight="1" x14ac:dyDescent="0.25">
      <c r="G906" s="5"/>
      <c r="H906" s="5"/>
    </row>
    <row r="907" spans="7:8" ht="15.75" customHeight="1" x14ac:dyDescent="0.25">
      <c r="G907" s="5"/>
      <c r="H907" s="5"/>
    </row>
    <row r="908" spans="7:8" ht="15.75" customHeight="1" x14ac:dyDescent="0.25">
      <c r="G908" s="5"/>
      <c r="H908" s="5"/>
    </row>
    <row r="909" spans="7:8" ht="15.75" customHeight="1" x14ac:dyDescent="0.25">
      <c r="G909" s="5"/>
      <c r="H909" s="5"/>
    </row>
    <row r="910" spans="7:8" ht="15.75" customHeight="1" x14ac:dyDescent="0.25">
      <c r="G910" s="5"/>
      <c r="H910" s="5"/>
    </row>
    <row r="911" spans="7:8" ht="15.75" customHeight="1" x14ac:dyDescent="0.25">
      <c r="G911" s="5"/>
      <c r="H911" s="5"/>
    </row>
    <row r="912" spans="7:8" ht="15.75" customHeight="1" x14ac:dyDescent="0.25">
      <c r="G912" s="5"/>
      <c r="H912" s="5"/>
    </row>
    <row r="913" spans="7:8" ht="15.75" customHeight="1" x14ac:dyDescent="0.25">
      <c r="G913" s="5"/>
      <c r="H913" s="5"/>
    </row>
    <row r="914" spans="7:8" ht="15.75" customHeight="1" x14ac:dyDescent="0.25">
      <c r="G914" s="5"/>
      <c r="H914" s="5"/>
    </row>
    <row r="915" spans="7:8" ht="15.75" customHeight="1" x14ac:dyDescent="0.25">
      <c r="G915" s="5"/>
      <c r="H915" s="5"/>
    </row>
    <row r="916" spans="7:8" ht="15.75" customHeight="1" x14ac:dyDescent="0.25">
      <c r="G916" s="5"/>
      <c r="H916" s="5"/>
    </row>
    <row r="917" spans="7:8" ht="15.75" customHeight="1" x14ac:dyDescent="0.25">
      <c r="G917" s="5"/>
      <c r="H917" s="5"/>
    </row>
    <row r="918" spans="7:8" ht="15.75" customHeight="1" x14ac:dyDescent="0.25">
      <c r="G918" s="5"/>
      <c r="H918" s="5"/>
    </row>
    <row r="919" spans="7:8" ht="15.75" customHeight="1" x14ac:dyDescent="0.25">
      <c r="G919" s="5"/>
      <c r="H919" s="5"/>
    </row>
    <row r="920" spans="7:8" ht="15.75" customHeight="1" x14ac:dyDescent="0.25">
      <c r="G920" s="5"/>
      <c r="H920" s="5"/>
    </row>
    <row r="921" spans="7:8" ht="15.75" customHeight="1" x14ac:dyDescent="0.25">
      <c r="G921" s="5"/>
      <c r="H921" s="5"/>
    </row>
    <row r="922" spans="7:8" ht="15.75" customHeight="1" x14ac:dyDescent="0.25">
      <c r="G922" s="5"/>
      <c r="H922" s="5"/>
    </row>
    <row r="923" spans="7:8" ht="15.75" customHeight="1" x14ac:dyDescent="0.25">
      <c r="G923" s="5"/>
      <c r="H923" s="5"/>
    </row>
    <row r="924" spans="7:8" ht="15.75" customHeight="1" x14ac:dyDescent="0.25">
      <c r="G924" s="5"/>
      <c r="H924" s="5"/>
    </row>
    <row r="925" spans="7:8" ht="15.75" customHeight="1" x14ac:dyDescent="0.25">
      <c r="G925" s="5"/>
      <c r="H925" s="5"/>
    </row>
    <row r="926" spans="7:8" ht="15.75" customHeight="1" x14ac:dyDescent="0.25">
      <c r="G926" s="5"/>
      <c r="H926" s="5"/>
    </row>
    <row r="927" spans="7:8" ht="15.75" customHeight="1" x14ac:dyDescent="0.25">
      <c r="G927" s="5"/>
      <c r="H927" s="5"/>
    </row>
    <row r="928" spans="7:8" ht="15.75" customHeight="1" x14ac:dyDescent="0.25">
      <c r="G928" s="5"/>
      <c r="H928" s="5"/>
    </row>
    <row r="929" spans="7:8" ht="15.75" customHeight="1" x14ac:dyDescent="0.25">
      <c r="G929" s="5"/>
      <c r="H929" s="5"/>
    </row>
    <row r="930" spans="7:8" ht="15.75" customHeight="1" x14ac:dyDescent="0.25">
      <c r="G930" s="5"/>
      <c r="H930" s="5"/>
    </row>
    <row r="931" spans="7:8" ht="15.75" customHeight="1" x14ac:dyDescent="0.25">
      <c r="G931" s="5"/>
      <c r="H931" s="5"/>
    </row>
    <row r="932" spans="7:8" ht="15.75" customHeight="1" x14ac:dyDescent="0.25">
      <c r="G932" s="5"/>
      <c r="H932" s="5"/>
    </row>
    <row r="933" spans="7:8" ht="15.75" customHeight="1" x14ac:dyDescent="0.25">
      <c r="G933" s="5"/>
      <c r="H933" s="5"/>
    </row>
    <row r="934" spans="7:8" ht="15.75" customHeight="1" x14ac:dyDescent="0.25">
      <c r="G934" s="5"/>
      <c r="H934" s="5"/>
    </row>
    <row r="935" spans="7:8" ht="15.75" customHeight="1" x14ac:dyDescent="0.25">
      <c r="G935" s="5"/>
      <c r="H935" s="5"/>
    </row>
    <row r="936" spans="7:8" ht="15.75" customHeight="1" x14ac:dyDescent="0.25">
      <c r="G936" s="5"/>
      <c r="H936" s="5"/>
    </row>
    <row r="937" spans="7:8" ht="15.75" customHeight="1" x14ac:dyDescent="0.25">
      <c r="G937" s="5"/>
      <c r="H937" s="5"/>
    </row>
    <row r="938" spans="7:8" ht="15.75" customHeight="1" x14ac:dyDescent="0.25">
      <c r="G938" s="5"/>
      <c r="H938" s="5"/>
    </row>
    <row r="939" spans="7:8" ht="15.75" customHeight="1" x14ac:dyDescent="0.25">
      <c r="G939" s="5"/>
      <c r="H939" s="5"/>
    </row>
    <row r="940" spans="7:8" ht="15.75" customHeight="1" x14ac:dyDescent="0.25">
      <c r="G940" s="5"/>
      <c r="H940" s="5"/>
    </row>
    <row r="941" spans="7:8" ht="15.75" customHeight="1" x14ac:dyDescent="0.25">
      <c r="G941" s="5"/>
      <c r="H941" s="5"/>
    </row>
    <row r="942" spans="7:8" ht="15.75" customHeight="1" x14ac:dyDescent="0.25">
      <c r="G942" s="5"/>
      <c r="H942" s="5"/>
    </row>
    <row r="943" spans="7:8" ht="15.75" customHeight="1" x14ac:dyDescent="0.25">
      <c r="G943" s="5"/>
      <c r="H943" s="5"/>
    </row>
    <row r="944" spans="7:8" ht="15.75" customHeight="1" x14ac:dyDescent="0.25">
      <c r="G944" s="5"/>
      <c r="H944" s="5"/>
    </row>
    <row r="945" spans="7:8" ht="15.75" customHeight="1" x14ac:dyDescent="0.25">
      <c r="G945" s="5"/>
      <c r="H945" s="5"/>
    </row>
    <row r="946" spans="7:8" ht="15.75" customHeight="1" x14ac:dyDescent="0.25">
      <c r="G946" s="5"/>
      <c r="H946" s="5"/>
    </row>
    <row r="947" spans="7:8" ht="15.75" customHeight="1" x14ac:dyDescent="0.25">
      <c r="G947" s="5"/>
      <c r="H947" s="5"/>
    </row>
    <row r="948" spans="7:8" ht="15.75" customHeight="1" x14ac:dyDescent="0.25">
      <c r="G948" s="5"/>
      <c r="H948" s="5"/>
    </row>
    <row r="949" spans="7:8" ht="15.75" customHeight="1" x14ac:dyDescent="0.25">
      <c r="G949" s="5"/>
      <c r="H949" s="5"/>
    </row>
    <row r="950" spans="7:8" ht="15.75" customHeight="1" x14ac:dyDescent="0.25">
      <c r="G950" s="5"/>
      <c r="H950" s="5"/>
    </row>
    <row r="951" spans="7:8" ht="15.75" customHeight="1" x14ac:dyDescent="0.25">
      <c r="G951" s="5"/>
      <c r="H951" s="5"/>
    </row>
    <row r="952" spans="7:8" ht="15.75" customHeight="1" x14ac:dyDescent="0.25">
      <c r="G952" s="5"/>
      <c r="H952" s="5"/>
    </row>
    <row r="953" spans="7:8" ht="15.75" customHeight="1" x14ac:dyDescent="0.25">
      <c r="G953" s="5"/>
      <c r="H953" s="5"/>
    </row>
    <row r="954" spans="7:8" ht="15.75" customHeight="1" x14ac:dyDescent="0.25">
      <c r="G954" s="5"/>
      <c r="H954" s="5"/>
    </row>
    <row r="955" spans="7:8" ht="15.75" customHeight="1" x14ac:dyDescent="0.25">
      <c r="G955" s="5"/>
      <c r="H955" s="5"/>
    </row>
    <row r="956" spans="7:8" ht="15.75" customHeight="1" x14ac:dyDescent="0.25">
      <c r="G956" s="5"/>
      <c r="H956" s="5"/>
    </row>
    <row r="957" spans="7:8" ht="15.75" customHeight="1" x14ac:dyDescent="0.25">
      <c r="G957" s="5"/>
      <c r="H957" s="5"/>
    </row>
    <row r="958" spans="7:8" ht="15.75" customHeight="1" x14ac:dyDescent="0.25">
      <c r="G958" s="5"/>
      <c r="H958" s="5"/>
    </row>
    <row r="959" spans="7:8" ht="15.75" customHeight="1" x14ac:dyDescent="0.25">
      <c r="G959" s="5"/>
      <c r="H959" s="5"/>
    </row>
    <row r="960" spans="7:8" ht="15.75" customHeight="1" x14ac:dyDescent="0.25">
      <c r="G960" s="5"/>
      <c r="H960" s="5"/>
    </row>
    <row r="961" spans="7:8" ht="15.75" customHeight="1" x14ac:dyDescent="0.25">
      <c r="G961" s="5"/>
      <c r="H961" s="5"/>
    </row>
    <row r="962" spans="7:8" ht="15.75" customHeight="1" x14ac:dyDescent="0.25">
      <c r="G962" s="5"/>
      <c r="H962" s="5"/>
    </row>
    <row r="963" spans="7:8" ht="15.75" customHeight="1" x14ac:dyDescent="0.25">
      <c r="G963" s="5"/>
      <c r="H963" s="5"/>
    </row>
    <row r="964" spans="7:8" ht="15.75" customHeight="1" x14ac:dyDescent="0.25">
      <c r="G964" s="5"/>
      <c r="H964" s="5"/>
    </row>
    <row r="965" spans="7:8" ht="15.75" customHeight="1" x14ac:dyDescent="0.25">
      <c r="G965" s="5"/>
      <c r="H965" s="5"/>
    </row>
    <row r="966" spans="7:8" ht="15.75" customHeight="1" x14ac:dyDescent="0.25">
      <c r="G966" s="5"/>
      <c r="H966" s="5"/>
    </row>
    <row r="967" spans="7:8" ht="15.75" customHeight="1" x14ac:dyDescent="0.25">
      <c r="G967" s="5"/>
      <c r="H967" s="5"/>
    </row>
    <row r="968" spans="7:8" ht="15.75" customHeight="1" x14ac:dyDescent="0.25">
      <c r="G968" s="5"/>
      <c r="H968" s="5"/>
    </row>
    <row r="969" spans="7:8" ht="15.75" customHeight="1" x14ac:dyDescent="0.25">
      <c r="G969" s="5"/>
      <c r="H969" s="5"/>
    </row>
    <row r="970" spans="7:8" ht="15.75" customHeight="1" x14ac:dyDescent="0.25">
      <c r="G970" s="5"/>
      <c r="H970" s="5"/>
    </row>
    <row r="971" spans="7:8" ht="15.75" customHeight="1" x14ac:dyDescent="0.25">
      <c r="G971" s="5"/>
      <c r="H971" s="5"/>
    </row>
    <row r="972" spans="7:8" ht="15.75" customHeight="1" x14ac:dyDescent="0.25">
      <c r="G972" s="5"/>
      <c r="H972" s="5"/>
    </row>
    <row r="973" spans="7:8" ht="15.75" customHeight="1" x14ac:dyDescent="0.25">
      <c r="G973" s="5"/>
      <c r="H973" s="5"/>
    </row>
    <row r="974" spans="7:8" ht="15.75" customHeight="1" x14ac:dyDescent="0.25">
      <c r="G974" s="5"/>
      <c r="H974" s="5"/>
    </row>
    <row r="975" spans="7:8" ht="15.75" customHeight="1" x14ac:dyDescent="0.25">
      <c r="G975" s="5"/>
      <c r="H975" s="5"/>
    </row>
    <row r="976" spans="7:8" ht="15.75" customHeight="1" x14ac:dyDescent="0.25">
      <c r="G976" s="5"/>
      <c r="H976" s="5"/>
    </row>
    <row r="977" spans="7:8" ht="15.75" customHeight="1" x14ac:dyDescent="0.25">
      <c r="G977" s="5"/>
      <c r="H977" s="5"/>
    </row>
    <row r="978" spans="7:8" ht="15.75" customHeight="1" x14ac:dyDescent="0.25">
      <c r="G978" s="5"/>
      <c r="H978" s="5"/>
    </row>
    <row r="979" spans="7:8" ht="15.75" customHeight="1" x14ac:dyDescent="0.25">
      <c r="G979" s="5"/>
      <c r="H979" s="5"/>
    </row>
    <row r="980" spans="7:8" ht="15.75" customHeight="1" x14ac:dyDescent="0.25">
      <c r="G980" s="5"/>
      <c r="H980" s="5"/>
    </row>
    <row r="981" spans="7:8" ht="15.75" customHeight="1" x14ac:dyDescent="0.25">
      <c r="G981" s="5"/>
      <c r="H981" s="5"/>
    </row>
    <row r="982" spans="7:8" ht="15.75" customHeight="1" x14ac:dyDescent="0.25">
      <c r="G982" s="5"/>
      <c r="H982" s="5"/>
    </row>
    <row r="983" spans="7:8" ht="15.75" customHeight="1" x14ac:dyDescent="0.25">
      <c r="G983" s="5"/>
      <c r="H983" s="5"/>
    </row>
    <row r="984" spans="7:8" ht="15.75" customHeight="1" x14ac:dyDescent="0.25">
      <c r="G984" s="5"/>
      <c r="H984" s="5"/>
    </row>
    <row r="985" spans="7:8" ht="15.75" customHeight="1" x14ac:dyDescent="0.25">
      <c r="G985" s="5"/>
      <c r="H985" s="5"/>
    </row>
    <row r="986" spans="7:8" ht="15.75" customHeight="1" x14ac:dyDescent="0.25">
      <c r="G986" s="5"/>
      <c r="H986" s="5"/>
    </row>
    <row r="987" spans="7:8" ht="15.75" customHeight="1" x14ac:dyDescent="0.25">
      <c r="G987" s="5"/>
      <c r="H987" s="5"/>
    </row>
    <row r="988" spans="7:8" ht="15.75" customHeight="1" x14ac:dyDescent="0.25">
      <c r="G988" s="5"/>
      <c r="H988" s="5"/>
    </row>
    <row r="989" spans="7:8" ht="15.75" customHeight="1" x14ac:dyDescent="0.25">
      <c r="G989" s="5"/>
      <c r="H989" s="5"/>
    </row>
    <row r="990" spans="7:8" ht="15.75" customHeight="1" x14ac:dyDescent="0.25">
      <c r="G990" s="5"/>
      <c r="H990" s="5"/>
    </row>
    <row r="991" spans="7:8" ht="15.75" customHeight="1" x14ac:dyDescent="0.25">
      <c r="G991" s="5"/>
      <c r="H991" s="5"/>
    </row>
    <row r="992" spans="7:8" ht="15.75" customHeight="1" x14ac:dyDescent="0.25">
      <c r="G992" s="5"/>
      <c r="H992" s="5"/>
    </row>
    <row r="993" spans="7:8" ht="15.75" customHeight="1" x14ac:dyDescent="0.25">
      <c r="G993" s="5"/>
      <c r="H993" s="5"/>
    </row>
    <row r="994" spans="7:8" ht="15.75" customHeight="1" x14ac:dyDescent="0.25">
      <c r="G994" s="5"/>
      <c r="H994" s="5"/>
    </row>
    <row r="995" spans="7:8" ht="15.75" customHeight="1" x14ac:dyDescent="0.25">
      <c r="G995" s="5"/>
      <c r="H995" s="5"/>
    </row>
    <row r="996" spans="7:8" ht="15.75" customHeight="1" x14ac:dyDescent="0.25">
      <c r="G996" s="5"/>
      <c r="H996" s="5"/>
    </row>
    <row r="997" spans="7:8" ht="15.75" customHeight="1" x14ac:dyDescent="0.25">
      <c r="G997" s="5"/>
      <c r="H997" s="5"/>
    </row>
    <row r="998" spans="7:8" ht="15.75" customHeight="1" x14ac:dyDescent="0.25">
      <c r="G998" s="5"/>
      <c r="H998" s="5"/>
    </row>
    <row r="999" spans="7:8" ht="15.75" customHeight="1" x14ac:dyDescent="0.25">
      <c r="G999" s="5"/>
      <c r="H999" s="5"/>
    </row>
    <row r="1000" spans="7:8" ht="15.75" customHeight="1" x14ac:dyDescent="0.25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workbookViewId="3">
      <selection activeCell="G2" sqref="G2"/>
    </sheetView>
  </sheetViews>
  <sheetFormatPr defaultColWidth="14.42578125" defaultRowHeight="15" customHeight="1" x14ac:dyDescent="0.25"/>
  <cols>
    <col min="1" max="1" width="15.42578125" style="37" customWidth="1"/>
    <col min="2" max="2" width="22.42578125" style="37" bestFit="1" customWidth="1"/>
    <col min="3" max="3" width="12.42578125" style="37" customWidth="1"/>
    <col min="4" max="4" width="30.85546875" style="37" bestFit="1" customWidth="1"/>
    <col min="5" max="5" width="19.42578125" style="37" customWidth="1"/>
    <col min="6" max="6" width="8.7109375" style="37" customWidth="1"/>
    <col min="7" max="7" width="10.42578125" style="37" customWidth="1"/>
    <col min="8" max="10" width="8.7109375" style="37" customWidth="1"/>
    <col min="11" max="11" width="19.5703125" style="37" bestFit="1" customWidth="1"/>
    <col min="12" max="12" width="8.42578125" style="37" bestFit="1" customWidth="1"/>
    <col min="13" max="14" width="6.7109375" style="37" bestFit="1" customWidth="1"/>
    <col min="15" max="15" width="8.7109375" style="37" customWidth="1"/>
    <col min="16" max="16" width="14.42578125" style="37" bestFit="1" customWidth="1"/>
    <col min="17" max="26" width="8.7109375" style="37" customWidth="1"/>
    <col min="27" max="16384" width="14.42578125" style="37"/>
  </cols>
  <sheetData>
    <row r="1" spans="1:15" x14ac:dyDescent="0.25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1" t="s">
        <v>27</v>
      </c>
      <c r="L1" s="69" t="s">
        <v>132</v>
      </c>
      <c r="M1" s="69"/>
      <c r="N1" s="69"/>
      <c r="O1" s="70"/>
    </row>
    <row r="2" spans="1:15" x14ac:dyDescent="0.25">
      <c r="A2" s="38">
        <v>44792</v>
      </c>
      <c r="B2" s="37" t="s">
        <v>122</v>
      </c>
      <c r="C2" s="39" t="s">
        <v>16</v>
      </c>
      <c r="D2" s="37" t="s">
        <v>29</v>
      </c>
      <c r="E2" s="37">
        <f>157*40</f>
        <v>6280</v>
      </c>
      <c r="F2" s="39" t="s">
        <v>11</v>
      </c>
      <c r="G2" s="65">
        <f>VLOOKUP(A2,'Price List SEK'!$A$2:$AB$2000,MATCH(D2,'Price List SEK'!$A$1:$AB$1,0),FALSE)*E2</f>
        <v>6252.8094152899312</v>
      </c>
      <c r="K2" s="72"/>
      <c r="L2" s="53" t="s">
        <v>128</v>
      </c>
      <c r="M2" s="53" t="s">
        <v>129</v>
      </c>
      <c r="N2" s="53" t="s">
        <v>130</v>
      </c>
      <c r="O2" s="54" t="s">
        <v>131</v>
      </c>
    </row>
    <row r="3" spans="1:15" x14ac:dyDescent="0.25">
      <c r="A3" s="38">
        <v>44792</v>
      </c>
      <c r="B3" s="37" t="s">
        <v>122</v>
      </c>
      <c r="C3" s="39" t="s">
        <v>16</v>
      </c>
      <c r="D3" s="37" t="s">
        <v>30</v>
      </c>
      <c r="E3" s="37">
        <f>120*40</f>
        <v>4800</v>
      </c>
      <c r="F3" s="39" t="s">
        <v>11</v>
      </c>
      <c r="G3" s="65">
        <f>VLOOKUP(A3,'Price List SEK'!$A$2:$AB$2000,MATCH(D3,'Price List SEK'!$A$1:$AB$1,0),FALSE)*E3</f>
        <v>24627.089753578588</v>
      </c>
      <c r="K3" s="55" t="s">
        <v>29</v>
      </c>
      <c r="L3" s="56">
        <f>E2+E11</f>
        <v>9480</v>
      </c>
      <c r="M3" s="56">
        <f>E48</f>
        <v>3200</v>
      </c>
      <c r="N3" s="56">
        <f>E85+E94+E103</f>
        <v>10265</v>
      </c>
      <c r="O3" s="57">
        <f>E140</f>
        <v>3200</v>
      </c>
    </row>
    <row r="4" spans="1:15" x14ac:dyDescent="0.25">
      <c r="A4" s="38">
        <v>44792</v>
      </c>
      <c r="B4" s="37" t="s">
        <v>122</v>
      </c>
      <c r="C4" s="39" t="s">
        <v>16</v>
      </c>
      <c r="D4" s="37" t="s">
        <v>31</v>
      </c>
      <c r="E4" s="37">
        <f>200*40</f>
        <v>8000</v>
      </c>
      <c r="F4" s="39" t="s">
        <v>11</v>
      </c>
      <c r="G4" s="65">
        <f>VLOOKUP(A4,'Price List SEK'!$A$2:$AB$2000,MATCH(D4,'Price List SEK'!$A$1:$AB$1,0),FALSE)*E4</f>
        <v>15736.35468066559</v>
      </c>
      <c r="K4" s="55" t="s">
        <v>30</v>
      </c>
      <c r="L4" s="58">
        <f>E12+E3</f>
        <v>7880</v>
      </c>
      <c r="M4" s="58">
        <f>E49</f>
        <v>3080</v>
      </c>
      <c r="N4" s="56">
        <f>E86+E95+E104</f>
        <v>8480</v>
      </c>
      <c r="O4" s="57">
        <f>E141</f>
        <v>3080</v>
      </c>
    </row>
    <row r="5" spans="1:15" x14ac:dyDescent="0.25">
      <c r="A5" s="38">
        <v>44792</v>
      </c>
      <c r="B5" s="37" t="s">
        <v>122</v>
      </c>
      <c r="C5" s="39" t="s">
        <v>16</v>
      </c>
      <c r="D5" s="37" t="s">
        <v>32</v>
      </c>
      <c r="E5" s="37">
        <f>40*500</f>
        <v>20000</v>
      </c>
      <c r="F5" s="39" t="s">
        <v>11</v>
      </c>
      <c r="G5" s="65">
        <f>VLOOKUP(A5,'Price List SEK'!$A$2:$AB$2000,MATCH(D5,'Price List SEK'!$A$1:$AB$1,0),FALSE)*E5</f>
        <v>199614.30207689831</v>
      </c>
      <c r="K5" s="60" t="s">
        <v>34</v>
      </c>
      <c r="L5" s="58">
        <f>E7</f>
        <v>40000</v>
      </c>
      <c r="M5" s="58">
        <v>0</v>
      </c>
      <c r="N5" s="58">
        <f>E90+E99</f>
        <v>45000</v>
      </c>
      <c r="O5" s="59">
        <v>0</v>
      </c>
    </row>
    <row r="6" spans="1:15" x14ac:dyDescent="0.25">
      <c r="A6" s="38">
        <v>44792</v>
      </c>
      <c r="B6" s="37" t="s">
        <v>122</v>
      </c>
      <c r="C6" s="39" t="s">
        <v>16</v>
      </c>
      <c r="D6" s="37" t="s">
        <v>33</v>
      </c>
      <c r="E6" s="37">
        <f>40*500</f>
        <v>20000</v>
      </c>
      <c r="F6" s="39" t="s">
        <v>11</v>
      </c>
      <c r="G6" s="65">
        <f>VLOOKUP(A6,'Price List SEK'!$A$2:$AB$2000,MATCH(D6,'Price List SEK'!$A$1:$AB$1,0),FALSE)*E6</f>
        <v>299873.4578445403</v>
      </c>
      <c r="K6" s="55" t="s">
        <v>31</v>
      </c>
      <c r="L6" s="58">
        <f>E4</f>
        <v>8000</v>
      </c>
      <c r="M6" s="58">
        <v>0</v>
      </c>
      <c r="N6" s="58">
        <f>E87+E96</f>
        <v>9000</v>
      </c>
      <c r="O6" s="59">
        <v>0</v>
      </c>
    </row>
    <row r="7" spans="1:15" x14ac:dyDescent="0.25">
      <c r="A7" s="38">
        <v>44792</v>
      </c>
      <c r="B7" s="37" t="s">
        <v>122</v>
      </c>
      <c r="C7" s="39" t="s">
        <v>16</v>
      </c>
      <c r="D7" s="37" t="s">
        <v>34</v>
      </c>
      <c r="E7" s="37">
        <f>40*1000</f>
        <v>40000</v>
      </c>
      <c r="F7" s="39" t="s">
        <v>11</v>
      </c>
      <c r="G7" s="65">
        <f>VLOOKUP(A7,'Price List SEK'!$A$2:$AB$2000,MATCH(D7,'Price List SEK'!$A$1:$AB$1,0),FALSE)*E7</f>
        <v>119131.53427645979</v>
      </c>
      <c r="K7" s="55" t="s">
        <v>32</v>
      </c>
      <c r="L7" s="58">
        <f>E5+E13</f>
        <v>22400</v>
      </c>
      <c r="M7" s="58">
        <f>E50</f>
        <v>2400</v>
      </c>
      <c r="N7" s="58">
        <f>E88+E97+E105</f>
        <v>24900</v>
      </c>
      <c r="O7" s="59">
        <f>E142</f>
        <v>2400</v>
      </c>
    </row>
    <row r="8" spans="1:15" x14ac:dyDescent="0.25">
      <c r="A8" s="38">
        <v>44792</v>
      </c>
      <c r="B8" s="37" t="s">
        <v>122</v>
      </c>
      <c r="C8" s="39" t="s">
        <v>16</v>
      </c>
      <c r="D8" s="37" t="s">
        <v>35</v>
      </c>
      <c r="E8" s="37">
        <f>40*25</f>
        <v>1000</v>
      </c>
      <c r="F8" s="39" t="s">
        <v>11</v>
      </c>
      <c r="G8" s="65">
        <f>VLOOKUP(A8,'Price List SEK'!$A$2:$AB$2000,MATCH(D8,'Price List SEK'!$A$1:$AB$1,0),FALSE)*E8</f>
        <v>30142.586080364599</v>
      </c>
      <c r="K8" s="55" t="s">
        <v>33</v>
      </c>
      <c r="L8" s="58">
        <f>E6+E14</f>
        <v>35000</v>
      </c>
      <c r="M8" s="58">
        <f>E51</f>
        <v>15000</v>
      </c>
      <c r="N8" s="58">
        <f>E89+E98+E106</f>
        <v>37500</v>
      </c>
      <c r="O8" s="59">
        <f>E143</f>
        <v>15000</v>
      </c>
    </row>
    <row r="9" spans="1:15" x14ac:dyDescent="0.25">
      <c r="A9" s="38">
        <v>44792</v>
      </c>
      <c r="B9" s="37" t="s">
        <v>122</v>
      </c>
      <c r="C9" s="39" t="s">
        <v>16</v>
      </c>
      <c r="D9" s="37" t="s">
        <v>36</v>
      </c>
      <c r="E9" s="37">
        <f>40*6</f>
        <v>240</v>
      </c>
      <c r="F9" s="39" t="s">
        <v>11</v>
      </c>
      <c r="G9" s="65">
        <f>VLOOKUP(A9,'Price List SEK'!$A$2:$AB$2000,MATCH(D9,'Price List SEK'!$A$1:$AB$1,0),FALSE)*E9</f>
        <v>96416.123778891968</v>
      </c>
      <c r="K9" s="55" t="s">
        <v>35</v>
      </c>
      <c r="L9" s="58">
        <f>E8</f>
        <v>1000</v>
      </c>
      <c r="M9" s="58">
        <f>0</f>
        <v>0</v>
      </c>
      <c r="N9" s="58">
        <f>E91+E100</f>
        <v>1125</v>
      </c>
      <c r="O9" s="59">
        <v>0</v>
      </c>
    </row>
    <row r="10" spans="1:15" x14ac:dyDescent="0.25">
      <c r="A10" s="40">
        <v>44792</v>
      </c>
      <c r="B10" s="41" t="s">
        <v>122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SEK'!$A$2:$AB$2000,MATCH(D10,'Price List SEK'!$A$1:$AB$1,0),FALSE)*E10</f>
        <v>189948.77218997752</v>
      </c>
      <c r="K10" s="55" t="s">
        <v>36</v>
      </c>
      <c r="L10" s="58">
        <f>E9+E15</f>
        <v>340</v>
      </c>
      <c r="M10" s="58">
        <f>E52</f>
        <v>100</v>
      </c>
      <c r="N10" s="58">
        <f>E92+E101+E107</f>
        <v>370</v>
      </c>
      <c r="O10" s="59">
        <f>E144</f>
        <v>100</v>
      </c>
    </row>
    <row r="11" spans="1:15" x14ac:dyDescent="0.25">
      <c r="A11" s="38">
        <v>44792</v>
      </c>
      <c r="B11" s="37" t="s">
        <v>123</v>
      </c>
      <c r="C11" s="39" t="s">
        <v>16</v>
      </c>
      <c r="D11" s="37" t="s">
        <v>29</v>
      </c>
      <c r="E11" s="37">
        <f>20*Products!E4</f>
        <v>3200</v>
      </c>
      <c r="F11" s="39" t="s">
        <v>11</v>
      </c>
      <c r="G11" s="65">
        <f>VLOOKUP(A11,'Price List SEK'!$A$2:$AB$2000,MATCH(D11,'Price List SEK'!$A$1:$AB$1,0),FALSE)*E11</f>
        <v>3186.1449249885</v>
      </c>
      <c r="K11" s="61" t="s">
        <v>40</v>
      </c>
      <c r="L11" s="58">
        <f>E16</f>
        <v>40</v>
      </c>
      <c r="M11" s="58">
        <f>E53</f>
        <v>40</v>
      </c>
      <c r="N11" s="58">
        <f>E108</f>
        <v>40</v>
      </c>
      <c r="O11" s="59">
        <f>E145</f>
        <v>40</v>
      </c>
    </row>
    <row r="12" spans="1:15" x14ac:dyDescent="0.25">
      <c r="A12" s="38">
        <v>44792</v>
      </c>
      <c r="B12" s="37" t="s">
        <v>123</v>
      </c>
      <c r="C12" s="39" t="s">
        <v>16</v>
      </c>
      <c r="D12" s="37" t="s">
        <v>30</v>
      </c>
      <c r="E12" s="37">
        <f>20*Products!E5</f>
        <v>3080</v>
      </c>
      <c r="F12" s="39" t="s">
        <v>11</v>
      </c>
      <c r="G12" s="65">
        <f>VLOOKUP(A12,'Price List SEK'!$A$2:$AB$2000,MATCH(D12,'Price List SEK'!$A$1:$AB$1,0),FALSE)*E12</f>
        <v>15802.382591879594</v>
      </c>
      <c r="K12" s="61" t="s">
        <v>41</v>
      </c>
      <c r="L12" s="58">
        <f>E17</f>
        <v>40</v>
      </c>
      <c r="M12" s="58">
        <f>E54</f>
        <v>40</v>
      </c>
      <c r="N12" s="58">
        <f>E109</f>
        <v>40</v>
      </c>
      <c r="O12" s="59">
        <f>E146</f>
        <v>40</v>
      </c>
    </row>
    <row r="13" spans="1:15" x14ac:dyDescent="0.25">
      <c r="A13" s="38">
        <v>44792</v>
      </c>
      <c r="B13" s="37" t="s">
        <v>123</v>
      </c>
      <c r="C13" s="39" t="s">
        <v>16</v>
      </c>
      <c r="D13" s="37" t="s">
        <v>32</v>
      </c>
      <c r="E13" s="37">
        <f>20*Products!E6</f>
        <v>2400</v>
      </c>
      <c r="F13" s="39" t="s">
        <v>11</v>
      </c>
      <c r="G13" s="65">
        <f>VLOOKUP(A13,'Price List SEK'!$A$2:$AB$2000,MATCH(D13,'Price List SEK'!$A$1:$AB$1,0),FALSE)*E13</f>
        <v>23953.716249227797</v>
      </c>
      <c r="K13" s="61" t="s">
        <v>44</v>
      </c>
      <c r="L13" s="58">
        <f>E18</f>
        <v>20</v>
      </c>
      <c r="M13" s="58">
        <f>E55</f>
        <v>20</v>
      </c>
      <c r="N13" s="58">
        <f>E110</f>
        <v>20</v>
      </c>
      <c r="O13" s="59">
        <f>E147</f>
        <v>20</v>
      </c>
    </row>
    <row r="14" spans="1:15" x14ac:dyDescent="0.25">
      <c r="A14" s="38">
        <v>44792</v>
      </c>
      <c r="B14" s="37" t="s">
        <v>123</v>
      </c>
      <c r="C14" s="39" t="s">
        <v>16</v>
      </c>
      <c r="D14" s="37" t="s">
        <v>33</v>
      </c>
      <c r="E14" s="37">
        <f>20*Products!E7</f>
        <v>15000</v>
      </c>
      <c r="F14" s="39" t="s">
        <v>11</v>
      </c>
      <c r="G14" s="65">
        <f>VLOOKUP(A14,'Price List SEK'!$A$2:$AB$2000,MATCH(D14,'Price List SEK'!$A$1:$AB$1,0),FALSE)*E14</f>
        <v>224905.09338340524</v>
      </c>
      <c r="K14" s="61" t="s">
        <v>42</v>
      </c>
      <c r="L14" s="58">
        <f>E19</f>
        <v>40</v>
      </c>
      <c r="M14" s="58">
        <f>E56</f>
        <v>40</v>
      </c>
      <c r="N14" s="58">
        <f>E111</f>
        <v>40</v>
      </c>
      <c r="O14" s="59">
        <f>E148</f>
        <v>40</v>
      </c>
    </row>
    <row r="15" spans="1:15" x14ac:dyDescent="0.25">
      <c r="A15" s="38">
        <v>44792</v>
      </c>
      <c r="B15" s="37" t="s">
        <v>123</v>
      </c>
      <c r="C15" s="39" t="s">
        <v>16</v>
      </c>
      <c r="D15" s="37" t="s">
        <v>36</v>
      </c>
      <c r="E15" s="37">
        <f>20*Products!E8</f>
        <v>100</v>
      </c>
      <c r="F15" s="39" t="s">
        <v>11</v>
      </c>
      <c r="G15" s="65">
        <f>VLOOKUP(A15,'Price List SEK'!$A$2:$AB$2000,MATCH(D15,'Price List SEK'!$A$1:$AB$1,0),FALSE)*E15</f>
        <v>40173.384907871659</v>
      </c>
      <c r="K15" s="60" t="s">
        <v>45</v>
      </c>
      <c r="L15" s="58">
        <f>E23+E32</f>
        <v>6</v>
      </c>
      <c r="M15" s="58">
        <f>E41+E60+E69+E78</f>
        <v>14</v>
      </c>
      <c r="N15" s="58">
        <f>E115+E124+E133</f>
        <v>10</v>
      </c>
      <c r="O15" s="59">
        <f>E152+E161+E170</f>
        <v>10</v>
      </c>
    </row>
    <row r="16" spans="1:15" x14ac:dyDescent="0.25">
      <c r="A16" s="38">
        <v>44792</v>
      </c>
      <c r="B16" s="37" t="s">
        <v>123</v>
      </c>
      <c r="C16" s="39" t="s">
        <v>16</v>
      </c>
      <c r="D16" s="44" t="s">
        <v>40</v>
      </c>
      <c r="E16" s="37">
        <f>20*Products!E9</f>
        <v>40</v>
      </c>
      <c r="F16" s="39" t="s">
        <v>11</v>
      </c>
      <c r="G16" s="65">
        <f>VLOOKUP(A16,'Price List SEK'!$A$2:$AB$2000,MATCH(D16,'Price List SEK'!$A$1:$AB$1,0),FALSE)*E16</f>
        <v>19837.945634455973</v>
      </c>
      <c r="K16" s="61" t="s">
        <v>47</v>
      </c>
      <c r="L16" s="58">
        <f>E24+E33</f>
        <v>3</v>
      </c>
      <c r="M16" s="58">
        <f>E42+E61+E70+E79</f>
        <v>7</v>
      </c>
      <c r="N16" s="58">
        <f>E116+E125+E134</f>
        <v>5</v>
      </c>
      <c r="O16" s="59">
        <f>E153+E162+E171</f>
        <v>5</v>
      </c>
    </row>
    <row r="17" spans="1:15" x14ac:dyDescent="0.25">
      <c r="A17" s="38">
        <v>44792</v>
      </c>
      <c r="B17" s="37" t="s">
        <v>123</v>
      </c>
      <c r="C17" s="39" t="s">
        <v>16</v>
      </c>
      <c r="D17" s="44" t="s">
        <v>41</v>
      </c>
      <c r="E17" s="37">
        <f>20*Products!E10</f>
        <v>40</v>
      </c>
      <c r="F17" s="39" t="s">
        <v>11</v>
      </c>
      <c r="G17" s="65">
        <f>VLOOKUP(A17,'Price List SEK'!$A$2:$AB$2000,MATCH(D17,'Price List SEK'!$A$1:$AB$1,0),FALSE)*E17</f>
        <v>4033.232010209771</v>
      </c>
      <c r="K17" s="61" t="s">
        <v>48</v>
      </c>
      <c r="L17" s="58">
        <f>E25+E34</f>
        <v>3</v>
      </c>
      <c r="M17" s="58">
        <f>E43+E62+E71+E80</f>
        <v>7</v>
      </c>
      <c r="N17" s="58">
        <f>E117+E126+E135</f>
        <v>5</v>
      </c>
      <c r="O17" s="59">
        <f>E154+E163+E172</f>
        <v>5</v>
      </c>
    </row>
    <row r="18" spans="1:15" x14ac:dyDescent="0.25">
      <c r="A18" s="38">
        <v>44792</v>
      </c>
      <c r="B18" s="37" t="s">
        <v>123</v>
      </c>
      <c r="C18" s="39" t="s">
        <v>16</v>
      </c>
      <c r="D18" s="44" t="s">
        <v>44</v>
      </c>
      <c r="E18" s="37">
        <f>20*Products!E11</f>
        <v>20</v>
      </c>
      <c r="F18" s="39" t="s">
        <v>11</v>
      </c>
      <c r="G18" s="65">
        <f>VLOOKUP(A18,'Price List SEK'!$A$2:$AB$2000,MATCH(D18,'Price List SEK'!$A$1:$AB$1,0),FALSE)*E18</f>
        <v>101326.40617845712</v>
      </c>
      <c r="K18" s="61" t="s">
        <v>49</v>
      </c>
      <c r="L18" s="58">
        <f>E26+E35</f>
        <v>3</v>
      </c>
      <c r="M18" s="58">
        <f>E44+E63+E72+E81</f>
        <v>7</v>
      </c>
      <c r="N18" s="58">
        <f>E118+E127+E136</f>
        <v>5</v>
      </c>
      <c r="O18" s="59">
        <f>E155+E164+E173</f>
        <v>5</v>
      </c>
    </row>
    <row r="19" spans="1:15" ht="15.75" customHeight="1" x14ac:dyDescent="0.25">
      <c r="A19" s="38">
        <v>44792</v>
      </c>
      <c r="B19" s="37" t="s">
        <v>123</v>
      </c>
      <c r="C19" s="39" t="s">
        <v>16</v>
      </c>
      <c r="D19" s="44" t="s">
        <v>42</v>
      </c>
      <c r="E19" s="37">
        <f>20*Products!E12</f>
        <v>40</v>
      </c>
      <c r="F19" s="39" t="s">
        <v>11</v>
      </c>
      <c r="G19" s="65">
        <f>VLOOKUP(A19,'Price List SEK'!$A$2:$AB$2000,MATCH(D19,'Price List SEK'!$A$1:$AB$1,0),FALSE)*E19</f>
        <v>298700.12258966157</v>
      </c>
      <c r="K19" s="60" t="s">
        <v>37</v>
      </c>
      <c r="L19" s="58">
        <f>E36+E27</f>
        <v>18</v>
      </c>
      <c r="M19" s="58">
        <f>E45+E64+E73+E82</f>
        <v>42</v>
      </c>
      <c r="N19" s="58">
        <f>E119+E128+E137</f>
        <v>30</v>
      </c>
      <c r="O19" s="59">
        <f>E156+E165+E174</f>
        <v>30</v>
      </c>
    </row>
    <row r="20" spans="1:15" ht="15.75" customHeight="1" x14ac:dyDescent="0.25">
      <c r="A20" s="40">
        <v>44792</v>
      </c>
      <c r="B20" s="41" t="s">
        <v>123</v>
      </c>
      <c r="C20" s="42" t="s">
        <v>16</v>
      </c>
      <c r="D20" s="43" t="s">
        <v>10</v>
      </c>
      <c r="E20" s="41">
        <f>20*Products!E13</f>
        <v>500</v>
      </c>
      <c r="F20" s="42" t="s">
        <v>11</v>
      </c>
      <c r="G20" s="66">
        <f>VLOOKUP(A20,'Price List SEK'!$A$2:$AB$2000,MATCH(D20,'Price List SEK'!$A$1:$AB$1,0),FALSE)*E20</f>
        <v>197863.30436455991</v>
      </c>
      <c r="K20" s="61" t="s">
        <v>51</v>
      </c>
      <c r="L20" s="58">
        <f>E29+E38</f>
        <v>3</v>
      </c>
      <c r="M20" s="58">
        <f>E47+E66+E75+E84</f>
        <v>7</v>
      </c>
      <c r="N20" s="58">
        <f>E121+E130+E139</f>
        <v>5</v>
      </c>
      <c r="O20" s="59">
        <f>E158+E167+E176</f>
        <v>5</v>
      </c>
    </row>
    <row r="21" spans="1:15" ht="15.75" customHeight="1" x14ac:dyDescent="0.25">
      <c r="A21" s="45">
        <v>44795</v>
      </c>
      <c r="B21" s="37" t="s">
        <v>124</v>
      </c>
      <c r="C21" s="37" t="s">
        <v>16</v>
      </c>
      <c r="D21" s="46" t="s">
        <v>97</v>
      </c>
      <c r="E21" s="37">
        <v>4</v>
      </c>
      <c r="F21" s="37" t="s">
        <v>11</v>
      </c>
      <c r="G21" s="65">
        <f>VLOOKUP(A21,'Price List SEK'!$A$2:$AB$2000,MATCH(D21,'Price List SEK'!$A$1:$AB$1,0),FALSE)*E21</f>
        <v>98324.825254075666</v>
      </c>
      <c r="K21" s="62" t="s">
        <v>10</v>
      </c>
      <c r="L21" s="41">
        <f>E10+E20+E28+E37</f>
        <v>2180</v>
      </c>
      <c r="M21" s="41">
        <f>E46+E57+E65+E74+E83</f>
        <v>3300</v>
      </c>
      <c r="N21" s="41">
        <f>E93+E102+E112+E120+E129+E138</f>
        <v>3040</v>
      </c>
      <c r="O21" s="63">
        <f>E149+E157+E166+E175</f>
        <v>2500</v>
      </c>
    </row>
    <row r="22" spans="1:15" ht="15.75" customHeight="1" x14ac:dyDescent="0.25">
      <c r="A22" s="45">
        <v>44795</v>
      </c>
      <c r="B22" s="37" t="s">
        <v>124</v>
      </c>
      <c r="C22" s="37" t="s">
        <v>16</v>
      </c>
      <c r="D22" s="44" t="s">
        <v>98</v>
      </c>
      <c r="E22" s="37">
        <v>4</v>
      </c>
      <c r="F22" s="37" t="s">
        <v>11</v>
      </c>
      <c r="G22" s="65">
        <f>VLOOKUP(A22,'Price List SEK'!$A$2:$AB$2000,MATCH(D22,'Price List SEK'!$A$1:$AB$1,0),FALSE)*E22</f>
        <v>185737.50519769973</v>
      </c>
    </row>
    <row r="23" spans="1:15" ht="15.75" customHeight="1" x14ac:dyDescent="0.25">
      <c r="A23" s="45">
        <v>44795</v>
      </c>
      <c r="B23" s="37" t="s">
        <v>124</v>
      </c>
      <c r="C23" s="37" t="s">
        <v>16</v>
      </c>
      <c r="D23" s="46" t="s">
        <v>45</v>
      </c>
      <c r="E23" s="37">
        <v>2</v>
      </c>
      <c r="F23" s="37" t="s">
        <v>11</v>
      </c>
      <c r="G23" s="65">
        <f>VLOOKUP(A23,'Price List SEK'!$A$2:$AB$2000,MATCH(D23,'Price List SEK'!$A$1:$AB$1,0),FALSE)*E23</f>
        <v>1012577.2787787049</v>
      </c>
    </row>
    <row r="24" spans="1:15" ht="15.75" customHeight="1" x14ac:dyDescent="0.25">
      <c r="A24" s="45">
        <v>44795</v>
      </c>
      <c r="B24" s="37" t="s">
        <v>124</v>
      </c>
      <c r="C24" s="37" t="s">
        <v>16</v>
      </c>
      <c r="D24" s="44" t="s">
        <v>47</v>
      </c>
      <c r="E24" s="37">
        <v>1</v>
      </c>
      <c r="F24" s="37" t="s">
        <v>11</v>
      </c>
      <c r="G24" s="65">
        <f>VLOOKUP(A24,'Price List SEK'!$A$2:$AB$2000,MATCH(D24,'Price List SEK'!$A$1:$AB$1,0),FALSE)*E24</f>
        <v>300159.29902177665</v>
      </c>
    </row>
    <row r="25" spans="1:15" ht="15.75" customHeight="1" x14ac:dyDescent="0.25">
      <c r="A25" s="45">
        <v>44795</v>
      </c>
      <c r="B25" s="37" t="s">
        <v>124</v>
      </c>
      <c r="C25" s="37" t="s">
        <v>16</v>
      </c>
      <c r="D25" s="44" t="s">
        <v>48</v>
      </c>
      <c r="E25" s="37">
        <v>1</v>
      </c>
      <c r="F25" s="37" t="s">
        <v>11</v>
      </c>
      <c r="G25" s="65">
        <f>VLOOKUP(A25,'Price List SEK'!$A$2:$AB$2000,MATCH(D25,'Price List SEK'!$A$1:$AB$1,0),FALSE)*E25</f>
        <v>2709969.5072494526</v>
      </c>
    </row>
    <row r="26" spans="1:15" ht="15.75" customHeight="1" x14ac:dyDescent="0.25">
      <c r="A26" s="45">
        <v>44795</v>
      </c>
      <c r="B26" s="37" t="s">
        <v>124</v>
      </c>
      <c r="C26" s="37" t="s">
        <v>16</v>
      </c>
      <c r="D26" s="44" t="s">
        <v>49</v>
      </c>
      <c r="E26" s="37">
        <v>1</v>
      </c>
      <c r="F26" s="37" t="s">
        <v>11</v>
      </c>
      <c r="G26" s="65">
        <f>VLOOKUP(A26,'Price List SEK'!$A$2:$AB$2000,MATCH(D26,'Price List SEK'!$A$1:$AB$1,0),FALSE)*E26</f>
        <v>203342.35092318049</v>
      </c>
    </row>
    <row r="27" spans="1:15" ht="15.75" customHeight="1" x14ac:dyDescent="0.25">
      <c r="A27" s="45">
        <v>44795</v>
      </c>
      <c r="B27" s="37" t="s">
        <v>124</v>
      </c>
      <c r="C27" s="37" t="s">
        <v>16</v>
      </c>
      <c r="D27" s="46" t="s">
        <v>37</v>
      </c>
      <c r="E27" s="37">
        <v>6</v>
      </c>
      <c r="F27" s="37" t="s">
        <v>11</v>
      </c>
      <c r="G27" s="65">
        <f>VLOOKUP(A27,'Price List SEK'!$A$2:$AB$2000,MATCH(D27,'Price List SEK'!$A$1:$AB$1,0),FALSE)*E27</f>
        <v>149657.45501493075</v>
      </c>
    </row>
    <row r="28" spans="1:15" ht="15.75" customHeight="1" x14ac:dyDescent="0.25">
      <c r="A28" s="45">
        <v>44795</v>
      </c>
      <c r="B28" s="37" t="s">
        <v>124</v>
      </c>
      <c r="C28" s="37" t="s">
        <v>16</v>
      </c>
      <c r="D28" s="44" t="s">
        <v>10</v>
      </c>
      <c r="E28" s="37">
        <v>400</v>
      </c>
      <c r="F28" s="37" t="s">
        <v>11</v>
      </c>
      <c r="G28" s="65">
        <f>VLOOKUP(A28,'Price List SEK'!$A$2:$AB$2000,MATCH(D28,'Price List SEK'!$A$1:$AB$1,0),FALSE)*E28</f>
        <v>159216.10166482927</v>
      </c>
    </row>
    <row r="29" spans="1:15" ht="15.75" customHeight="1" x14ac:dyDescent="0.25">
      <c r="A29" s="47">
        <v>44795</v>
      </c>
      <c r="B29" s="41" t="s">
        <v>124</v>
      </c>
      <c r="C29" s="41" t="s">
        <v>16</v>
      </c>
      <c r="D29" s="43" t="s">
        <v>51</v>
      </c>
      <c r="E29" s="41">
        <v>1</v>
      </c>
      <c r="F29" s="41" t="s">
        <v>11</v>
      </c>
      <c r="G29" s="66">
        <f>VLOOKUP(A29,'Price List SEK'!$A$2:$AB$2000,MATCH(D29,'Price List SEK'!$A$1:$AB$1,0),FALSE)*E29</f>
        <v>75958.431421285248</v>
      </c>
    </row>
    <row r="30" spans="1:15" ht="15.75" customHeight="1" x14ac:dyDescent="0.25">
      <c r="A30" s="45">
        <v>44802</v>
      </c>
      <c r="B30" s="37" t="s">
        <v>125</v>
      </c>
      <c r="C30" s="37" t="s">
        <v>16</v>
      </c>
      <c r="D30" s="46" t="s">
        <v>97</v>
      </c>
      <c r="E30" s="37">
        <f>2*Products!H4</f>
        <v>8</v>
      </c>
      <c r="F30" s="37" t="s">
        <v>11</v>
      </c>
      <c r="G30" s="65">
        <f>VLOOKUP(A30,'Price List SEK'!$A$2:$AB$2000,MATCH(D30,'Price List SEK'!$A$1:$AB$1,0),FALSE)*E30</f>
        <v>195580.522816226</v>
      </c>
    </row>
    <row r="31" spans="1:15" ht="15.75" customHeight="1" x14ac:dyDescent="0.25">
      <c r="A31" s="45">
        <v>44802</v>
      </c>
      <c r="B31" s="37" t="s">
        <v>125</v>
      </c>
      <c r="C31" s="37" t="s">
        <v>16</v>
      </c>
      <c r="D31" s="44" t="s">
        <v>98</v>
      </c>
      <c r="E31" s="37">
        <f>2*Products!H5</f>
        <v>8</v>
      </c>
      <c r="F31" s="37" t="s">
        <v>11</v>
      </c>
      <c r="G31" s="65">
        <f>VLOOKUP(A31,'Price List SEK'!$A$2:$AB$2000,MATCH(D31,'Price List SEK'!$A$1:$AB$1,0),FALSE)*E31</f>
        <v>372024.63397817308</v>
      </c>
    </row>
    <row r="32" spans="1:15" ht="15.75" customHeight="1" x14ac:dyDescent="0.25">
      <c r="A32" s="45">
        <v>44802</v>
      </c>
      <c r="B32" s="37" t="s">
        <v>125</v>
      </c>
      <c r="C32" s="37" t="s">
        <v>16</v>
      </c>
      <c r="D32" s="46" t="s">
        <v>45</v>
      </c>
      <c r="E32" s="37">
        <f>2*Products!H6</f>
        <v>4</v>
      </c>
      <c r="F32" s="37" t="s">
        <v>11</v>
      </c>
      <c r="G32" s="65">
        <f>VLOOKUP(A32,'Price List SEK'!$A$2:$AB$2000,MATCH(D32,'Price List SEK'!$A$1:$AB$1,0),FALSE)*E32</f>
        <v>2038647.9226334658</v>
      </c>
    </row>
    <row r="33" spans="1:7" ht="15.75" customHeight="1" x14ac:dyDescent="0.25">
      <c r="A33" s="45">
        <v>44802</v>
      </c>
      <c r="B33" s="37" t="s">
        <v>125</v>
      </c>
      <c r="C33" s="37" t="s">
        <v>16</v>
      </c>
      <c r="D33" s="44" t="s">
        <v>47</v>
      </c>
      <c r="E33" s="37">
        <f>2*Products!H7</f>
        <v>2</v>
      </c>
      <c r="F33" s="37" t="s">
        <v>11</v>
      </c>
      <c r="G33" s="65">
        <f>VLOOKUP(A33,'Price List SEK'!$A$2:$AB$2000,MATCH(D33,'Price List SEK'!$A$1:$AB$1,0),FALSE)*E33</f>
        <v>596293.11581324611</v>
      </c>
    </row>
    <row r="34" spans="1:7" ht="15.75" customHeight="1" x14ac:dyDescent="0.25">
      <c r="A34" s="45">
        <v>44802</v>
      </c>
      <c r="B34" s="37" t="s">
        <v>125</v>
      </c>
      <c r="C34" s="37" t="s">
        <v>16</v>
      </c>
      <c r="D34" s="44" t="s">
        <v>48</v>
      </c>
      <c r="E34" s="37">
        <f>2*Products!H8</f>
        <v>2</v>
      </c>
      <c r="F34" s="37" t="s">
        <v>11</v>
      </c>
      <c r="G34" s="65">
        <f>VLOOKUP(A34,'Price List SEK'!$A$2:$AB$2000,MATCH(D34,'Price List SEK'!$A$1:$AB$1,0),FALSE)*E34</f>
        <v>5580703.1125069363</v>
      </c>
    </row>
    <row r="35" spans="1:7" ht="15.75" customHeight="1" x14ac:dyDescent="0.25">
      <c r="A35" s="45">
        <v>44802</v>
      </c>
      <c r="B35" s="37" t="s">
        <v>125</v>
      </c>
      <c r="C35" s="37" t="s">
        <v>16</v>
      </c>
      <c r="D35" s="44" t="s">
        <v>49</v>
      </c>
      <c r="E35" s="37">
        <f>2*Products!H9</f>
        <v>2</v>
      </c>
      <c r="F35" s="37" t="s">
        <v>11</v>
      </c>
      <c r="G35" s="65">
        <f>VLOOKUP(A35,'Price List SEK'!$A$2:$AB$2000,MATCH(D35,'Price List SEK'!$A$1:$AB$1,0),FALSE)*E35</f>
        <v>404150.33334052446</v>
      </c>
    </row>
    <row r="36" spans="1:7" ht="15.75" customHeight="1" x14ac:dyDescent="0.25">
      <c r="A36" s="45">
        <v>44802</v>
      </c>
      <c r="B36" s="37" t="s">
        <v>125</v>
      </c>
      <c r="C36" s="37" t="s">
        <v>16</v>
      </c>
      <c r="D36" s="46" t="s">
        <v>37</v>
      </c>
      <c r="E36" s="37">
        <f>2*Products!H10</f>
        <v>12</v>
      </c>
      <c r="F36" s="37" t="s">
        <v>11</v>
      </c>
      <c r="G36" s="65">
        <f>VLOOKUP(A36,'Price List SEK'!$A$2:$AB$2000,MATCH(D36,'Price List SEK'!$A$1:$AB$1,0),FALSE)*E36</f>
        <v>304014.79248966672</v>
      </c>
    </row>
    <row r="37" spans="1:7" ht="15.75" customHeight="1" x14ac:dyDescent="0.25">
      <c r="A37" s="45">
        <v>44802</v>
      </c>
      <c r="B37" s="37" t="s">
        <v>125</v>
      </c>
      <c r="C37" s="37" t="s">
        <v>16</v>
      </c>
      <c r="D37" s="44" t="s">
        <v>10</v>
      </c>
      <c r="E37" s="37">
        <f>2*Products!H11</f>
        <v>800</v>
      </c>
      <c r="F37" s="37" t="s">
        <v>11</v>
      </c>
      <c r="G37" s="65">
        <f>VLOOKUP(A37,'Price List SEK'!$A$2:$AB$2000,MATCH(D37,'Price List SEK'!$A$1:$AB$1,0),FALSE)*E37</f>
        <v>313505.00223756564</v>
      </c>
    </row>
    <row r="38" spans="1:7" ht="15.75" customHeight="1" x14ac:dyDescent="0.25">
      <c r="A38" s="47">
        <v>44802</v>
      </c>
      <c r="B38" s="41" t="s">
        <v>125</v>
      </c>
      <c r="C38" s="41" t="s">
        <v>16</v>
      </c>
      <c r="D38" s="43" t="s">
        <v>51</v>
      </c>
      <c r="E38" s="41">
        <f>2*Products!H12</f>
        <v>2</v>
      </c>
      <c r="F38" s="41" t="s">
        <v>11</v>
      </c>
      <c r="G38" s="66">
        <f>VLOOKUP(A38,'Price List SEK'!$A$2:$AB$2000,MATCH(D38,'Price List SEK'!$A$1:$AB$1,0),FALSE)*E38</f>
        <v>153794.79486400101</v>
      </c>
    </row>
    <row r="39" spans="1:7" ht="15.75" customHeight="1" x14ac:dyDescent="0.25">
      <c r="A39" s="45">
        <v>44809</v>
      </c>
      <c r="B39" s="37" t="s">
        <v>125</v>
      </c>
      <c r="C39" s="37" t="s">
        <v>16</v>
      </c>
      <c r="D39" s="46" t="s">
        <v>97</v>
      </c>
      <c r="E39" s="37">
        <f>E30</f>
        <v>8</v>
      </c>
      <c r="F39" s="37" t="s">
        <v>11</v>
      </c>
      <c r="G39" s="65">
        <f>VLOOKUP(A39,'Price List SEK'!$A$2:$AB$2000,MATCH(D39,'Price List SEK'!$A$1:$AB$1,0),FALSE)*E39</f>
        <v>194958.45873516292</v>
      </c>
    </row>
    <row r="40" spans="1:7" ht="15.75" customHeight="1" x14ac:dyDescent="0.25">
      <c r="A40" s="45">
        <v>44809</v>
      </c>
      <c r="B40" s="37" t="s">
        <v>125</v>
      </c>
      <c r="C40" s="37" t="s">
        <v>16</v>
      </c>
      <c r="D40" s="44" t="s">
        <v>98</v>
      </c>
      <c r="E40" s="37">
        <f t="shared" ref="E40:E47" si="0">E31</f>
        <v>8</v>
      </c>
      <c r="F40" s="37" t="s">
        <v>11</v>
      </c>
      <c r="G40" s="65">
        <f>VLOOKUP(A40,'Price List SEK'!$A$2:$AB$2000,MATCH(D40,'Price List SEK'!$A$1:$AB$1,0),FALSE)*E40</f>
        <v>375505.60643065558</v>
      </c>
    </row>
    <row r="41" spans="1:7" ht="15.75" customHeight="1" x14ac:dyDescent="0.25">
      <c r="A41" s="45">
        <v>44809</v>
      </c>
      <c r="B41" s="37" t="s">
        <v>125</v>
      </c>
      <c r="C41" s="37" t="s">
        <v>16</v>
      </c>
      <c r="D41" s="46" t="s">
        <v>45</v>
      </c>
      <c r="E41" s="37">
        <f t="shared" si="0"/>
        <v>4</v>
      </c>
      <c r="F41" s="37" t="s">
        <v>11</v>
      </c>
      <c r="G41" s="65">
        <f>VLOOKUP(A41,'Price List SEK'!$A$2:$AB$2000,MATCH(D41,'Price List SEK'!$A$1:$AB$1,0),FALSE)*E41</f>
        <v>2052434.1222013447</v>
      </c>
    </row>
    <row r="42" spans="1:7" ht="15.75" customHeight="1" x14ac:dyDescent="0.25">
      <c r="A42" s="45">
        <v>44809</v>
      </c>
      <c r="B42" s="37" t="s">
        <v>125</v>
      </c>
      <c r="C42" s="37" t="s">
        <v>16</v>
      </c>
      <c r="D42" s="44" t="s">
        <v>47</v>
      </c>
      <c r="E42" s="37">
        <f t="shared" si="0"/>
        <v>2</v>
      </c>
      <c r="F42" s="37" t="s">
        <v>11</v>
      </c>
      <c r="G42" s="65">
        <f>VLOOKUP(A42,'Price List SEK'!$A$2:$AB$2000,MATCH(D42,'Price List SEK'!$A$1:$AB$1,0),FALSE)*E42</f>
        <v>591137.23883909779</v>
      </c>
    </row>
    <row r="43" spans="1:7" ht="15.75" customHeight="1" x14ac:dyDescent="0.25">
      <c r="A43" s="45">
        <v>44809</v>
      </c>
      <c r="B43" s="37" t="s">
        <v>125</v>
      </c>
      <c r="C43" s="37" t="s">
        <v>16</v>
      </c>
      <c r="D43" s="44" t="s">
        <v>48</v>
      </c>
      <c r="E43" s="37">
        <f t="shared" si="0"/>
        <v>2</v>
      </c>
      <c r="F43" s="37" t="s">
        <v>11</v>
      </c>
      <c r="G43" s="65">
        <f>VLOOKUP(A43,'Price List SEK'!$A$2:$AB$2000,MATCH(D43,'Price List SEK'!$A$1:$AB$1,0),FALSE)*E43</f>
        <v>5658836.8453590535</v>
      </c>
    </row>
    <row r="44" spans="1:7" ht="15.75" customHeight="1" x14ac:dyDescent="0.25">
      <c r="A44" s="45">
        <v>44809</v>
      </c>
      <c r="B44" s="37" t="s">
        <v>125</v>
      </c>
      <c r="C44" s="37" t="s">
        <v>16</v>
      </c>
      <c r="D44" s="44" t="s">
        <v>49</v>
      </c>
      <c r="E44" s="37">
        <f t="shared" si="0"/>
        <v>2</v>
      </c>
      <c r="F44" s="37" t="s">
        <v>11</v>
      </c>
      <c r="G44" s="65">
        <f>VLOOKUP(A44,'Price List SEK'!$A$2:$AB$2000,MATCH(D44,'Price List SEK'!$A$1:$AB$1,0),FALSE)*E44</f>
        <v>405015.07769923384</v>
      </c>
    </row>
    <row r="45" spans="1:7" ht="15.75" customHeight="1" x14ac:dyDescent="0.25">
      <c r="A45" s="45">
        <v>44809</v>
      </c>
      <c r="B45" s="37" t="s">
        <v>125</v>
      </c>
      <c r="C45" s="37" t="s">
        <v>16</v>
      </c>
      <c r="D45" s="46" t="s">
        <v>37</v>
      </c>
      <c r="E45" s="37">
        <f t="shared" si="0"/>
        <v>12</v>
      </c>
      <c r="F45" s="37" t="s">
        <v>11</v>
      </c>
      <c r="G45" s="65">
        <f>VLOOKUP(A45,'Price List SEK'!$A$2:$AB$2000,MATCH(D45,'Price List SEK'!$A$1:$AB$1,0),FALSE)*E45</f>
        <v>304815.14252277161</v>
      </c>
    </row>
    <row r="46" spans="1:7" ht="15.75" customHeight="1" x14ac:dyDescent="0.25">
      <c r="A46" s="45">
        <v>44809</v>
      </c>
      <c r="B46" s="37" t="s">
        <v>125</v>
      </c>
      <c r="C46" s="37" t="s">
        <v>16</v>
      </c>
      <c r="D46" s="44" t="s">
        <v>10</v>
      </c>
      <c r="E46" s="37">
        <f t="shared" si="0"/>
        <v>800</v>
      </c>
      <c r="F46" s="37" t="s">
        <v>11</v>
      </c>
      <c r="G46" s="65">
        <f>VLOOKUP(A46,'Price List SEK'!$A$2:$AB$2000,MATCH(D46,'Price List SEK'!$A$1:$AB$1,0),FALSE)*E46</f>
        <v>313831.25459832186</v>
      </c>
    </row>
    <row r="47" spans="1:7" ht="15.75" customHeight="1" x14ac:dyDescent="0.25">
      <c r="A47" s="47">
        <v>44809</v>
      </c>
      <c r="B47" s="41" t="s">
        <v>125</v>
      </c>
      <c r="C47" s="41" t="s">
        <v>16</v>
      </c>
      <c r="D47" s="43" t="s">
        <v>51</v>
      </c>
      <c r="E47" s="41">
        <f t="shared" si="0"/>
        <v>2</v>
      </c>
      <c r="F47" s="41" t="s">
        <v>11</v>
      </c>
      <c r="G47" s="66">
        <f>VLOOKUP(A47,'Price List SEK'!$A$2:$AB$2000,MATCH(D47,'Price List SEK'!$A$1:$AB$1,0),FALSE)*E47</f>
        <v>150366.36398488426</v>
      </c>
    </row>
    <row r="48" spans="1:7" ht="15.75" customHeight="1" x14ac:dyDescent="0.25">
      <c r="A48" s="45">
        <v>44818</v>
      </c>
      <c r="B48" s="37" t="s">
        <v>123</v>
      </c>
      <c r="C48" s="39" t="s">
        <v>16</v>
      </c>
      <c r="D48" s="37" t="s">
        <v>29</v>
      </c>
      <c r="E48" s="37">
        <f>E11</f>
        <v>3200</v>
      </c>
      <c r="F48" s="48" t="s">
        <v>11</v>
      </c>
      <c r="G48" s="65">
        <f>VLOOKUP(A48,'Price List SEK'!$A$2:$AB$2000,MATCH(D48,'Price List SEK'!$A$1:$AB$1,0),FALSE)*E48</f>
        <v>3195.5913451370761</v>
      </c>
    </row>
    <row r="49" spans="1:7" ht="15.75" customHeight="1" x14ac:dyDescent="0.25">
      <c r="A49" s="45">
        <v>44818</v>
      </c>
      <c r="B49" s="37" t="s">
        <v>123</v>
      </c>
      <c r="C49" s="39" t="s">
        <v>16</v>
      </c>
      <c r="D49" s="37" t="s">
        <v>30</v>
      </c>
      <c r="E49" s="37">
        <f t="shared" ref="E49:E57" si="1">E12</f>
        <v>3080</v>
      </c>
      <c r="F49" s="48" t="s">
        <v>11</v>
      </c>
      <c r="G49" s="65">
        <f>VLOOKUP(A49,'Price List SEK'!$A$2:$AB$2000,MATCH(D49,'Price List SEK'!$A$1:$AB$1,0),FALSE)*E49</f>
        <v>15321.680916901256</v>
      </c>
    </row>
    <row r="50" spans="1:7" ht="15.75" customHeight="1" x14ac:dyDescent="0.25">
      <c r="A50" s="45">
        <v>44818</v>
      </c>
      <c r="B50" s="37" t="s">
        <v>123</v>
      </c>
      <c r="C50" s="39" t="s">
        <v>16</v>
      </c>
      <c r="D50" s="37" t="s">
        <v>32</v>
      </c>
      <c r="E50" s="37">
        <f t="shared" si="1"/>
        <v>2400</v>
      </c>
      <c r="F50" s="48" t="s">
        <v>11</v>
      </c>
      <c r="G50" s="65">
        <f>VLOOKUP(A50,'Price List SEK'!$A$2:$AB$2000,MATCH(D50,'Price List SEK'!$A$1:$AB$1,0),FALSE)*E50</f>
        <v>23103.991290317204</v>
      </c>
    </row>
    <row r="51" spans="1:7" ht="15.75" customHeight="1" x14ac:dyDescent="0.25">
      <c r="A51" s="45">
        <v>44818</v>
      </c>
      <c r="B51" s="37" t="s">
        <v>123</v>
      </c>
      <c r="C51" s="39" t="s">
        <v>16</v>
      </c>
      <c r="D51" s="37" t="s">
        <v>33</v>
      </c>
      <c r="E51" s="37">
        <f t="shared" si="1"/>
        <v>15000</v>
      </c>
      <c r="F51" s="48" t="s">
        <v>11</v>
      </c>
      <c r="G51" s="65">
        <f>VLOOKUP(A51,'Price List SEK'!$A$2:$AB$2000,MATCH(D51,'Price List SEK'!$A$1:$AB$1,0),FALSE)*E51</f>
        <v>225886.16285962579</v>
      </c>
    </row>
    <row r="52" spans="1:7" ht="15.75" customHeight="1" x14ac:dyDescent="0.25">
      <c r="A52" s="45">
        <v>44818</v>
      </c>
      <c r="B52" s="37" t="s">
        <v>123</v>
      </c>
      <c r="C52" s="39" t="s">
        <v>16</v>
      </c>
      <c r="D52" s="37" t="s">
        <v>36</v>
      </c>
      <c r="E52" s="37">
        <f t="shared" si="1"/>
        <v>100</v>
      </c>
      <c r="F52" s="48" t="s">
        <v>11</v>
      </c>
      <c r="G52" s="65">
        <f>VLOOKUP(A52,'Price List SEK'!$A$2:$AB$2000,MATCH(D52,'Price List SEK'!$A$1:$AB$1,0),FALSE)*E52</f>
        <v>39363.325450658718</v>
      </c>
    </row>
    <row r="53" spans="1:7" ht="15.75" customHeight="1" x14ac:dyDescent="0.25">
      <c r="A53" s="45">
        <v>44818</v>
      </c>
      <c r="B53" s="37" t="s">
        <v>123</v>
      </c>
      <c r="C53" s="39" t="s">
        <v>16</v>
      </c>
      <c r="D53" s="44" t="s">
        <v>40</v>
      </c>
      <c r="E53" s="37">
        <f t="shared" si="1"/>
        <v>40</v>
      </c>
      <c r="F53" s="48" t="s">
        <v>11</v>
      </c>
      <c r="G53" s="65">
        <f>VLOOKUP(A53,'Price List SEK'!$A$2:$AB$2000,MATCH(D53,'Price List SEK'!$A$1:$AB$1,0),FALSE)*E53</f>
        <v>19640.02769460158</v>
      </c>
    </row>
    <row r="54" spans="1:7" ht="15.75" customHeight="1" x14ac:dyDescent="0.25">
      <c r="A54" s="45">
        <v>44818</v>
      </c>
      <c r="B54" s="37" t="s">
        <v>123</v>
      </c>
      <c r="C54" s="39" t="s">
        <v>16</v>
      </c>
      <c r="D54" s="44" t="s">
        <v>41</v>
      </c>
      <c r="E54" s="37">
        <f t="shared" si="1"/>
        <v>40</v>
      </c>
      <c r="F54" s="48" t="s">
        <v>11</v>
      </c>
      <c r="G54" s="65">
        <f>VLOOKUP(A54,'Price List SEK'!$A$2:$AB$2000,MATCH(D54,'Price List SEK'!$A$1:$AB$1,0),FALSE)*E54</f>
        <v>4055.7054090547808</v>
      </c>
    </row>
    <row r="55" spans="1:7" ht="15.75" customHeight="1" x14ac:dyDescent="0.25">
      <c r="A55" s="45">
        <v>44818</v>
      </c>
      <c r="B55" s="37" t="s">
        <v>123</v>
      </c>
      <c r="C55" s="39" t="s">
        <v>16</v>
      </c>
      <c r="D55" s="44" t="s">
        <v>44</v>
      </c>
      <c r="E55" s="37">
        <f t="shared" si="1"/>
        <v>20</v>
      </c>
      <c r="F55" s="48" t="s">
        <v>11</v>
      </c>
      <c r="G55" s="65">
        <f>VLOOKUP(A55,'Price List SEK'!$A$2:$AB$2000,MATCH(D55,'Price List SEK'!$A$1:$AB$1,0),FALSE)*E55</f>
        <v>100278.24188977625</v>
      </c>
    </row>
    <row r="56" spans="1:7" ht="15.75" customHeight="1" x14ac:dyDescent="0.25">
      <c r="A56" s="45">
        <v>44818</v>
      </c>
      <c r="B56" s="37" t="s">
        <v>123</v>
      </c>
      <c r="C56" s="39" t="s">
        <v>16</v>
      </c>
      <c r="D56" s="44" t="s">
        <v>42</v>
      </c>
      <c r="E56" s="37">
        <f t="shared" si="1"/>
        <v>40</v>
      </c>
      <c r="F56" s="48" t="s">
        <v>11</v>
      </c>
      <c r="G56" s="65">
        <f>VLOOKUP(A56,'Price List SEK'!$A$2:$AB$2000,MATCH(D56,'Price List SEK'!$A$1:$AB$1,0),FALSE)*E56</f>
        <v>304066.20497133804</v>
      </c>
    </row>
    <row r="57" spans="1:7" ht="15.75" customHeight="1" x14ac:dyDescent="0.25">
      <c r="A57" s="47">
        <v>44818</v>
      </c>
      <c r="B57" s="41" t="s">
        <v>123</v>
      </c>
      <c r="C57" s="42" t="s">
        <v>16</v>
      </c>
      <c r="D57" s="43" t="s">
        <v>10</v>
      </c>
      <c r="E57" s="41">
        <f t="shared" si="1"/>
        <v>500</v>
      </c>
      <c r="F57" s="49" t="s">
        <v>11</v>
      </c>
      <c r="G57" s="66">
        <f>VLOOKUP(A57,'Price List SEK'!$A$2:$AB$2000,MATCH(D57,'Price List SEK'!$A$1:$AB$1,0),FALSE)*E57</f>
        <v>193541.11518290237</v>
      </c>
    </row>
    <row r="58" spans="1:7" ht="15.75" customHeight="1" x14ac:dyDescent="0.25">
      <c r="A58" s="45">
        <v>44823</v>
      </c>
      <c r="B58" s="37" t="s">
        <v>124</v>
      </c>
      <c r="C58" s="37" t="s">
        <v>16</v>
      </c>
      <c r="D58" s="46" t="s">
        <v>97</v>
      </c>
      <c r="E58" s="37">
        <v>4</v>
      </c>
      <c r="F58" s="37" t="s">
        <v>11</v>
      </c>
      <c r="G58" s="65">
        <f>VLOOKUP(A58,'Price List SEK'!$A$2:$AB$2000,MATCH(D58,'Price List SEK'!$A$1:$AB$1,0),FALSE)*E58</f>
        <v>96139.786956503522</v>
      </c>
    </row>
    <row r="59" spans="1:7" ht="15.75" customHeight="1" x14ac:dyDescent="0.25">
      <c r="A59" s="45">
        <v>44823</v>
      </c>
      <c r="B59" s="37" t="s">
        <v>124</v>
      </c>
      <c r="C59" s="37" t="s">
        <v>16</v>
      </c>
      <c r="D59" s="44" t="s">
        <v>98</v>
      </c>
      <c r="E59" s="37">
        <v>4</v>
      </c>
      <c r="F59" s="37" t="s">
        <v>11</v>
      </c>
      <c r="G59" s="65">
        <f>VLOOKUP(A59,'Price List SEK'!$A$2:$AB$2000,MATCH(D59,'Price List SEK'!$A$1:$AB$1,0),FALSE)*E59</f>
        <v>183320.74490233487</v>
      </c>
    </row>
    <row r="60" spans="1:7" ht="15.75" customHeight="1" x14ac:dyDescent="0.25">
      <c r="A60" s="45">
        <v>44823</v>
      </c>
      <c r="B60" s="37" t="s">
        <v>124</v>
      </c>
      <c r="C60" s="37" t="s">
        <v>16</v>
      </c>
      <c r="D60" s="46" t="s">
        <v>45</v>
      </c>
      <c r="E60" s="37">
        <v>2</v>
      </c>
      <c r="F60" s="37" t="s">
        <v>11</v>
      </c>
      <c r="G60" s="65">
        <f>VLOOKUP(A60,'Price List SEK'!$A$2:$AB$2000,MATCH(D60,'Price List SEK'!$A$1:$AB$1,0),FALSE)*E60</f>
        <v>1031235.1771648832</v>
      </c>
    </row>
    <row r="61" spans="1:7" ht="15.75" customHeight="1" x14ac:dyDescent="0.25">
      <c r="A61" s="45">
        <v>44823</v>
      </c>
      <c r="B61" s="37" t="s">
        <v>124</v>
      </c>
      <c r="C61" s="37" t="s">
        <v>16</v>
      </c>
      <c r="D61" s="44" t="s">
        <v>47</v>
      </c>
      <c r="E61" s="37">
        <v>1</v>
      </c>
      <c r="F61" s="37" t="s">
        <v>11</v>
      </c>
      <c r="G61" s="65">
        <f>VLOOKUP(A61,'Price List SEK'!$A$2:$AB$2000,MATCH(D61,'Price List SEK'!$A$1:$AB$1,0),FALSE)*E61</f>
        <v>296185.57328478515</v>
      </c>
    </row>
    <row r="62" spans="1:7" ht="15.75" customHeight="1" x14ac:dyDescent="0.25">
      <c r="A62" s="45">
        <v>44823</v>
      </c>
      <c r="B62" s="37" t="s">
        <v>124</v>
      </c>
      <c r="C62" s="37" t="s">
        <v>16</v>
      </c>
      <c r="D62" s="44" t="s">
        <v>48</v>
      </c>
      <c r="E62" s="37">
        <v>1</v>
      </c>
      <c r="F62" s="37" t="s">
        <v>11</v>
      </c>
      <c r="G62" s="65">
        <f>VLOOKUP(A62,'Price List SEK'!$A$2:$AB$2000,MATCH(D62,'Price List SEK'!$A$1:$AB$1,0),FALSE)*E62</f>
        <v>2810785.9603510634</v>
      </c>
    </row>
    <row r="63" spans="1:7" ht="15.75" customHeight="1" x14ac:dyDescent="0.25">
      <c r="A63" s="45">
        <v>44823</v>
      </c>
      <c r="B63" s="37" t="s">
        <v>124</v>
      </c>
      <c r="C63" s="37" t="s">
        <v>16</v>
      </c>
      <c r="D63" s="44" t="s">
        <v>49</v>
      </c>
      <c r="E63" s="37">
        <v>1</v>
      </c>
      <c r="F63" s="37" t="s">
        <v>11</v>
      </c>
      <c r="G63" s="65">
        <f>VLOOKUP(A63,'Price List SEK'!$A$2:$AB$2000,MATCH(D63,'Price List SEK'!$A$1:$AB$1,0),FALSE)*E63</f>
        <v>200580.59260084588</v>
      </c>
    </row>
    <row r="64" spans="1:7" ht="15.75" customHeight="1" x14ac:dyDescent="0.25">
      <c r="A64" s="45">
        <v>44823</v>
      </c>
      <c r="B64" s="37" t="s">
        <v>124</v>
      </c>
      <c r="C64" s="37" t="s">
        <v>16</v>
      </c>
      <c r="D64" s="46" t="s">
        <v>37</v>
      </c>
      <c r="E64" s="37">
        <v>6</v>
      </c>
      <c r="F64" s="37" t="s">
        <v>11</v>
      </c>
      <c r="G64" s="65">
        <f>VLOOKUP(A64,'Price List SEK'!$A$2:$AB$2000,MATCH(D64,'Price List SEK'!$A$1:$AB$1,0),FALSE)*E64</f>
        <v>150835.48804017314</v>
      </c>
    </row>
    <row r="65" spans="1:7" ht="15.75" customHeight="1" x14ac:dyDescent="0.25">
      <c r="A65" s="45">
        <v>44823</v>
      </c>
      <c r="B65" s="37" t="s">
        <v>124</v>
      </c>
      <c r="C65" s="37" t="s">
        <v>16</v>
      </c>
      <c r="D65" s="44" t="s">
        <v>10</v>
      </c>
      <c r="E65" s="37">
        <v>400</v>
      </c>
      <c r="F65" s="37" t="s">
        <v>11</v>
      </c>
      <c r="G65" s="65">
        <f>VLOOKUP(A65,'Price List SEK'!$A$2:$AB$2000,MATCH(D65,'Price List SEK'!$A$1:$AB$1,0),FALSE)*E65</f>
        <v>152551.89145443522</v>
      </c>
    </row>
    <row r="66" spans="1:7" ht="15.75" customHeight="1" x14ac:dyDescent="0.25">
      <c r="A66" s="47">
        <v>44823</v>
      </c>
      <c r="B66" s="41" t="s">
        <v>124</v>
      </c>
      <c r="C66" s="41" t="s">
        <v>16</v>
      </c>
      <c r="D66" s="43" t="s">
        <v>51</v>
      </c>
      <c r="E66" s="41">
        <v>1</v>
      </c>
      <c r="F66" s="41" t="s">
        <v>11</v>
      </c>
      <c r="G66" s="66">
        <f>VLOOKUP(A66,'Price List SEK'!$A$2:$AB$2000,MATCH(D66,'Price List SEK'!$A$1:$AB$1,0),FALSE)*E66</f>
        <v>74424.985291310877</v>
      </c>
    </row>
    <row r="67" spans="1:7" ht="15.75" customHeight="1" x14ac:dyDescent="0.25">
      <c r="A67" s="45">
        <v>44826</v>
      </c>
      <c r="B67" s="37" t="s">
        <v>124</v>
      </c>
      <c r="C67" s="37" t="s">
        <v>16</v>
      </c>
      <c r="D67" s="46" t="s">
        <v>97</v>
      </c>
      <c r="E67" s="37">
        <v>4</v>
      </c>
      <c r="F67" s="37" t="s">
        <v>11</v>
      </c>
      <c r="G67" s="65">
        <f>VLOOKUP(A67,'Price List SEK'!$A$2:$AB$2000,MATCH(D67,'Price List SEK'!$A$1:$AB$1,0),FALSE)*E67</f>
        <v>95761.767534847429</v>
      </c>
    </row>
    <row r="68" spans="1:7" ht="15.75" customHeight="1" x14ac:dyDescent="0.25">
      <c r="A68" s="45">
        <v>44826</v>
      </c>
      <c r="B68" s="37" t="s">
        <v>124</v>
      </c>
      <c r="C68" s="37" t="s">
        <v>16</v>
      </c>
      <c r="D68" s="44" t="s">
        <v>98</v>
      </c>
      <c r="E68" s="37">
        <v>4</v>
      </c>
      <c r="F68" s="37" t="s">
        <v>11</v>
      </c>
      <c r="G68" s="65">
        <f>VLOOKUP(A68,'Price List SEK'!$A$2:$AB$2000,MATCH(D68,'Price List SEK'!$A$1:$AB$1,0),FALSE)*E68</f>
        <v>182579.21804732812</v>
      </c>
    </row>
    <row r="69" spans="1:7" ht="15.75" customHeight="1" x14ac:dyDescent="0.25">
      <c r="A69" s="45">
        <v>44826</v>
      </c>
      <c r="B69" s="37" t="s">
        <v>124</v>
      </c>
      <c r="C69" s="37" t="s">
        <v>16</v>
      </c>
      <c r="D69" s="46" t="s">
        <v>45</v>
      </c>
      <c r="E69" s="37">
        <v>2</v>
      </c>
      <c r="F69" s="37" t="s">
        <v>11</v>
      </c>
      <c r="G69" s="65">
        <f>VLOOKUP(A69,'Price List SEK'!$A$2:$AB$2000,MATCH(D69,'Price List SEK'!$A$1:$AB$1,0),FALSE)*E69</f>
        <v>1035689.9583565411</v>
      </c>
    </row>
    <row r="70" spans="1:7" ht="15.75" customHeight="1" x14ac:dyDescent="0.25">
      <c r="A70" s="45">
        <v>44826</v>
      </c>
      <c r="B70" s="37" t="s">
        <v>124</v>
      </c>
      <c r="C70" s="37" t="s">
        <v>16</v>
      </c>
      <c r="D70" s="44" t="s">
        <v>47</v>
      </c>
      <c r="E70" s="37">
        <v>1</v>
      </c>
      <c r="F70" s="37" t="s">
        <v>11</v>
      </c>
      <c r="G70" s="65">
        <f>VLOOKUP(A70,'Price List SEK'!$A$2:$AB$2000,MATCH(D70,'Price List SEK'!$A$1:$AB$1,0),FALSE)*E70</f>
        <v>297332.76075881539</v>
      </c>
    </row>
    <row r="71" spans="1:7" ht="15.75" customHeight="1" x14ac:dyDescent="0.25">
      <c r="A71" s="45">
        <v>44826</v>
      </c>
      <c r="B71" s="37" t="s">
        <v>124</v>
      </c>
      <c r="C71" s="37" t="s">
        <v>16</v>
      </c>
      <c r="D71" s="44" t="s">
        <v>48</v>
      </c>
      <c r="E71" s="37">
        <v>1</v>
      </c>
      <c r="F71" s="37" t="s">
        <v>11</v>
      </c>
      <c r="G71" s="65">
        <f>VLOOKUP(A71,'Price List SEK'!$A$2:$AB$2000,MATCH(D71,'Price List SEK'!$A$1:$AB$1,0),FALSE)*E71</f>
        <v>2812509.8656355161</v>
      </c>
    </row>
    <row r="72" spans="1:7" ht="15.75" customHeight="1" x14ac:dyDescent="0.25">
      <c r="A72" s="45">
        <v>44826</v>
      </c>
      <c r="B72" s="37" t="s">
        <v>124</v>
      </c>
      <c r="C72" s="37" t="s">
        <v>16</v>
      </c>
      <c r="D72" s="44" t="s">
        <v>49</v>
      </c>
      <c r="E72" s="37">
        <v>1</v>
      </c>
      <c r="F72" s="37" t="s">
        <v>11</v>
      </c>
      <c r="G72" s="65">
        <f>VLOOKUP(A72,'Price List SEK'!$A$2:$AB$2000,MATCH(D72,'Price List SEK'!$A$1:$AB$1,0),FALSE)*E72</f>
        <v>202165.72112605485</v>
      </c>
    </row>
    <row r="73" spans="1:7" ht="15.75" customHeight="1" x14ac:dyDescent="0.25">
      <c r="A73" s="45">
        <v>44826</v>
      </c>
      <c r="B73" s="37" t="s">
        <v>124</v>
      </c>
      <c r="C73" s="37" t="s">
        <v>16</v>
      </c>
      <c r="D73" s="46" t="s">
        <v>37</v>
      </c>
      <c r="E73" s="37">
        <v>6</v>
      </c>
      <c r="F73" s="37" t="s">
        <v>11</v>
      </c>
      <c r="G73" s="65">
        <f>VLOOKUP(A73,'Price List SEK'!$A$2:$AB$2000,MATCH(D73,'Price List SEK'!$A$1:$AB$1,0),FALSE)*E73</f>
        <v>153078.17777099853</v>
      </c>
    </row>
    <row r="74" spans="1:7" ht="15.75" customHeight="1" x14ac:dyDescent="0.25">
      <c r="A74" s="45">
        <v>44826</v>
      </c>
      <c r="B74" s="37" t="s">
        <v>124</v>
      </c>
      <c r="C74" s="37" t="s">
        <v>16</v>
      </c>
      <c r="D74" s="44" t="s">
        <v>10</v>
      </c>
      <c r="E74" s="37">
        <v>400</v>
      </c>
      <c r="F74" s="37" t="s">
        <v>11</v>
      </c>
      <c r="G74" s="65">
        <f>VLOOKUP(A74,'Price List SEK'!$A$2:$AB$2000,MATCH(D74,'Price List SEK'!$A$1:$AB$1,0),FALSE)*E74</f>
        <v>152821.56755247869</v>
      </c>
    </row>
    <row r="75" spans="1:7" ht="15.75" customHeight="1" x14ac:dyDescent="0.25">
      <c r="A75" s="47">
        <v>44826</v>
      </c>
      <c r="B75" s="41" t="s">
        <v>124</v>
      </c>
      <c r="C75" s="41" t="s">
        <v>16</v>
      </c>
      <c r="D75" s="43" t="s">
        <v>51</v>
      </c>
      <c r="E75" s="41">
        <v>1</v>
      </c>
      <c r="F75" s="41" t="s">
        <v>11</v>
      </c>
      <c r="G75" s="66">
        <f>VLOOKUP(A75,'Price List SEK'!$A$2:$AB$2000,MATCH(D75,'Price List SEK'!$A$1:$AB$1,0),FALSE)*E75</f>
        <v>75262.303170480009</v>
      </c>
    </row>
    <row r="76" spans="1:7" ht="15.75" customHeight="1" x14ac:dyDescent="0.25">
      <c r="A76" s="45">
        <v>44831</v>
      </c>
      <c r="B76" s="37" t="s">
        <v>126</v>
      </c>
      <c r="C76" s="37" t="s">
        <v>16</v>
      </c>
      <c r="D76" s="46" t="s">
        <v>97</v>
      </c>
      <c r="E76" s="37">
        <f>3*E67</f>
        <v>12</v>
      </c>
      <c r="F76" s="48" t="s">
        <v>11</v>
      </c>
      <c r="G76" s="65">
        <f>VLOOKUP(A76,'Price List SEK'!$A$2:$AB$2000,MATCH(D76,'Price List SEK'!$A$1:$AB$1,0),FALSE)*E76</f>
        <v>287280.99289696751</v>
      </c>
    </row>
    <row r="77" spans="1:7" ht="15.75" customHeight="1" x14ac:dyDescent="0.25">
      <c r="A77" s="45">
        <v>44831</v>
      </c>
      <c r="B77" s="37" t="s">
        <v>126</v>
      </c>
      <c r="C77" s="37" t="s">
        <v>16</v>
      </c>
      <c r="D77" s="44" t="s">
        <v>98</v>
      </c>
      <c r="E77" s="37">
        <f t="shared" ref="E77:E84" si="2">3*E68</f>
        <v>12</v>
      </c>
      <c r="F77" s="48" t="s">
        <v>11</v>
      </c>
      <c r="G77" s="65">
        <f>VLOOKUP(A77,'Price List SEK'!$A$2:$AB$2000,MATCH(D77,'Price List SEK'!$A$1:$AB$1,0),FALSE)*E77</f>
        <v>548072.37730703771</v>
      </c>
    </row>
    <row r="78" spans="1:7" ht="15.75" customHeight="1" x14ac:dyDescent="0.25">
      <c r="A78" s="45">
        <v>44831</v>
      </c>
      <c r="B78" s="37" t="s">
        <v>126</v>
      </c>
      <c r="C78" s="37" t="s">
        <v>16</v>
      </c>
      <c r="D78" s="46" t="s">
        <v>45</v>
      </c>
      <c r="E78" s="37">
        <f t="shared" si="2"/>
        <v>6</v>
      </c>
      <c r="F78" s="48" t="s">
        <v>11</v>
      </c>
      <c r="G78" s="65">
        <f>VLOOKUP(A78,'Price List SEK'!$A$2:$AB$2000,MATCH(D78,'Price List SEK'!$A$1:$AB$1,0),FALSE)*E78</f>
        <v>3123003.7991211577</v>
      </c>
    </row>
    <row r="79" spans="1:7" ht="15.75" customHeight="1" x14ac:dyDescent="0.25">
      <c r="A79" s="45">
        <v>44831</v>
      </c>
      <c r="B79" s="37" t="s">
        <v>126</v>
      </c>
      <c r="C79" s="37" t="s">
        <v>16</v>
      </c>
      <c r="D79" s="44" t="s">
        <v>47</v>
      </c>
      <c r="E79" s="37">
        <f t="shared" si="2"/>
        <v>3</v>
      </c>
      <c r="F79" s="48" t="s">
        <v>11</v>
      </c>
      <c r="G79" s="65">
        <f>VLOOKUP(A79,'Price List SEK'!$A$2:$AB$2000,MATCH(D79,'Price List SEK'!$A$1:$AB$1,0),FALSE)*E79</f>
        <v>897698.18272567762</v>
      </c>
    </row>
    <row r="80" spans="1:7" ht="15.75" customHeight="1" x14ac:dyDescent="0.25">
      <c r="A80" s="45">
        <v>44831</v>
      </c>
      <c r="B80" s="37" t="s">
        <v>126</v>
      </c>
      <c r="C80" s="37" t="s">
        <v>16</v>
      </c>
      <c r="D80" s="44" t="s">
        <v>48</v>
      </c>
      <c r="E80" s="37">
        <f t="shared" si="2"/>
        <v>3</v>
      </c>
      <c r="F80" s="48" t="s">
        <v>11</v>
      </c>
      <c r="G80" s="65">
        <f>VLOOKUP(A80,'Price List SEK'!$A$2:$AB$2000,MATCH(D80,'Price List SEK'!$A$1:$AB$1,0),FALSE)*E80</f>
        <v>8242751.6213434087</v>
      </c>
    </row>
    <row r="81" spans="1:7" ht="15.75" customHeight="1" x14ac:dyDescent="0.25">
      <c r="A81" s="45">
        <v>44831</v>
      </c>
      <c r="B81" s="37" t="s">
        <v>126</v>
      </c>
      <c r="C81" s="37" t="s">
        <v>16</v>
      </c>
      <c r="D81" s="44" t="s">
        <v>49</v>
      </c>
      <c r="E81" s="37">
        <f t="shared" si="2"/>
        <v>3</v>
      </c>
      <c r="F81" s="48" t="s">
        <v>11</v>
      </c>
      <c r="G81" s="65">
        <f>VLOOKUP(A81,'Price List SEK'!$A$2:$AB$2000,MATCH(D81,'Price List SEK'!$A$1:$AB$1,0),FALSE)*E81</f>
        <v>613478.7166738041</v>
      </c>
    </row>
    <row r="82" spans="1:7" ht="15.75" customHeight="1" x14ac:dyDescent="0.25">
      <c r="A82" s="45">
        <v>44831</v>
      </c>
      <c r="B82" s="37" t="s">
        <v>126</v>
      </c>
      <c r="C82" s="37" t="s">
        <v>16</v>
      </c>
      <c r="D82" s="46" t="s">
        <v>37</v>
      </c>
      <c r="E82" s="37">
        <f t="shared" si="2"/>
        <v>18</v>
      </c>
      <c r="F82" s="48" t="s">
        <v>11</v>
      </c>
      <c r="G82" s="65">
        <f>VLOOKUP(A82,'Price List SEK'!$A$2:$AB$2000,MATCH(D82,'Price List SEK'!$A$1:$AB$1,0),FALSE)*E82</f>
        <v>457293.85042362788</v>
      </c>
    </row>
    <row r="83" spans="1:7" ht="15.75" customHeight="1" x14ac:dyDescent="0.25">
      <c r="A83" s="45">
        <v>44831</v>
      </c>
      <c r="B83" s="37" t="s">
        <v>126</v>
      </c>
      <c r="C83" s="37" t="s">
        <v>16</v>
      </c>
      <c r="D83" s="44" t="s">
        <v>10</v>
      </c>
      <c r="E83" s="37">
        <f t="shared" si="2"/>
        <v>1200</v>
      </c>
      <c r="F83" s="48" t="s">
        <v>11</v>
      </c>
      <c r="G83" s="65">
        <f>VLOOKUP(A83,'Price List SEK'!$A$2:$AB$2000,MATCH(D83,'Price List SEK'!$A$1:$AB$1,0),FALSE)*E83</f>
        <v>463447.40919215081</v>
      </c>
    </row>
    <row r="84" spans="1:7" ht="15.75" customHeight="1" x14ac:dyDescent="0.25">
      <c r="A84" s="47">
        <v>44831</v>
      </c>
      <c r="B84" s="41" t="s">
        <v>126</v>
      </c>
      <c r="C84" s="41" t="s">
        <v>16</v>
      </c>
      <c r="D84" s="43" t="s">
        <v>51</v>
      </c>
      <c r="E84" s="41">
        <f t="shared" si="2"/>
        <v>3</v>
      </c>
      <c r="F84" s="49" t="s">
        <v>11</v>
      </c>
      <c r="G84" s="66">
        <f>VLOOKUP(A84,'Price List SEK'!$A$2:$AB$2000,MATCH(D84,'Price List SEK'!$A$1:$AB$1,0),FALSE)*E84</f>
        <v>226485.73846436446</v>
      </c>
    </row>
    <row r="85" spans="1:7" ht="15.75" customHeight="1" x14ac:dyDescent="0.25">
      <c r="A85" s="38">
        <v>44848</v>
      </c>
      <c r="B85" s="37" t="s">
        <v>127</v>
      </c>
      <c r="C85" s="39" t="s">
        <v>16</v>
      </c>
      <c r="D85" s="37" t="s">
        <v>29</v>
      </c>
      <c r="E85" s="37">
        <f>Products!B4*5</f>
        <v>785</v>
      </c>
      <c r="F85" s="48" t="s">
        <v>11</v>
      </c>
      <c r="G85" s="65">
        <f>VLOOKUP(A85,'Price List SEK'!$A$2:$AB$2000,MATCH(D85,'Price List SEK'!$A$1:$AB$1,0),FALSE)*E85</f>
        <v>803.66029874525202</v>
      </c>
    </row>
    <row r="86" spans="1:7" ht="15.75" customHeight="1" x14ac:dyDescent="0.25">
      <c r="A86" s="38">
        <v>44848</v>
      </c>
      <c r="B86" s="37" t="s">
        <v>127</v>
      </c>
      <c r="C86" s="39" t="s">
        <v>16</v>
      </c>
      <c r="D86" s="37" t="s">
        <v>30</v>
      </c>
      <c r="E86" s="37">
        <f>Products!B5*5</f>
        <v>600</v>
      </c>
      <c r="F86" s="48" t="s">
        <v>11</v>
      </c>
      <c r="G86" s="65">
        <f>VLOOKUP(A86,'Price List SEK'!$A$2:$AB$2000,MATCH(D86,'Price List SEK'!$A$1:$AB$1,0),FALSE)*E86</f>
        <v>3109.747201713878</v>
      </c>
    </row>
    <row r="87" spans="1:7" ht="15.75" customHeight="1" x14ac:dyDescent="0.25">
      <c r="A87" s="38">
        <v>44848</v>
      </c>
      <c r="B87" s="37" t="s">
        <v>127</v>
      </c>
      <c r="C87" s="39" t="s">
        <v>16</v>
      </c>
      <c r="D87" s="37" t="s">
        <v>31</v>
      </c>
      <c r="E87" s="37">
        <f>Products!B6*5</f>
        <v>1000</v>
      </c>
      <c r="F87" s="48" t="s">
        <v>11</v>
      </c>
      <c r="G87" s="65">
        <f>VLOOKUP(A87,'Price List SEK'!$A$2:$AB$2000,MATCH(D87,'Price List SEK'!$A$1:$AB$1,0),FALSE)*E87</f>
        <v>2044.0920527468368</v>
      </c>
    </row>
    <row r="88" spans="1:7" ht="15.75" customHeight="1" x14ac:dyDescent="0.25">
      <c r="A88" s="38">
        <v>44848</v>
      </c>
      <c r="B88" s="37" t="s">
        <v>127</v>
      </c>
      <c r="C88" s="39" t="s">
        <v>16</v>
      </c>
      <c r="D88" s="37" t="s">
        <v>32</v>
      </c>
      <c r="E88" s="37">
        <f>Products!B7*5</f>
        <v>2500</v>
      </c>
      <c r="F88" s="48" t="s">
        <v>11</v>
      </c>
      <c r="G88" s="65">
        <f>VLOOKUP(A88,'Price List SEK'!$A$2:$AB$2000,MATCH(D88,'Price List SEK'!$A$1:$AB$1,0),FALSE)*E88</f>
        <v>24371.919482402089</v>
      </c>
    </row>
    <row r="89" spans="1:7" ht="15.75" customHeight="1" x14ac:dyDescent="0.25">
      <c r="A89" s="38">
        <v>44848</v>
      </c>
      <c r="B89" s="37" t="s">
        <v>127</v>
      </c>
      <c r="C89" s="39" t="s">
        <v>16</v>
      </c>
      <c r="D89" s="37" t="s">
        <v>33</v>
      </c>
      <c r="E89" s="37">
        <f>Products!B8*5</f>
        <v>2500</v>
      </c>
      <c r="F89" s="48" t="s">
        <v>11</v>
      </c>
      <c r="G89" s="65">
        <f>VLOOKUP(A89,'Price List SEK'!$A$2:$AB$2000,MATCH(D89,'Price List SEK'!$A$1:$AB$1,0),FALSE)*E89</f>
        <v>37804.96188775808</v>
      </c>
    </row>
    <row r="90" spans="1:7" ht="15.75" customHeight="1" x14ac:dyDescent="0.25">
      <c r="A90" s="38">
        <v>44848</v>
      </c>
      <c r="B90" s="37" t="s">
        <v>127</v>
      </c>
      <c r="C90" s="39" t="s">
        <v>16</v>
      </c>
      <c r="D90" s="37" t="s">
        <v>34</v>
      </c>
      <c r="E90" s="37">
        <f>Products!B9*5</f>
        <v>5000</v>
      </c>
      <c r="F90" s="48" t="s">
        <v>11</v>
      </c>
      <c r="G90" s="65">
        <f>VLOOKUP(A90,'Price List SEK'!$A$2:$AB$2000,MATCH(D90,'Price List SEK'!$A$1:$AB$1,0),FALSE)*E90</f>
        <v>14793.917981858211</v>
      </c>
    </row>
    <row r="91" spans="1:7" ht="15.75" customHeight="1" x14ac:dyDescent="0.25">
      <c r="A91" s="38">
        <v>44848</v>
      </c>
      <c r="B91" s="37" t="s">
        <v>127</v>
      </c>
      <c r="C91" s="39" t="s">
        <v>16</v>
      </c>
      <c r="D91" s="37" t="s">
        <v>35</v>
      </c>
      <c r="E91" s="37">
        <f>Products!B10*5</f>
        <v>125</v>
      </c>
      <c r="F91" s="48" t="s">
        <v>11</v>
      </c>
      <c r="G91" s="65">
        <f>VLOOKUP(A91,'Price List SEK'!$A$2:$AB$2000,MATCH(D91,'Price List SEK'!$A$1:$AB$1,0),FALSE)*E91</f>
        <v>3775.7352123156334</v>
      </c>
    </row>
    <row r="92" spans="1:7" ht="15.75" customHeight="1" x14ac:dyDescent="0.25">
      <c r="A92" s="38">
        <v>44848</v>
      </c>
      <c r="B92" s="37" t="s">
        <v>127</v>
      </c>
      <c r="C92" s="39" t="s">
        <v>16</v>
      </c>
      <c r="D92" s="37" t="s">
        <v>36</v>
      </c>
      <c r="E92" s="37">
        <f>Products!B11*5</f>
        <v>30</v>
      </c>
      <c r="F92" s="48" t="s">
        <v>11</v>
      </c>
      <c r="G92" s="65">
        <f>VLOOKUP(A92,'Price List SEK'!$A$2:$AB$2000,MATCH(D92,'Price List SEK'!$A$1:$AB$1,0),FALSE)*E92</f>
        <v>11530.196455977646</v>
      </c>
    </row>
    <row r="93" spans="1:7" ht="15.75" customHeight="1" x14ac:dyDescent="0.25">
      <c r="A93" s="40">
        <v>44848</v>
      </c>
      <c r="B93" s="41" t="s">
        <v>127</v>
      </c>
      <c r="C93" s="42" t="s">
        <v>16</v>
      </c>
      <c r="D93" s="43" t="s">
        <v>10</v>
      </c>
      <c r="E93" s="41">
        <f>Products!B12*5</f>
        <v>60</v>
      </c>
      <c r="F93" s="49" t="s">
        <v>11</v>
      </c>
      <c r="G93" s="66">
        <f>VLOOKUP(A93,'Price List SEK'!$A$2:$AB$2000,MATCH(D93,'Price List SEK'!$A$1:$AB$1,0),FALSE)*E93</f>
        <v>23057.751530751051</v>
      </c>
    </row>
    <row r="94" spans="1:7" ht="15.75" customHeight="1" x14ac:dyDescent="0.25">
      <c r="A94" s="38">
        <v>44852</v>
      </c>
      <c r="B94" s="37" t="s">
        <v>122</v>
      </c>
      <c r="C94" s="39" t="s">
        <v>16</v>
      </c>
      <c r="D94" s="37" t="s">
        <v>29</v>
      </c>
      <c r="E94" s="37">
        <f>157*40</f>
        <v>6280</v>
      </c>
      <c r="F94" s="48" t="s">
        <v>11</v>
      </c>
      <c r="G94" s="65">
        <f>VLOOKUP(A94,'Price List SEK'!$A$2:$AB$2000,MATCH(D94,'Price List SEK'!$A$1:$AB$1,0),FALSE)*E94</f>
        <v>6477.4180254609173</v>
      </c>
    </row>
    <row r="95" spans="1:7" ht="15.75" customHeight="1" x14ac:dyDescent="0.25">
      <c r="A95" s="38">
        <v>44852</v>
      </c>
      <c r="B95" s="37" t="s">
        <v>122</v>
      </c>
      <c r="C95" s="39" t="s">
        <v>16</v>
      </c>
      <c r="D95" s="37" t="s">
        <v>30</v>
      </c>
      <c r="E95" s="37">
        <f>120*40</f>
        <v>4800</v>
      </c>
      <c r="F95" s="48" t="s">
        <v>11</v>
      </c>
      <c r="G95" s="65">
        <f>VLOOKUP(A95,'Price List SEK'!$A$2:$AB$2000,MATCH(D95,'Price List SEK'!$A$1:$AB$1,0),FALSE)*E95</f>
        <v>25013.63932437075</v>
      </c>
    </row>
    <row r="96" spans="1:7" ht="15.75" customHeight="1" x14ac:dyDescent="0.25">
      <c r="A96" s="38">
        <v>44852</v>
      </c>
      <c r="B96" s="37" t="s">
        <v>122</v>
      </c>
      <c r="C96" s="39" t="s">
        <v>16</v>
      </c>
      <c r="D96" s="37" t="s">
        <v>31</v>
      </c>
      <c r="E96" s="37">
        <f>200*40</f>
        <v>8000</v>
      </c>
      <c r="F96" s="48" t="s">
        <v>11</v>
      </c>
      <c r="G96" s="65">
        <f>VLOOKUP(A96,'Price List SEK'!$A$2:$AB$2000,MATCH(D96,'Price List SEK'!$A$1:$AB$1,0),FALSE)*E96</f>
        <v>16184.468374456877</v>
      </c>
    </row>
    <row r="97" spans="1:7" ht="15.75" customHeight="1" x14ac:dyDescent="0.25">
      <c r="A97" s="38">
        <v>44852</v>
      </c>
      <c r="B97" s="37" t="s">
        <v>122</v>
      </c>
      <c r="C97" s="39" t="s">
        <v>16</v>
      </c>
      <c r="D97" s="37" t="s">
        <v>32</v>
      </c>
      <c r="E97" s="37">
        <f>40*500</f>
        <v>20000</v>
      </c>
      <c r="F97" s="48" t="s">
        <v>11</v>
      </c>
      <c r="G97" s="65">
        <f>VLOOKUP(A97,'Price List SEK'!$A$2:$AB$2000,MATCH(D97,'Price List SEK'!$A$1:$AB$1,0),FALSE)*E97</f>
        <v>196987.41338774894</v>
      </c>
    </row>
    <row r="98" spans="1:7" ht="15.75" customHeight="1" x14ac:dyDescent="0.25">
      <c r="A98" s="38">
        <v>44852</v>
      </c>
      <c r="B98" s="37" t="s">
        <v>122</v>
      </c>
      <c r="C98" s="39" t="s">
        <v>16</v>
      </c>
      <c r="D98" s="37" t="s">
        <v>33</v>
      </c>
      <c r="E98" s="37">
        <f>40*500</f>
        <v>20000</v>
      </c>
      <c r="F98" s="48" t="s">
        <v>11</v>
      </c>
      <c r="G98" s="65">
        <f>VLOOKUP(A98,'Price List SEK'!$A$2:$AB$2000,MATCH(D98,'Price List SEK'!$A$1:$AB$1,0),FALSE)*E98</f>
        <v>305769.99786600319</v>
      </c>
    </row>
    <row r="99" spans="1:7" ht="15.75" customHeight="1" x14ac:dyDescent="0.25">
      <c r="A99" s="38">
        <v>44852</v>
      </c>
      <c r="B99" s="37" t="s">
        <v>122</v>
      </c>
      <c r="C99" s="39" t="s">
        <v>16</v>
      </c>
      <c r="D99" s="37" t="s">
        <v>34</v>
      </c>
      <c r="E99" s="37">
        <f>40*1000</f>
        <v>40000</v>
      </c>
      <c r="F99" s="48" t="s">
        <v>11</v>
      </c>
      <c r="G99" s="65">
        <f>VLOOKUP(A99,'Price List SEK'!$A$2:$AB$2000,MATCH(D99,'Price List SEK'!$A$1:$AB$1,0),FALSE)*E99</f>
        <v>118725.50893452068</v>
      </c>
    </row>
    <row r="100" spans="1:7" ht="15.75" customHeight="1" x14ac:dyDescent="0.25">
      <c r="A100" s="38">
        <v>44852</v>
      </c>
      <c r="B100" s="37" t="s">
        <v>122</v>
      </c>
      <c r="C100" s="39" t="s">
        <v>16</v>
      </c>
      <c r="D100" s="37" t="s">
        <v>35</v>
      </c>
      <c r="E100" s="37">
        <f>40*25</f>
        <v>1000</v>
      </c>
      <c r="F100" s="48" t="s">
        <v>11</v>
      </c>
      <c r="G100" s="65">
        <f>VLOOKUP(A100,'Price List SEK'!$A$2:$AB$2000,MATCH(D100,'Price List SEK'!$A$1:$AB$1,0),FALSE)*E100</f>
        <v>29949.297301981598</v>
      </c>
    </row>
    <row r="101" spans="1:7" ht="15.75" customHeight="1" x14ac:dyDescent="0.25">
      <c r="A101" s="38">
        <v>44852</v>
      </c>
      <c r="B101" s="37" t="s">
        <v>122</v>
      </c>
      <c r="C101" s="39" t="s">
        <v>16</v>
      </c>
      <c r="D101" s="37" t="s">
        <v>36</v>
      </c>
      <c r="E101" s="37">
        <f>40*6</f>
        <v>240</v>
      </c>
      <c r="F101" s="48" t="s">
        <v>11</v>
      </c>
      <c r="G101" s="65">
        <f>VLOOKUP(A101,'Price List SEK'!$A$2:$AB$2000,MATCH(D101,'Price List SEK'!$A$1:$AB$1,0),FALSE)*E101</f>
        <v>92952.453165001061</v>
      </c>
    </row>
    <row r="102" spans="1:7" ht="15.75" customHeight="1" x14ac:dyDescent="0.25">
      <c r="A102" s="40">
        <v>44852</v>
      </c>
      <c r="B102" s="41" t="s">
        <v>122</v>
      </c>
      <c r="C102" s="42" t="s">
        <v>16</v>
      </c>
      <c r="D102" s="43" t="s">
        <v>10</v>
      </c>
      <c r="E102" s="41">
        <f>40*12</f>
        <v>480</v>
      </c>
      <c r="F102" s="49" t="s">
        <v>11</v>
      </c>
      <c r="G102" s="66">
        <f>VLOOKUP(A102,'Price List SEK'!$A$2:$AB$2000,MATCH(D102,'Price List SEK'!$A$1:$AB$1,0),FALSE)*E102</f>
        <v>181429.50651473607</v>
      </c>
    </row>
    <row r="103" spans="1:7" ht="15.75" customHeight="1" x14ac:dyDescent="0.25">
      <c r="A103" s="38">
        <v>44852</v>
      </c>
      <c r="B103" s="37" t="s">
        <v>123</v>
      </c>
      <c r="C103" s="39" t="s">
        <v>16</v>
      </c>
      <c r="D103" s="37" t="s">
        <v>29</v>
      </c>
      <c r="E103" s="37">
        <f>20*Products!E4</f>
        <v>3200</v>
      </c>
      <c r="F103" s="39" t="s">
        <v>11</v>
      </c>
      <c r="G103" s="65">
        <f>VLOOKUP(A103,'Price List SEK'!$A$2:$AB$2000,MATCH(D103,'Price List SEK'!$A$1:$AB$1,0),FALSE)*E103</f>
        <v>3300.5951722093846</v>
      </c>
    </row>
    <row r="104" spans="1:7" ht="15.75" customHeight="1" x14ac:dyDescent="0.25">
      <c r="A104" s="38">
        <v>44852</v>
      </c>
      <c r="B104" s="37" t="s">
        <v>123</v>
      </c>
      <c r="C104" s="39" t="s">
        <v>16</v>
      </c>
      <c r="D104" s="37" t="s">
        <v>30</v>
      </c>
      <c r="E104" s="37">
        <f>20*Products!E5</f>
        <v>3080</v>
      </c>
      <c r="F104" s="39" t="s">
        <v>11</v>
      </c>
      <c r="G104" s="65">
        <f>VLOOKUP(A104,'Price List SEK'!$A$2:$AB$2000,MATCH(D104,'Price List SEK'!$A$1:$AB$1,0),FALSE)*E104</f>
        <v>16050.418566471231</v>
      </c>
    </row>
    <row r="105" spans="1:7" ht="15.75" customHeight="1" x14ac:dyDescent="0.25">
      <c r="A105" s="38">
        <v>44852</v>
      </c>
      <c r="B105" s="37" t="s">
        <v>123</v>
      </c>
      <c r="C105" s="39" t="s">
        <v>16</v>
      </c>
      <c r="D105" s="37" t="s">
        <v>32</v>
      </c>
      <c r="E105" s="37">
        <f>20*Products!E6</f>
        <v>2400</v>
      </c>
      <c r="F105" s="39" t="s">
        <v>11</v>
      </c>
      <c r="G105" s="65">
        <f>VLOOKUP(A105,'Price List SEK'!$A$2:$AB$2000,MATCH(D105,'Price List SEK'!$A$1:$AB$1,0),FALSE)*E105</f>
        <v>23638.489606529874</v>
      </c>
    </row>
    <row r="106" spans="1:7" ht="15.75" customHeight="1" x14ac:dyDescent="0.25">
      <c r="A106" s="38">
        <v>44852</v>
      </c>
      <c r="B106" s="37" t="s">
        <v>123</v>
      </c>
      <c r="C106" s="39" t="s">
        <v>16</v>
      </c>
      <c r="D106" s="37" t="s">
        <v>33</v>
      </c>
      <c r="E106" s="37">
        <f>20*Products!E7</f>
        <v>15000</v>
      </c>
      <c r="F106" s="39" t="s">
        <v>11</v>
      </c>
      <c r="G106" s="65">
        <f>VLOOKUP(A106,'Price List SEK'!$A$2:$AB$2000,MATCH(D106,'Price List SEK'!$A$1:$AB$1,0),FALSE)*E106</f>
        <v>229327.49839950242</v>
      </c>
    </row>
    <row r="107" spans="1:7" ht="15.75" customHeight="1" x14ac:dyDescent="0.25">
      <c r="A107" s="38">
        <v>44852</v>
      </c>
      <c r="B107" s="37" t="s">
        <v>123</v>
      </c>
      <c r="C107" s="39" t="s">
        <v>16</v>
      </c>
      <c r="D107" s="37" t="s">
        <v>36</v>
      </c>
      <c r="E107" s="37">
        <f>20*Products!E8</f>
        <v>100</v>
      </c>
      <c r="F107" s="39" t="s">
        <v>11</v>
      </c>
      <c r="G107" s="65">
        <f>VLOOKUP(A107,'Price List SEK'!$A$2:$AB$2000,MATCH(D107,'Price List SEK'!$A$1:$AB$1,0),FALSE)*E107</f>
        <v>38730.188818750437</v>
      </c>
    </row>
    <row r="108" spans="1:7" ht="15.75" customHeight="1" x14ac:dyDescent="0.25">
      <c r="A108" s="38">
        <v>44852</v>
      </c>
      <c r="B108" s="37" t="s">
        <v>123</v>
      </c>
      <c r="C108" s="39" t="s">
        <v>16</v>
      </c>
      <c r="D108" s="44" t="s">
        <v>40</v>
      </c>
      <c r="E108" s="37">
        <f>20*Products!E9</f>
        <v>40</v>
      </c>
      <c r="F108" s="39" t="s">
        <v>11</v>
      </c>
      <c r="G108" s="65">
        <f>VLOOKUP(A108,'Price List SEK'!$A$2:$AB$2000,MATCH(D108,'Price List SEK'!$A$1:$AB$1,0),FALSE)*E108</f>
        <v>19293.588116072253</v>
      </c>
    </row>
    <row r="109" spans="1:7" ht="15.75" customHeight="1" x14ac:dyDescent="0.25">
      <c r="A109" s="38">
        <v>44852</v>
      </c>
      <c r="B109" s="37" t="s">
        <v>123</v>
      </c>
      <c r="C109" s="39" t="s">
        <v>16</v>
      </c>
      <c r="D109" s="44" t="s">
        <v>41</v>
      </c>
      <c r="E109" s="37">
        <f>20*Products!E10</f>
        <v>40</v>
      </c>
      <c r="F109" s="39" t="s">
        <v>11</v>
      </c>
      <c r="G109" s="65">
        <f>VLOOKUP(A109,'Price List SEK'!$A$2:$AB$2000,MATCH(D109,'Price List SEK'!$A$1:$AB$1,0),FALSE)*E109</f>
        <v>3894.3590293638363</v>
      </c>
    </row>
    <row r="110" spans="1:7" ht="15.75" customHeight="1" x14ac:dyDescent="0.25">
      <c r="A110" s="38">
        <v>44852</v>
      </c>
      <c r="B110" s="37" t="s">
        <v>123</v>
      </c>
      <c r="C110" s="39" t="s">
        <v>16</v>
      </c>
      <c r="D110" s="44" t="s">
        <v>44</v>
      </c>
      <c r="E110" s="37">
        <f>20*Products!E11</f>
        <v>20</v>
      </c>
      <c r="F110" s="39" t="s">
        <v>11</v>
      </c>
      <c r="G110" s="65">
        <f>VLOOKUP(A110,'Price List SEK'!$A$2:$AB$2000,MATCH(D110,'Price List SEK'!$A$1:$AB$1,0),FALSE)*E110</f>
        <v>100367.36038823184</v>
      </c>
    </row>
    <row r="111" spans="1:7" ht="15.75" customHeight="1" x14ac:dyDescent="0.25">
      <c r="A111" s="38">
        <v>44852</v>
      </c>
      <c r="B111" s="37" t="s">
        <v>123</v>
      </c>
      <c r="C111" s="39" t="s">
        <v>16</v>
      </c>
      <c r="D111" s="44" t="s">
        <v>42</v>
      </c>
      <c r="E111" s="37">
        <f>20*Products!E12</f>
        <v>40</v>
      </c>
      <c r="F111" s="39" t="s">
        <v>11</v>
      </c>
      <c r="G111" s="65">
        <f>VLOOKUP(A111,'Price List SEK'!$A$2:$AB$2000,MATCH(D111,'Price List SEK'!$A$1:$AB$1,0),FALSE)*E111</f>
        <v>293252.90190722112</v>
      </c>
    </row>
    <row r="112" spans="1:7" ht="15.75" customHeight="1" x14ac:dyDescent="0.25">
      <c r="A112" s="40">
        <v>44852</v>
      </c>
      <c r="B112" s="41" t="s">
        <v>123</v>
      </c>
      <c r="C112" s="42" t="s">
        <v>16</v>
      </c>
      <c r="D112" s="43" t="s">
        <v>10</v>
      </c>
      <c r="E112" s="41">
        <f>20*Products!E13</f>
        <v>500</v>
      </c>
      <c r="F112" s="42" t="s">
        <v>11</v>
      </c>
      <c r="G112" s="66">
        <f>VLOOKUP(A112,'Price List SEK'!$A$2:$AB$2000,MATCH(D112,'Price List SEK'!$A$1:$AB$1,0),FALSE)*E112</f>
        <v>188989.06928618342</v>
      </c>
    </row>
    <row r="113" spans="1:7" ht="15.75" customHeight="1" x14ac:dyDescent="0.25">
      <c r="A113" s="38">
        <v>44858</v>
      </c>
      <c r="B113" s="37" t="s">
        <v>124</v>
      </c>
      <c r="C113" s="37" t="s">
        <v>16</v>
      </c>
      <c r="D113" s="46" t="s">
        <v>97</v>
      </c>
      <c r="E113" s="37">
        <v>4</v>
      </c>
      <c r="F113" s="37" t="s">
        <v>11</v>
      </c>
      <c r="G113" s="65">
        <f>VLOOKUP(A113,'Price List SEK'!$A$2:$AB$2000,MATCH(D113,'Price List SEK'!$A$1:$AB$1,0),FALSE)*E113</f>
        <v>97920.339322795146</v>
      </c>
    </row>
    <row r="114" spans="1:7" ht="15.75" customHeight="1" x14ac:dyDescent="0.25">
      <c r="A114" s="38">
        <v>44858</v>
      </c>
      <c r="B114" s="37" t="s">
        <v>124</v>
      </c>
      <c r="C114" s="37" t="s">
        <v>16</v>
      </c>
      <c r="D114" s="44" t="s">
        <v>98</v>
      </c>
      <c r="E114" s="37">
        <v>4</v>
      </c>
      <c r="F114" s="37" t="s">
        <v>11</v>
      </c>
      <c r="G114" s="65">
        <f>VLOOKUP(A114,'Price List SEK'!$A$2:$AB$2000,MATCH(D114,'Price List SEK'!$A$1:$AB$1,0),FALSE)*E114</f>
        <v>184702.79486832884</v>
      </c>
    </row>
    <row r="115" spans="1:7" ht="15.75" customHeight="1" x14ac:dyDescent="0.25">
      <c r="A115" s="38">
        <v>44858</v>
      </c>
      <c r="B115" s="37" t="s">
        <v>124</v>
      </c>
      <c r="C115" s="37" t="s">
        <v>16</v>
      </c>
      <c r="D115" s="46" t="s">
        <v>45</v>
      </c>
      <c r="E115" s="37">
        <v>2</v>
      </c>
      <c r="F115" s="37" t="s">
        <v>11</v>
      </c>
      <c r="G115" s="65">
        <f>VLOOKUP(A115,'Price List SEK'!$A$2:$AB$2000,MATCH(D115,'Price List SEK'!$A$1:$AB$1,0),FALSE)*E115</f>
        <v>1027557.4348687817</v>
      </c>
    </row>
    <row r="116" spans="1:7" ht="15.75" customHeight="1" x14ac:dyDescent="0.25">
      <c r="A116" s="38">
        <v>44858</v>
      </c>
      <c r="B116" s="37" t="s">
        <v>124</v>
      </c>
      <c r="C116" s="37" t="s">
        <v>16</v>
      </c>
      <c r="D116" s="44" t="s">
        <v>47</v>
      </c>
      <c r="E116" s="37">
        <v>1</v>
      </c>
      <c r="F116" s="37" t="s">
        <v>11</v>
      </c>
      <c r="G116" s="65">
        <f>VLOOKUP(A116,'Price List SEK'!$A$2:$AB$2000,MATCH(D116,'Price List SEK'!$A$1:$AB$1,0),FALSE)*E116</f>
        <v>319755.65458284627</v>
      </c>
    </row>
    <row r="117" spans="1:7" ht="15.75" customHeight="1" x14ac:dyDescent="0.25">
      <c r="A117" s="38">
        <v>44858</v>
      </c>
      <c r="B117" s="37" t="s">
        <v>124</v>
      </c>
      <c r="C117" s="37" t="s">
        <v>16</v>
      </c>
      <c r="D117" s="44" t="s">
        <v>48</v>
      </c>
      <c r="E117" s="37">
        <v>1</v>
      </c>
      <c r="F117" s="37" t="s">
        <v>11</v>
      </c>
      <c r="G117" s="65">
        <f>VLOOKUP(A117,'Price List SEK'!$A$2:$AB$2000,MATCH(D117,'Price List SEK'!$A$1:$AB$1,0),FALSE)*E117</f>
        <v>2909485.8293840718</v>
      </c>
    </row>
    <row r="118" spans="1:7" ht="15.75" customHeight="1" x14ac:dyDescent="0.25">
      <c r="A118" s="38">
        <v>44858</v>
      </c>
      <c r="B118" s="37" t="s">
        <v>124</v>
      </c>
      <c r="C118" s="37" t="s">
        <v>16</v>
      </c>
      <c r="D118" s="44" t="s">
        <v>49</v>
      </c>
      <c r="E118" s="37">
        <v>1</v>
      </c>
      <c r="F118" s="37" t="s">
        <v>11</v>
      </c>
      <c r="G118" s="65">
        <f>VLOOKUP(A118,'Price List SEK'!$A$2:$AB$2000,MATCH(D118,'Price List SEK'!$A$1:$AB$1,0),FALSE)*E118</f>
        <v>201360.01084785574</v>
      </c>
    </row>
    <row r="119" spans="1:7" ht="15.75" customHeight="1" x14ac:dyDescent="0.25">
      <c r="A119" s="38">
        <v>44858</v>
      </c>
      <c r="B119" s="37" t="s">
        <v>124</v>
      </c>
      <c r="C119" s="37" t="s">
        <v>16</v>
      </c>
      <c r="D119" s="46" t="s">
        <v>37</v>
      </c>
      <c r="E119" s="37">
        <v>6</v>
      </c>
      <c r="F119" s="37" t="s">
        <v>11</v>
      </c>
      <c r="G119" s="65">
        <f>VLOOKUP(A119,'Price List SEK'!$A$2:$AB$2000,MATCH(D119,'Price List SEK'!$A$1:$AB$1,0),FALSE)*E119</f>
        <v>152839.24728334235</v>
      </c>
    </row>
    <row r="120" spans="1:7" ht="15.75" customHeight="1" x14ac:dyDescent="0.25">
      <c r="A120" s="38">
        <v>44858</v>
      </c>
      <c r="B120" s="37" t="s">
        <v>124</v>
      </c>
      <c r="C120" s="37" t="s">
        <v>16</v>
      </c>
      <c r="D120" s="44" t="s">
        <v>10</v>
      </c>
      <c r="E120" s="37">
        <v>400</v>
      </c>
      <c r="F120" s="37" t="s">
        <v>11</v>
      </c>
      <c r="G120" s="65">
        <f>VLOOKUP(A120,'Price List SEK'!$A$2:$AB$2000,MATCH(D120,'Price List SEK'!$A$1:$AB$1,0),FALSE)*E120</f>
        <v>154403.34358402377</v>
      </c>
    </row>
    <row r="121" spans="1:7" ht="15.75" customHeight="1" x14ac:dyDescent="0.25">
      <c r="A121" s="40">
        <v>44858</v>
      </c>
      <c r="B121" s="41" t="s">
        <v>124</v>
      </c>
      <c r="C121" s="41" t="s">
        <v>16</v>
      </c>
      <c r="D121" s="43" t="s">
        <v>51</v>
      </c>
      <c r="E121" s="41">
        <v>1</v>
      </c>
      <c r="F121" s="41" t="s">
        <v>11</v>
      </c>
      <c r="G121" s="66">
        <f>VLOOKUP(A121,'Price List SEK'!$A$2:$AB$2000,MATCH(D121,'Price List SEK'!$A$1:$AB$1,0),FALSE)*E121</f>
        <v>76594.523522130272</v>
      </c>
    </row>
    <row r="122" spans="1:7" ht="15.75" customHeight="1" x14ac:dyDescent="0.25">
      <c r="A122" s="38">
        <v>44860</v>
      </c>
      <c r="B122" s="37" t="s">
        <v>125</v>
      </c>
      <c r="C122" s="37" t="s">
        <v>16</v>
      </c>
      <c r="D122" s="46" t="s">
        <v>97</v>
      </c>
      <c r="E122" s="37">
        <f>2*E113</f>
        <v>8</v>
      </c>
      <c r="F122" s="37" t="s">
        <v>11</v>
      </c>
      <c r="G122" s="65">
        <f>VLOOKUP(A122,'Price List SEK'!$A$2:$AB$2000,MATCH(D122,'Price List SEK'!$A$1:$AB$1,0),FALSE)*E122</f>
        <v>194962.93318526066</v>
      </c>
    </row>
    <row r="123" spans="1:7" ht="15.75" customHeight="1" x14ac:dyDescent="0.25">
      <c r="A123" s="38">
        <v>44860</v>
      </c>
      <c r="B123" s="37" t="s">
        <v>125</v>
      </c>
      <c r="C123" s="37" t="s">
        <v>16</v>
      </c>
      <c r="D123" s="44" t="s">
        <v>98</v>
      </c>
      <c r="E123" s="37">
        <f t="shared" ref="E123:E130" si="3">2*E114</f>
        <v>8</v>
      </c>
      <c r="F123" s="37" t="s">
        <v>11</v>
      </c>
      <c r="G123" s="65">
        <f>VLOOKUP(A123,'Price List SEK'!$A$2:$AB$2000,MATCH(D123,'Price List SEK'!$A$1:$AB$1,0),FALSE)*E123</f>
        <v>370423.52221351815</v>
      </c>
    </row>
    <row r="124" spans="1:7" ht="15.75" customHeight="1" x14ac:dyDescent="0.25">
      <c r="A124" s="38">
        <v>44860</v>
      </c>
      <c r="B124" s="37" t="s">
        <v>125</v>
      </c>
      <c r="C124" s="37" t="s">
        <v>16</v>
      </c>
      <c r="D124" s="46" t="s">
        <v>45</v>
      </c>
      <c r="E124" s="37">
        <f t="shared" si="3"/>
        <v>4</v>
      </c>
      <c r="F124" s="37" t="s">
        <v>11</v>
      </c>
      <c r="G124" s="65">
        <f>VLOOKUP(A124,'Price List SEK'!$A$2:$AB$2000,MATCH(D124,'Price List SEK'!$A$1:$AB$1,0),FALSE)*E124</f>
        <v>2054187.9503870208</v>
      </c>
    </row>
    <row r="125" spans="1:7" ht="15.75" customHeight="1" x14ac:dyDescent="0.25">
      <c r="A125" s="38">
        <v>44860</v>
      </c>
      <c r="B125" s="37" t="s">
        <v>125</v>
      </c>
      <c r="C125" s="37" t="s">
        <v>16</v>
      </c>
      <c r="D125" s="44" t="s">
        <v>47</v>
      </c>
      <c r="E125" s="37">
        <f t="shared" si="3"/>
        <v>2</v>
      </c>
      <c r="F125" s="37" t="s">
        <v>11</v>
      </c>
      <c r="G125" s="65">
        <f>VLOOKUP(A125,'Price List SEK'!$A$2:$AB$2000,MATCH(D125,'Price List SEK'!$A$1:$AB$1,0),FALSE)*E125</f>
        <v>645847.98326149595</v>
      </c>
    </row>
    <row r="126" spans="1:7" ht="15.75" customHeight="1" x14ac:dyDescent="0.25">
      <c r="A126" s="38">
        <v>44860</v>
      </c>
      <c r="B126" s="37" t="s">
        <v>125</v>
      </c>
      <c r="C126" s="37" t="s">
        <v>16</v>
      </c>
      <c r="D126" s="44" t="s">
        <v>48</v>
      </c>
      <c r="E126" s="37">
        <f t="shared" si="3"/>
        <v>2</v>
      </c>
      <c r="F126" s="37" t="s">
        <v>11</v>
      </c>
      <c r="G126" s="65">
        <f>VLOOKUP(A126,'Price List SEK'!$A$2:$AB$2000,MATCH(D126,'Price List SEK'!$A$1:$AB$1,0),FALSE)*E126</f>
        <v>5787379.045817595</v>
      </c>
    </row>
    <row r="127" spans="1:7" ht="15.75" customHeight="1" x14ac:dyDescent="0.25">
      <c r="A127" s="38">
        <v>44860</v>
      </c>
      <c r="B127" s="37" t="s">
        <v>125</v>
      </c>
      <c r="C127" s="37" t="s">
        <v>16</v>
      </c>
      <c r="D127" s="44" t="s">
        <v>49</v>
      </c>
      <c r="E127" s="37">
        <f t="shared" si="3"/>
        <v>2</v>
      </c>
      <c r="F127" s="37" t="s">
        <v>11</v>
      </c>
      <c r="G127" s="65">
        <f>VLOOKUP(A127,'Price List SEK'!$A$2:$AB$2000,MATCH(D127,'Price List SEK'!$A$1:$AB$1,0),FALSE)*E127</f>
        <v>405325.16956675978</v>
      </c>
    </row>
    <row r="128" spans="1:7" ht="15.75" customHeight="1" x14ac:dyDescent="0.25">
      <c r="A128" s="38">
        <v>44860</v>
      </c>
      <c r="B128" s="37" t="s">
        <v>125</v>
      </c>
      <c r="C128" s="37" t="s">
        <v>16</v>
      </c>
      <c r="D128" s="46" t="s">
        <v>37</v>
      </c>
      <c r="E128" s="37">
        <f t="shared" si="3"/>
        <v>12</v>
      </c>
      <c r="F128" s="37" t="s">
        <v>11</v>
      </c>
      <c r="G128" s="65">
        <f>VLOOKUP(A128,'Price List SEK'!$A$2:$AB$2000,MATCH(D128,'Price List SEK'!$A$1:$AB$1,0),FALSE)*E128</f>
        <v>304634.55049363832</v>
      </c>
    </row>
    <row r="129" spans="1:7" ht="15.75" customHeight="1" x14ac:dyDescent="0.25">
      <c r="A129" s="38">
        <v>44860</v>
      </c>
      <c r="B129" s="37" t="s">
        <v>125</v>
      </c>
      <c r="C129" s="37" t="s">
        <v>16</v>
      </c>
      <c r="D129" s="44" t="s">
        <v>10</v>
      </c>
      <c r="E129" s="37">
        <f t="shared" si="3"/>
        <v>800</v>
      </c>
      <c r="F129" s="37" t="s">
        <v>11</v>
      </c>
      <c r="G129" s="65">
        <f>VLOOKUP(A129,'Price List SEK'!$A$2:$AB$2000,MATCH(D129,'Price List SEK'!$A$1:$AB$1,0),FALSE)*E129</f>
        <v>311058.5080620604</v>
      </c>
    </row>
    <row r="130" spans="1:7" ht="15.75" customHeight="1" x14ac:dyDescent="0.25">
      <c r="A130" s="40">
        <v>44860</v>
      </c>
      <c r="B130" s="41" t="s">
        <v>125</v>
      </c>
      <c r="C130" s="41" t="s">
        <v>16</v>
      </c>
      <c r="D130" s="43" t="s">
        <v>51</v>
      </c>
      <c r="E130" s="41">
        <f t="shared" si="3"/>
        <v>2</v>
      </c>
      <c r="F130" s="41" t="s">
        <v>11</v>
      </c>
      <c r="G130" s="66">
        <f>VLOOKUP(A130,'Price List SEK'!$A$2:$AB$2000,MATCH(D130,'Price List SEK'!$A$1:$AB$1,0),FALSE)*E130</f>
        <v>152926.87762691543</v>
      </c>
    </row>
    <row r="131" spans="1:7" ht="15.75" customHeight="1" x14ac:dyDescent="0.25">
      <c r="A131" s="38">
        <v>44865</v>
      </c>
      <c r="B131" s="37" t="s">
        <v>125</v>
      </c>
      <c r="C131" s="37" t="s">
        <v>16</v>
      </c>
      <c r="D131" s="46" t="s">
        <v>97</v>
      </c>
      <c r="E131" s="37">
        <f>E122</f>
        <v>8</v>
      </c>
      <c r="F131" s="37" t="s">
        <v>11</v>
      </c>
      <c r="G131" s="65">
        <f>VLOOKUP(A131,'Price List SEK'!$A$2:$AB$2000,MATCH(D131,'Price List SEK'!$A$1:$AB$1,0),FALSE)*E131</f>
        <v>194732.16546970149</v>
      </c>
    </row>
    <row r="132" spans="1:7" ht="15.75" customHeight="1" x14ac:dyDescent="0.25">
      <c r="A132" s="38">
        <v>44865</v>
      </c>
      <c r="B132" s="37" t="s">
        <v>125</v>
      </c>
      <c r="C132" s="37" t="s">
        <v>16</v>
      </c>
      <c r="D132" s="44" t="s">
        <v>98</v>
      </c>
      <c r="E132" s="37">
        <f t="shared" ref="E132:E139" si="4">E123</f>
        <v>8</v>
      </c>
      <c r="F132" s="37" t="s">
        <v>11</v>
      </c>
      <c r="G132" s="65">
        <f>VLOOKUP(A132,'Price List SEK'!$A$2:$AB$2000,MATCH(D132,'Price List SEK'!$A$1:$AB$1,0),FALSE)*E132</f>
        <v>371189.28698105097</v>
      </c>
    </row>
    <row r="133" spans="1:7" ht="15.75" customHeight="1" x14ac:dyDescent="0.25">
      <c r="A133" s="38">
        <v>44865</v>
      </c>
      <c r="B133" s="37" t="s">
        <v>125</v>
      </c>
      <c r="C133" s="37" t="s">
        <v>16</v>
      </c>
      <c r="D133" s="46" t="s">
        <v>45</v>
      </c>
      <c r="E133" s="37">
        <f t="shared" si="4"/>
        <v>4</v>
      </c>
      <c r="F133" s="37" t="s">
        <v>11</v>
      </c>
      <c r="G133" s="65">
        <f>VLOOKUP(A133,'Price List SEK'!$A$2:$AB$2000,MATCH(D133,'Price List SEK'!$A$1:$AB$1,0),FALSE)*E133</f>
        <v>2028607.508946737</v>
      </c>
    </row>
    <row r="134" spans="1:7" ht="15.75" customHeight="1" x14ac:dyDescent="0.25">
      <c r="A134" s="38">
        <v>44865</v>
      </c>
      <c r="B134" s="37" t="s">
        <v>125</v>
      </c>
      <c r="C134" s="37" t="s">
        <v>16</v>
      </c>
      <c r="D134" s="44" t="s">
        <v>47</v>
      </c>
      <c r="E134" s="37">
        <f t="shared" si="4"/>
        <v>2</v>
      </c>
      <c r="F134" s="37" t="s">
        <v>11</v>
      </c>
      <c r="G134" s="65">
        <f>VLOOKUP(A134,'Price List SEK'!$A$2:$AB$2000,MATCH(D134,'Price List SEK'!$A$1:$AB$1,0),FALSE)*E134</f>
        <v>639862.13957774779</v>
      </c>
    </row>
    <row r="135" spans="1:7" ht="15.75" customHeight="1" x14ac:dyDescent="0.25">
      <c r="A135" s="38">
        <v>44865</v>
      </c>
      <c r="B135" s="37" t="s">
        <v>125</v>
      </c>
      <c r="C135" s="37" t="s">
        <v>16</v>
      </c>
      <c r="D135" s="44" t="s">
        <v>48</v>
      </c>
      <c r="E135" s="37">
        <f t="shared" si="4"/>
        <v>2</v>
      </c>
      <c r="F135" s="37" t="s">
        <v>11</v>
      </c>
      <c r="G135" s="65">
        <f>VLOOKUP(A135,'Price List SEK'!$A$2:$AB$2000,MATCH(D135,'Price List SEK'!$A$1:$AB$1,0),FALSE)*E135</f>
        <v>5836222.4733148189</v>
      </c>
    </row>
    <row r="136" spans="1:7" ht="15.75" customHeight="1" x14ac:dyDescent="0.25">
      <c r="A136" s="38">
        <v>44865</v>
      </c>
      <c r="B136" s="37" t="s">
        <v>125</v>
      </c>
      <c r="C136" s="37" t="s">
        <v>16</v>
      </c>
      <c r="D136" s="44" t="s">
        <v>49</v>
      </c>
      <c r="E136" s="37">
        <f t="shared" si="4"/>
        <v>2</v>
      </c>
      <c r="F136" s="37" t="s">
        <v>11</v>
      </c>
      <c r="G136" s="65">
        <f>VLOOKUP(A136,'Price List SEK'!$A$2:$AB$2000,MATCH(D136,'Price List SEK'!$A$1:$AB$1,0),FALSE)*E136</f>
        <v>411328.10006446909</v>
      </c>
    </row>
    <row r="137" spans="1:7" ht="15.75" customHeight="1" x14ac:dyDescent="0.25">
      <c r="A137" s="38">
        <v>44865</v>
      </c>
      <c r="B137" s="37" t="s">
        <v>125</v>
      </c>
      <c r="C137" s="37" t="s">
        <v>16</v>
      </c>
      <c r="D137" s="46" t="s">
        <v>37</v>
      </c>
      <c r="E137" s="37">
        <f t="shared" si="4"/>
        <v>12</v>
      </c>
      <c r="F137" s="37" t="s">
        <v>11</v>
      </c>
      <c r="G137" s="65">
        <f>VLOOKUP(A137,'Price List SEK'!$A$2:$AB$2000,MATCH(D137,'Price List SEK'!$A$1:$AB$1,0),FALSE)*E137</f>
        <v>302311.74307585141</v>
      </c>
    </row>
    <row r="138" spans="1:7" ht="15.75" customHeight="1" x14ac:dyDescent="0.25">
      <c r="A138" s="38">
        <v>44865</v>
      </c>
      <c r="B138" s="37" t="s">
        <v>125</v>
      </c>
      <c r="C138" s="37" t="s">
        <v>16</v>
      </c>
      <c r="D138" s="44" t="s">
        <v>10</v>
      </c>
      <c r="E138" s="37">
        <f t="shared" si="4"/>
        <v>800</v>
      </c>
      <c r="F138" s="37" t="s">
        <v>11</v>
      </c>
      <c r="G138" s="65">
        <f>VLOOKUP(A138,'Price List SEK'!$A$2:$AB$2000,MATCH(D138,'Price List SEK'!$A$1:$AB$1,0),FALSE)*E138</f>
        <v>309867.20139901369</v>
      </c>
    </row>
    <row r="139" spans="1:7" ht="15.75" customHeight="1" x14ac:dyDescent="0.25">
      <c r="A139" s="40">
        <v>44865</v>
      </c>
      <c r="B139" s="41" t="s">
        <v>125</v>
      </c>
      <c r="C139" s="41" t="s">
        <v>16</v>
      </c>
      <c r="D139" s="43" t="s">
        <v>51</v>
      </c>
      <c r="E139" s="41">
        <f t="shared" si="4"/>
        <v>2</v>
      </c>
      <c r="F139" s="41" t="s">
        <v>11</v>
      </c>
      <c r="G139" s="66">
        <f>VLOOKUP(A139,'Price List SEK'!$A$2:$AB$2000,MATCH(D139,'Price List SEK'!$A$1:$AB$1,0),FALSE)*E139</f>
        <v>153514.01486633663</v>
      </c>
    </row>
    <row r="140" spans="1:7" ht="15.75" customHeight="1" x14ac:dyDescent="0.25">
      <c r="A140" s="45">
        <v>44868</v>
      </c>
      <c r="B140" s="37" t="s">
        <v>123</v>
      </c>
      <c r="C140" s="39" t="s">
        <v>16</v>
      </c>
      <c r="D140" s="37" t="s">
        <v>29</v>
      </c>
      <c r="E140" s="37">
        <f>20*Products!E4</f>
        <v>3200</v>
      </c>
      <c r="F140" s="48" t="s">
        <v>11</v>
      </c>
      <c r="G140" s="65">
        <f>VLOOKUP(A140,'Price List SEK'!$A$2:$AB$2000,MATCH(D140,'Price List SEK'!$A$1:$AB$1,0),FALSE)*E140</f>
        <v>3341.2128127002034</v>
      </c>
    </row>
    <row r="141" spans="1:7" ht="15.75" customHeight="1" x14ac:dyDescent="0.25">
      <c r="A141" s="45">
        <v>44868</v>
      </c>
      <c r="B141" s="37" t="s">
        <v>123</v>
      </c>
      <c r="C141" s="39" t="s">
        <v>16</v>
      </c>
      <c r="D141" s="37" t="s">
        <v>30</v>
      </c>
      <c r="E141" s="37">
        <f>20*Products!E5</f>
        <v>3080</v>
      </c>
      <c r="F141" s="48" t="s">
        <v>11</v>
      </c>
      <c r="G141" s="65">
        <f>VLOOKUP(A141,'Price List SEK'!$A$2:$AB$2000,MATCH(D141,'Price List SEK'!$A$1:$AB$1,0),FALSE)*E141</f>
        <v>16545.89543963506</v>
      </c>
    </row>
    <row r="142" spans="1:7" ht="15.75" customHeight="1" x14ac:dyDescent="0.25">
      <c r="A142" s="45">
        <v>44868</v>
      </c>
      <c r="B142" s="37" t="s">
        <v>123</v>
      </c>
      <c r="C142" s="39" t="s">
        <v>16</v>
      </c>
      <c r="D142" s="37" t="s">
        <v>32</v>
      </c>
      <c r="E142" s="37">
        <f>20*Products!E6</f>
        <v>2400</v>
      </c>
      <c r="F142" s="48" t="s">
        <v>11</v>
      </c>
      <c r="G142" s="65">
        <f>VLOOKUP(A142,'Price List SEK'!$A$2:$AB$2000,MATCH(D142,'Price List SEK'!$A$1:$AB$1,0),FALSE)*E142</f>
        <v>23251.999223370152</v>
      </c>
    </row>
    <row r="143" spans="1:7" ht="15.75" customHeight="1" x14ac:dyDescent="0.25">
      <c r="A143" s="45">
        <v>44868</v>
      </c>
      <c r="B143" s="37" t="s">
        <v>123</v>
      </c>
      <c r="C143" s="39" t="s">
        <v>16</v>
      </c>
      <c r="D143" s="37" t="s">
        <v>33</v>
      </c>
      <c r="E143" s="37">
        <f>20*Products!E7</f>
        <v>15000</v>
      </c>
      <c r="F143" s="48" t="s">
        <v>11</v>
      </c>
      <c r="G143" s="65">
        <f>VLOOKUP(A143,'Price List SEK'!$A$2:$AB$2000,MATCH(D143,'Price List SEK'!$A$1:$AB$1,0),FALSE)*E143</f>
        <v>229590.17456043328</v>
      </c>
    </row>
    <row r="144" spans="1:7" ht="15.75" customHeight="1" x14ac:dyDescent="0.25">
      <c r="A144" s="45">
        <v>44868</v>
      </c>
      <c r="B144" s="37" t="s">
        <v>123</v>
      </c>
      <c r="C144" s="39" t="s">
        <v>16</v>
      </c>
      <c r="D144" s="37" t="s">
        <v>36</v>
      </c>
      <c r="E144" s="37">
        <f>20*Products!E8</f>
        <v>100</v>
      </c>
      <c r="F144" s="48" t="s">
        <v>11</v>
      </c>
      <c r="G144" s="65">
        <f>VLOOKUP(A144,'Price List SEK'!$A$2:$AB$2000,MATCH(D144,'Price List SEK'!$A$1:$AB$1,0),FALSE)*E144</f>
        <v>37623.859316039037</v>
      </c>
    </row>
    <row r="145" spans="1:7" ht="15.75" customHeight="1" x14ac:dyDescent="0.25">
      <c r="A145" s="45">
        <v>44868</v>
      </c>
      <c r="B145" s="37" t="s">
        <v>123</v>
      </c>
      <c r="C145" s="39" t="s">
        <v>16</v>
      </c>
      <c r="D145" s="44" t="s">
        <v>40</v>
      </c>
      <c r="E145" s="37">
        <f>20*Products!E9</f>
        <v>40</v>
      </c>
      <c r="F145" s="48" t="s">
        <v>11</v>
      </c>
      <c r="G145" s="65">
        <f>VLOOKUP(A145,'Price List SEK'!$A$2:$AB$2000,MATCH(D145,'Price List SEK'!$A$1:$AB$1,0),FALSE)*E145</f>
        <v>18935.232642478382</v>
      </c>
    </row>
    <row r="146" spans="1:7" ht="15.75" customHeight="1" x14ac:dyDescent="0.25">
      <c r="A146" s="45">
        <v>44868</v>
      </c>
      <c r="B146" s="37" t="s">
        <v>123</v>
      </c>
      <c r="C146" s="39" t="s">
        <v>16</v>
      </c>
      <c r="D146" s="44" t="s">
        <v>41</v>
      </c>
      <c r="E146" s="37">
        <f>20*Products!E10</f>
        <v>40</v>
      </c>
      <c r="F146" s="48" t="s">
        <v>11</v>
      </c>
      <c r="G146" s="65">
        <f>VLOOKUP(A146,'Price List SEK'!$A$2:$AB$2000,MATCH(D146,'Price List SEK'!$A$1:$AB$1,0),FALSE)*E146</f>
        <v>3946.4054933300367</v>
      </c>
    </row>
    <row r="147" spans="1:7" ht="15.75" customHeight="1" x14ac:dyDescent="0.25">
      <c r="A147" s="45">
        <v>44868</v>
      </c>
      <c r="B147" s="37" t="s">
        <v>123</v>
      </c>
      <c r="C147" s="39" t="s">
        <v>16</v>
      </c>
      <c r="D147" s="44" t="s">
        <v>44</v>
      </c>
      <c r="E147" s="37">
        <f>20*Products!E11</f>
        <v>20</v>
      </c>
      <c r="F147" s="48" t="s">
        <v>11</v>
      </c>
      <c r="G147" s="65">
        <f>VLOOKUP(A147,'Price List SEK'!$A$2:$AB$2000,MATCH(D147,'Price List SEK'!$A$1:$AB$1,0),FALSE)*E147</f>
        <v>99375.222131661561</v>
      </c>
    </row>
    <row r="148" spans="1:7" ht="15.75" customHeight="1" x14ac:dyDescent="0.25">
      <c r="A148" s="45">
        <v>44868</v>
      </c>
      <c r="B148" s="37" t="s">
        <v>123</v>
      </c>
      <c r="C148" s="39" t="s">
        <v>16</v>
      </c>
      <c r="D148" s="44" t="s">
        <v>42</v>
      </c>
      <c r="E148" s="37">
        <f>20*Products!E12</f>
        <v>40</v>
      </c>
      <c r="F148" s="48" t="s">
        <v>11</v>
      </c>
      <c r="G148" s="65">
        <f>VLOOKUP(A148,'Price List SEK'!$A$2:$AB$2000,MATCH(D148,'Price List SEK'!$A$1:$AB$1,0),FALSE)*E148</f>
        <v>298300.20711417799</v>
      </c>
    </row>
    <row r="149" spans="1:7" ht="15.75" customHeight="1" x14ac:dyDescent="0.25">
      <c r="A149" s="47">
        <v>44868</v>
      </c>
      <c r="B149" s="41" t="s">
        <v>123</v>
      </c>
      <c r="C149" s="42" t="s">
        <v>16</v>
      </c>
      <c r="D149" s="43" t="s">
        <v>10</v>
      </c>
      <c r="E149" s="41">
        <f>20*Products!E13</f>
        <v>500</v>
      </c>
      <c r="F149" s="49" t="s">
        <v>11</v>
      </c>
      <c r="G149" s="66">
        <f>VLOOKUP(A149,'Price List SEK'!$A$2:$AB$2000,MATCH(D149,'Price List SEK'!$A$1:$AB$1,0),FALSE)*E149</f>
        <v>196065.11919411027</v>
      </c>
    </row>
    <row r="150" spans="1:7" ht="15.75" customHeight="1" x14ac:dyDescent="0.25">
      <c r="A150" s="45">
        <v>44869</v>
      </c>
      <c r="B150" s="37" t="s">
        <v>124</v>
      </c>
      <c r="C150" s="37" t="s">
        <v>16</v>
      </c>
      <c r="D150" s="46" t="s">
        <v>97</v>
      </c>
      <c r="E150" s="37">
        <v>4</v>
      </c>
      <c r="F150" s="37" t="s">
        <v>11</v>
      </c>
      <c r="G150" s="65">
        <f>VLOOKUP(A150,'Price List SEK'!$A$2:$AB$2000,MATCH(D150,'Price List SEK'!$A$1:$AB$1,0),FALSE)*E150</f>
        <v>96965.215576862698</v>
      </c>
    </row>
    <row r="151" spans="1:7" ht="15.75" customHeight="1" x14ac:dyDescent="0.25">
      <c r="A151" s="45">
        <v>44869</v>
      </c>
      <c r="B151" s="37" t="s">
        <v>124</v>
      </c>
      <c r="C151" s="37" t="s">
        <v>16</v>
      </c>
      <c r="D151" s="44" t="s">
        <v>98</v>
      </c>
      <c r="E151" s="37">
        <v>4</v>
      </c>
      <c r="F151" s="37" t="s">
        <v>11</v>
      </c>
      <c r="G151" s="65">
        <f>VLOOKUP(A151,'Price List SEK'!$A$2:$AB$2000,MATCH(D151,'Price List SEK'!$A$1:$AB$1,0),FALSE)*E151</f>
        <v>185051.56680000172</v>
      </c>
    </row>
    <row r="152" spans="1:7" ht="15.75" customHeight="1" x14ac:dyDescent="0.25">
      <c r="A152" s="45">
        <v>44869</v>
      </c>
      <c r="B152" s="37" t="s">
        <v>124</v>
      </c>
      <c r="C152" s="37" t="s">
        <v>16</v>
      </c>
      <c r="D152" s="46" t="s">
        <v>45</v>
      </c>
      <c r="E152" s="37">
        <v>2</v>
      </c>
      <c r="F152" s="37" t="s">
        <v>11</v>
      </c>
      <c r="G152" s="65">
        <f>VLOOKUP(A152,'Price List SEK'!$A$2:$AB$2000,MATCH(D152,'Price List SEK'!$A$1:$AB$1,0),FALSE)*E152</f>
        <v>1007515.8403153836</v>
      </c>
    </row>
    <row r="153" spans="1:7" ht="15.75" customHeight="1" x14ac:dyDescent="0.25">
      <c r="A153" s="45">
        <v>44869</v>
      </c>
      <c r="B153" s="37" t="s">
        <v>124</v>
      </c>
      <c r="C153" s="37" t="s">
        <v>16</v>
      </c>
      <c r="D153" s="44" t="s">
        <v>47</v>
      </c>
      <c r="E153" s="37">
        <v>1</v>
      </c>
      <c r="F153" s="37" t="s">
        <v>11</v>
      </c>
      <c r="G153" s="65">
        <f>VLOOKUP(A153,'Price List SEK'!$A$2:$AB$2000,MATCH(D153,'Price List SEK'!$A$1:$AB$1,0),FALSE)*E153</f>
        <v>324614.59568456368</v>
      </c>
    </row>
    <row r="154" spans="1:7" ht="15.75" customHeight="1" x14ac:dyDescent="0.25">
      <c r="A154" s="45">
        <v>44869</v>
      </c>
      <c r="B154" s="37" t="s">
        <v>124</v>
      </c>
      <c r="C154" s="37" t="s">
        <v>16</v>
      </c>
      <c r="D154" s="44" t="s">
        <v>48</v>
      </c>
      <c r="E154" s="37">
        <v>1</v>
      </c>
      <c r="F154" s="37" t="s">
        <v>11</v>
      </c>
      <c r="G154" s="65">
        <f>VLOOKUP(A154,'Price List SEK'!$A$2:$AB$2000,MATCH(D154,'Price List SEK'!$A$1:$AB$1,0),FALSE)*E154</f>
        <v>2953617.3299682555</v>
      </c>
    </row>
    <row r="155" spans="1:7" ht="15.75" customHeight="1" x14ac:dyDescent="0.25">
      <c r="A155" s="45">
        <v>44869</v>
      </c>
      <c r="B155" s="46" t="s">
        <v>124</v>
      </c>
      <c r="C155" s="37" t="s">
        <v>16</v>
      </c>
      <c r="D155" s="44" t="s">
        <v>49</v>
      </c>
      <c r="E155" s="37">
        <v>1</v>
      </c>
      <c r="F155" s="37" t="s">
        <v>11</v>
      </c>
      <c r="G155" s="65">
        <f>VLOOKUP(A155,'Price List SEK'!$A$2:$AB$2000,MATCH(D155,'Price List SEK'!$A$1:$AB$1,0),FALSE)*E155</f>
        <v>204295.45714049181</v>
      </c>
    </row>
    <row r="156" spans="1:7" ht="15.75" customHeight="1" x14ac:dyDescent="0.25">
      <c r="A156" s="45">
        <v>44869</v>
      </c>
      <c r="B156" s="37" t="s">
        <v>124</v>
      </c>
      <c r="C156" s="37" t="s">
        <v>16</v>
      </c>
      <c r="D156" s="46" t="s">
        <v>37</v>
      </c>
      <c r="E156" s="37">
        <v>6</v>
      </c>
      <c r="F156" s="37" t="s">
        <v>11</v>
      </c>
      <c r="G156" s="65">
        <f>VLOOKUP(A156,'Price List SEK'!$A$2:$AB$2000,MATCH(D156,'Price List SEK'!$A$1:$AB$1,0),FALSE)*E156</f>
        <v>152927.71927997121</v>
      </c>
    </row>
    <row r="157" spans="1:7" ht="15.75" customHeight="1" x14ac:dyDescent="0.25">
      <c r="A157" s="45">
        <v>44869</v>
      </c>
      <c r="B157" s="37" t="s">
        <v>124</v>
      </c>
      <c r="C157" s="37" t="s">
        <v>16</v>
      </c>
      <c r="D157" s="44" t="s">
        <v>10</v>
      </c>
      <c r="E157" s="37">
        <v>400</v>
      </c>
      <c r="F157" s="37" t="s">
        <v>11</v>
      </c>
      <c r="G157" s="65">
        <f>VLOOKUP(A157,'Price List SEK'!$A$2:$AB$2000,MATCH(D157,'Price List SEK'!$A$1:$AB$1,0),FALSE)*E157</f>
        <v>155416.36151807726</v>
      </c>
    </row>
    <row r="158" spans="1:7" ht="15.75" customHeight="1" x14ac:dyDescent="0.25">
      <c r="A158" s="47">
        <v>44869</v>
      </c>
      <c r="B158" s="41" t="s">
        <v>124</v>
      </c>
      <c r="C158" s="41" t="s">
        <v>16</v>
      </c>
      <c r="D158" s="43" t="s">
        <v>51</v>
      </c>
      <c r="E158" s="41">
        <v>1</v>
      </c>
      <c r="F158" s="41" t="s">
        <v>11</v>
      </c>
      <c r="G158" s="66">
        <f>VLOOKUP(A158,'Price List SEK'!$A$2:$AB$2000,MATCH(D158,'Price List SEK'!$A$1:$AB$1,0),FALSE)*E158</f>
        <v>76650.303531769794</v>
      </c>
    </row>
    <row r="159" spans="1:7" ht="15.75" customHeight="1" x14ac:dyDescent="0.25">
      <c r="A159" s="45">
        <v>44874</v>
      </c>
      <c r="B159" s="37" t="s">
        <v>124</v>
      </c>
      <c r="C159" s="37" t="s">
        <v>16</v>
      </c>
      <c r="D159" s="46" t="s">
        <v>97</v>
      </c>
      <c r="E159" s="37">
        <v>4</v>
      </c>
      <c r="F159" s="37" t="s">
        <v>11</v>
      </c>
      <c r="G159" s="65">
        <f>VLOOKUP(A159,'Price List SEK'!$A$2:$AB$2000,MATCH(D159,'Price List SEK'!$A$1:$AB$1,0),FALSE)*E159</f>
        <v>96938.580145401589</v>
      </c>
    </row>
    <row r="160" spans="1:7" ht="15.75" customHeight="1" x14ac:dyDescent="0.25">
      <c r="A160" s="45">
        <v>44874</v>
      </c>
      <c r="B160" s="37" t="s">
        <v>124</v>
      </c>
      <c r="C160" s="37" t="s">
        <v>16</v>
      </c>
      <c r="D160" s="44" t="s">
        <v>98</v>
      </c>
      <c r="E160" s="37">
        <v>4</v>
      </c>
      <c r="F160" s="37" t="s">
        <v>11</v>
      </c>
      <c r="G160" s="65">
        <f>VLOOKUP(A160,'Price List SEK'!$A$2:$AB$2000,MATCH(D160,'Price List SEK'!$A$1:$AB$1,0),FALSE)*E160</f>
        <v>185024.64476779156</v>
      </c>
    </row>
    <row r="161" spans="1:7" ht="15.75" customHeight="1" x14ac:dyDescent="0.25">
      <c r="A161" s="45">
        <v>44874</v>
      </c>
      <c r="B161" s="37" t="s">
        <v>124</v>
      </c>
      <c r="C161" s="37" t="s">
        <v>16</v>
      </c>
      <c r="D161" s="46" t="s">
        <v>45</v>
      </c>
      <c r="E161" s="37">
        <v>2</v>
      </c>
      <c r="F161" s="37" t="s">
        <v>11</v>
      </c>
      <c r="G161" s="65">
        <f>VLOOKUP(A161,'Price List SEK'!$A$2:$AB$2000,MATCH(D161,'Price List SEK'!$A$1:$AB$1,0),FALSE)*E161</f>
        <v>1010527.0302845361</v>
      </c>
    </row>
    <row r="162" spans="1:7" ht="15.75" customHeight="1" x14ac:dyDescent="0.25">
      <c r="A162" s="45">
        <v>44874</v>
      </c>
      <c r="B162" s="37" t="s">
        <v>124</v>
      </c>
      <c r="C162" s="37" t="s">
        <v>16</v>
      </c>
      <c r="D162" s="44" t="s">
        <v>47</v>
      </c>
      <c r="E162" s="37">
        <v>1</v>
      </c>
      <c r="F162" s="37" t="s">
        <v>11</v>
      </c>
      <c r="G162" s="65">
        <f>VLOOKUP(A162,'Price List SEK'!$A$2:$AB$2000,MATCH(D162,'Price List SEK'!$A$1:$AB$1,0),FALSE)*E162</f>
        <v>333636.44389452267</v>
      </c>
    </row>
    <row r="163" spans="1:7" ht="15.75" customHeight="1" x14ac:dyDescent="0.25">
      <c r="A163" s="45">
        <v>44874</v>
      </c>
      <c r="B163" s="37" t="s">
        <v>124</v>
      </c>
      <c r="C163" s="37" t="s">
        <v>16</v>
      </c>
      <c r="D163" s="44" t="s">
        <v>48</v>
      </c>
      <c r="E163" s="37">
        <v>1</v>
      </c>
      <c r="F163" s="37" t="s">
        <v>11</v>
      </c>
      <c r="G163" s="65">
        <f>VLOOKUP(A163,'Price List SEK'!$A$2:$AB$2000,MATCH(D163,'Price List SEK'!$A$1:$AB$1,0),FALSE)*E163</f>
        <v>2913159.1642082338</v>
      </c>
    </row>
    <row r="164" spans="1:7" ht="15.75" customHeight="1" x14ac:dyDescent="0.25">
      <c r="A164" s="45">
        <v>44874</v>
      </c>
      <c r="B164" s="37" t="s">
        <v>124</v>
      </c>
      <c r="C164" s="37" t="s">
        <v>16</v>
      </c>
      <c r="D164" s="44" t="s">
        <v>49</v>
      </c>
      <c r="E164" s="37">
        <v>1</v>
      </c>
      <c r="F164" s="37" t="s">
        <v>11</v>
      </c>
      <c r="G164" s="65">
        <f>VLOOKUP(A164,'Price List SEK'!$A$2:$AB$2000,MATCH(D164,'Price List SEK'!$A$1:$AB$1,0),FALSE)*E164</f>
        <v>204033.2757977414</v>
      </c>
    </row>
    <row r="165" spans="1:7" ht="15.75" customHeight="1" x14ac:dyDescent="0.25">
      <c r="A165" s="45">
        <v>44874</v>
      </c>
      <c r="B165" s="37" t="s">
        <v>124</v>
      </c>
      <c r="C165" s="37" t="s">
        <v>16</v>
      </c>
      <c r="D165" s="46" t="s">
        <v>37</v>
      </c>
      <c r="E165" s="37">
        <v>6</v>
      </c>
      <c r="F165" s="37" t="s">
        <v>11</v>
      </c>
      <c r="G165" s="65">
        <f>VLOOKUP(A165,'Price List SEK'!$A$2:$AB$2000,MATCH(D165,'Price List SEK'!$A$1:$AB$1,0),FALSE)*E165</f>
        <v>152204.62182920458</v>
      </c>
    </row>
    <row r="166" spans="1:7" ht="15.75" customHeight="1" x14ac:dyDescent="0.25">
      <c r="A166" s="45">
        <v>44874</v>
      </c>
      <c r="B166" s="37" t="s">
        <v>124</v>
      </c>
      <c r="C166" s="37" t="s">
        <v>16</v>
      </c>
      <c r="D166" s="44" t="s">
        <v>10</v>
      </c>
      <c r="E166" s="37">
        <v>400</v>
      </c>
      <c r="F166" s="37" t="s">
        <v>11</v>
      </c>
      <c r="G166" s="65">
        <f>VLOOKUP(A166,'Price List SEK'!$A$2:$AB$2000,MATCH(D166,'Price List SEK'!$A$1:$AB$1,0),FALSE)*E166</f>
        <v>158440.00363180586</v>
      </c>
    </row>
    <row r="167" spans="1:7" ht="15.75" customHeight="1" x14ac:dyDescent="0.25">
      <c r="A167" s="47">
        <v>44874</v>
      </c>
      <c r="B167" s="41" t="s">
        <v>124</v>
      </c>
      <c r="C167" s="41" t="s">
        <v>16</v>
      </c>
      <c r="D167" s="43" t="s">
        <v>51</v>
      </c>
      <c r="E167" s="41">
        <v>1</v>
      </c>
      <c r="F167" s="41" t="s">
        <v>11</v>
      </c>
      <c r="G167" s="66">
        <f>VLOOKUP(A167,'Price List SEK'!$A$2:$AB$2000,MATCH(D167,'Price List SEK'!$A$1:$AB$1,0),FALSE)*E167</f>
        <v>77675.675839079704</v>
      </c>
    </row>
    <row r="168" spans="1:7" ht="15.75" customHeight="1" x14ac:dyDescent="0.25">
      <c r="A168" s="45">
        <v>44880</v>
      </c>
      <c r="B168" s="37" t="s">
        <v>126</v>
      </c>
      <c r="C168" s="37" t="s">
        <v>16</v>
      </c>
      <c r="D168" s="46" t="s">
        <v>97</v>
      </c>
      <c r="E168" s="37">
        <f>3*E159</f>
        <v>12</v>
      </c>
      <c r="F168" s="48" t="s">
        <v>11</v>
      </c>
      <c r="G168" s="65">
        <f>VLOOKUP(A168,'Price List SEK'!$A$2:$AB$2000,MATCH(D168,'Price List SEK'!$A$1:$AB$1,0),FALSE)*E168</f>
        <v>291041.16309704044</v>
      </c>
    </row>
    <row r="169" spans="1:7" ht="15.75" customHeight="1" x14ac:dyDescent="0.25">
      <c r="A169" s="45">
        <v>44880</v>
      </c>
      <c r="B169" s="37" t="s">
        <v>126</v>
      </c>
      <c r="C169" s="37" t="s">
        <v>16</v>
      </c>
      <c r="D169" s="44" t="s">
        <v>98</v>
      </c>
      <c r="E169" s="37">
        <f t="shared" ref="E169:E176" si="5">3*E160</f>
        <v>12</v>
      </c>
      <c r="F169" s="48" t="s">
        <v>11</v>
      </c>
      <c r="G169" s="65">
        <f>VLOOKUP(A169,'Price List SEK'!$A$2:$AB$2000,MATCH(D169,'Price List SEK'!$A$1:$AB$1,0),FALSE)*E169</f>
        <v>557171.73321102327</v>
      </c>
    </row>
    <row r="170" spans="1:7" ht="15.75" customHeight="1" x14ac:dyDescent="0.25">
      <c r="A170" s="45">
        <v>44880</v>
      </c>
      <c r="B170" s="37" t="s">
        <v>126</v>
      </c>
      <c r="C170" s="37" t="s">
        <v>16</v>
      </c>
      <c r="D170" s="46" t="s">
        <v>45</v>
      </c>
      <c r="E170" s="37">
        <f t="shared" si="5"/>
        <v>6</v>
      </c>
      <c r="F170" s="48" t="s">
        <v>11</v>
      </c>
      <c r="G170" s="65">
        <f>VLOOKUP(A170,'Price List SEK'!$A$2:$AB$2000,MATCH(D170,'Price List SEK'!$A$1:$AB$1,0),FALSE)*E170</f>
        <v>3000112.6923650908</v>
      </c>
    </row>
    <row r="171" spans="1:7" ht="15.75" customHeight="1" x14ac:dyDescent="0.25">
      <c r="A171" s="45">
        <v>44880</v>
      </c>
      <c r="B171" s="37" t="s">
        <v>126</v>
      </c>
      <c r="C171" s="37" t="s">
        <v>16</v>
      </c>
      <c r="D171" s="44" t="s">
        <v>47</v>
      </c>
      <c r="E171" s="37">
        <f t="shared" si="5"/>
        <v>3</v>
      </c>
      <c r="F171" s="48" t="s">
        <v>11</v>
      </c>
      <c r="G171" s="65">
        <f>VLOOKUP(A171,'Price List SEK'!$A$2:$AB$2000,MATCH(D171,'Price List SEK'!$A$1:$AB$1,0),FALSE)*E171</f>
        <v>1003630.1776953728</v>
      </c>
    </row>
    <row r="172" spans="1:7" ht="15.75" customHeight="1" x14ac:dyDescent="0.25">
      <c r="A172" s="45">
        <v>44880</v>
      </c>
      <c r="B172" s="37" t="s">
        <v>126</v>
      </c>
      <c r="C172" s="37" t="s">
        <v>16</v>
      </c>
      <c r="D172" s="44" t="s">
        <v>48</v>
      </c>
      <c r="E172" s="37">
        <f t="shared" si="5"/>
        <v>3</v>
      </c>
      <c r="F172" s="48" t="s">
        <v>11</v>
      </c>
      <c r="G172" s="65">
        <f>VLOOKUP(A172,'Price List SEK'!$A$2:$AB$2000,MATCH(D172,'Price List SEK'!$A$1:$AB$1,0),FALSE)*E172</f>
        <v>8711512.431439694</v>
      </c>
    </row>
    <row r="173" spans="1:7" ht="15.75" customHeight="1" x14ac:dyDescent="0.25">
      <c r="A173" s="45">
        <v>44880</v>
      </c>
      <c r="B173" s="37" t="s">
        <v>126</v>
      </c>
      <c r="C173" s="37" t="s">
        <v>16</v>
      </c>
      <c r="D173" s="44" t="s">
        <v>49</v>
      </c>
      <c r="E173" s="37">
        <f t="shared" si="5"/>
        <v>3</v>
      </c>
      <c r="F173" s="48" t="s">
        <v>11</v>
      </c>
      <c r="G173" s="65">
        <f>VLOOKUP(A173,'Price List SEK'!$A$2:$AB$2000,MATCH(D173,'Price List SEK'!$A$1:$AB$1,0),FALSE)*E173</f>
        <v>611727.10816722072</v>
      </c>
    </row>
    <row r="174" spans="1:7" ht="15.75" customHeight="1" x14ac:dyDescent="0.25">
      <c r="A174" s="45">
        <v>44880</v>
      </c>
      <c r="B174" s="37" t="s">
        <v>126</v>
      </c>
      <c r="C174" s="37" t="s">
        <v>16</v>
      </c>
      <c r="D174" s="46" t="s">
        <v>37</v>
      </c>
      <c r="E174" s="37">
        <f t="shared" si="5"/>
        <v>18</v>
      </c>
      <c r="F174" s="48" t="s">
        <v>11</v>
      </c>
      <c r="G174" s="65">
        <f>VLOOKUP(A174,'Price List SEK'!$A$2:$AB$2000,MATCH(D174,'Price List SEK'!$A$1:$AB$1,0),FALSE)*E174</f>
        <v>456236.64635544433</v>
      </c>
    </row>
    <row r="175" spans="1:7" ht="15.75" customHeight="1" x14ac:dyDescent="0.25">
      <c r="A175" s="45">
        <v>44880</v>
      </c>
      <c r="B175" s="37" t="s">
        <v>126</v>
      </c>
      <c r="C175" s="37" t="s">
        <v>16</v>
      </c>
      <c r="D175" s="44" t="s">
        <v>10</v>
      </c>
      <c r="E175" s="37">
        <f t="shared" si="5"/>
        <v>1200</v>
      </c>
      <c r="F175" s="48" t="s">
        <v>11</v>
      </c>
      <c r="G175" s="65">
        <f>VLOOKUP(A175,'Price List SEK'!$A$2:$AB$2000,MATCH(D175,'Price List SEK'!$A$1:$AB$1,0),FALSE)*E175</f>
        <v>475541.95656845253</v>
      </c>
    </row>
    <row r="176" spans="1:7" ht="15.75" customHeight="1" x14ac:dyDescent="0.25">
      <c r="A176" s="47">
        <v>44880</v>
      </c>
      <c r="B176" s="41" t="s">
        <v>126</v>
      </c>
      <c r="C176" s="41" t="s">
        <v>16</v>
      </c>
      <c r="D176" s="43" t="s">
        <v>51</v>
      </c>
      <c r="E176" s="41">
        <f t="shared" si="5"/>
        <v>3</v>
      </c>
      <c r="F176" s="49" t="s">
        <v>11</v>
      </c>
      <c r="G176" s="66">
        <f>VLOOKUP(A176,'Price List SEK'!$A$2:$AB$2000,MATCH(D176,'Price List SEK'!$A$1:$AB$1,0),FALSE)*E176</f>
        <v>231684.7529245948</v>
      </c>
    </row>
    <row r="177" spans="7:7" ht="15.75" customHeight="1" x14ac:dyDescent="0.25">
      <c r="G177" s="50"/>
    </row>
    <row r="178" spans="7:7" ht="15.75" customHeight="1" x14ac:dyDescent="0.25">
      <c r="G178" s="50"/>
    </row>
    <row r="179" spans="7:7" ht="15.75" customHeight="1" x14ac:dyDescent="0.25">
      <c r="G179" s="50"/>
    </row>
    <row r="180" spans="7:7" ht="15.75" customHeight="1" x14ac:dyDescent="0.25">
      <c r="G180" s="50"/>
    </row>
    <row r="181" spans="7:7" ht="15.75" customHeight="1" x14ac:dyDescent="0.25">
      <c r="G181" s="50"/>
    </row>
    <row r="182" spans="7:7" ht="15.75" customHeight="1" x14ac:dyDescent="0.25">
      <c r="G182" s="50"/>
    </row>
    <row r="183" spans="7:7" ht="15.75" customHeight="1" x14ac:dyDescent="0.25">
      <c r="G183" s="50"/>
    </row>
    <row r="184" spans="7:7" ht="15.75" customHeight="1" x14ac:dyDescent="0.25">
      <c r="G184" s="50"/>
    </row>
    <row r="185" spans="7:7" ht="15.75" customHeight="1" x14ac:dyDescent="0.25">
      <c r="G185" s="50"/>
    </row>
    <row r="186" spans="7:7" ht="15.75" customHeight="1" x14ac:dyDescent="0.25">
      <c r="G186" s="50"/>
    </row>
    <row r="187" spans="7:7" ht="15.75" customHeight="1" x14ac:dyDescent="0.25">
      <c r="G187" s="50"/>
    </row>
    <row r="188" spans="7:7" ht="15.75" customHeight="1" x14ac:dyDescent="0.25">
      <c r="G188" s="50"/>
    </row>
    <row r="189" spans="7:7" ht="15.75" customHeight="1" x14ac:dyDescent="0.25">
      <c r="G189" s="50"/>
    </row>
    <row r="190" spans="7:7" ht="15.75" customHeight="1" x14ac:dyDescent="0.25">
      <c r="G190" s="50"/>
    </row>
    <row r="191" spans="7:7" ht="15.75" customHeight="1" x14ac:dyDescent="0.25">
      <c r="G191" s="50"/>
    </row>
    <row r="192" spans="7:7" ht="15.75" customHeight="1" x14ac:dyDescent="0.25">
      <c r="G192" s="50"/>
    </row>
    <row r="193" spans="7:7" ht="15.75" customHeight="1" x14ac:dyDescent="0.25">
      <c r="G193" s="50"/>
    </row>
    <row r="194" spans="7:7" ht="15.75" customHeight="1" x14ac:dyDescent="0.25">
      <c r="G194" s="50"/>
    </row>
    <row r="195" spans="7:7" ht="15.75" customHeight="1" x14ac:dyDescent="0.25">
      <c r="G195" s="50"/>
    </row>
    <row r="196" spans="7:7" ht="15.75" customHeight="1" x14ac:dyDescent="0.25">
      <c r="G196" s="50"/>
    </row>
    <row r="197" spans="7:7" ht="15.75" customHeight="1" x14ac:dyDescent="0.25">
      <c r="G197" s="50"/>
    </row>
    <row r="198" spans="7:7" ht="15.75" customHeight="1" x14ac:dyDescent="0.25">
      <c r="G198" s="50"/>
    </row>
    <row r="199" spans="7:7" ht="15.75" customHeight="1" x14ac:dyDescent="0.25">
      <c r="G199" s="50"/>
    </row>
    <row r="200" spans="7:7" ht="15.75" customHeight="1" x14ac:dyDescent="0.25">
      <c r="G200" s="50"/>
    </row>
    <row r="201" spans="7:7" ht="15.75" customHeight="1" x14ac:dyDescent="0.25">
      <c r="G201" s="50"/>
    </row>
    <row r="202" spans="7:7" ht="15.75" customHeight="1" x14ac:dyDescent="0.25">
      <c r="G202" s="50"/>
    </row>
    <row r="203" spans="7:7" ht="15.75" customHeight="1" x14ac:dyDescent="0.25">
      <c r="G203" s="50"/>
    </row>
    <row r="204" spans="7:7" ht="15.75" customHeight="1" x14ac:dyDescent="0.25">
      <c r="G204" s="50"/>
    </row>
    <row r="205" spans="7:7" ht="15.75" customHeight="1" x14ac:dyDescent="0.25">
      <c r="G205" s="50"/>
    </row>
    <row r="206" spans="7:7" ht="15.75" customHeight="1" x14ac:dyDescent="0.25">
      <c r="G206" s="50"/>
    </row>
    <row r="207" spans="7:7" ht="15.75" customHeight="1" x14ac:dyDescent="0.25">
      <c r="G207" s="50"/>
    </row>
    <row r="208" spans="7:7" ht="15.75" customHeight="1" x14ac:dyDescent="0.25">
      <c r="G208" s="50"/>
    </row>
    <row r="209" spans="7:7" ht="15.75" customHeight="1" x14ac:dyDescent="0.25">
      <c r="G209" s="50"/>
    </row>
    <row r="210" spans="7:7" ht="15.75" customHeight="1" x14ac:dyDescent="0.25">
      <c r="G210" s="50"/>
    </row>
    <row r="211" spans="7:7" ht="15.75" customHeight="1" x14ac:dyDescent="0.25">
      <c r="G211" s="50"/>
    </row>
    <row r="212" spans="7:7" ht="15.75" customHeight="1" x14ac:dyDescent="0.25">
      <c r="G212" s="50"/>
    </row>
    <row r="213" spans="7:7" ht="15.75" customHeight="1" x14ac:dyDescent="0.25">
      <c r="G213" s="50"/>
    </row>
    <row r="214" spans="7:7" ht="15.75" customHeight="1" x14ac:dyDescent="0.25">
      <c r="G214" s="50"/>
    </row>
    <row r="215" spans="7:7" ht="15.75" customHeight="1" x14ac:dyDescent="0.25">
      <c r="G215" s="50"/>
    </row>
    <row r="216" spans="7:7" ht="15.75" customHeight="1" x14ac:dyDescent="0.25">
      <c r="G216" s="50"/>
    </row>
    <row r="217" spans="7:7" ht="15.75" customHeight="1" x14ac:dyDescent="0.25">
      <c r="G217" s="50"/>
    </row>
    <row r="218" spans="7:7" ht="15.75" customHeight="1" x14ac:dyDescent="0.25">
      <c r="G218" s="50"/>
    </row>
    <row r="219" spans="7:7" ht="15.75" customHeight="1" x14ac:dyDescent="0.25">
      <c r="G219" s="50"/>
    </row>
    <row r="220" spans="7:7" ht="15.75" customHeight="1" x14ac:dyDescent="0.25">
      <c r="G220" s="50"/>
    </row>
    <row r="221" spans="7:7" ht="15.75" customHeight="1" x14ac:dyDescent="0.25">
      <c r="G221" s="50"/>
    </row>
    <row r="222" spans="7:7" ht="15.75" customHeight="1" x14ac:dyDescent="0.25">
      <c r="G222" s="50"/>
    </row>
    <row r="223" spans="7:7" ht="15.75" customHeight="1" x14ac:dyDescent="0.25">
      <c r="G223" s="50"/>
    </row>
    <row r="224" spans="7:7" ht="15.75" customHeight="1" x14ac:dyDescent="0.25">
      <c r="G224" s="50"/>
    </row>
    <row r="225" spans="7:7" ht="15.75" customHeight="1" x14ac:dyDescent="0.25">
      <c r="G225" s="50"/>
    </row>
    <row r="226" spans="7:7" ht="15.75" customHeight="1" x14ac:dyDescent="0.25">
      <c r="G226" s="50"/>
    </row>
    <row r="227" spans="7:7" ht="15.75" customHeight="1" x14ac:dyDescent="0.25">
      <c r="G227" s="50"/>
    </row>
    <row r="228" spans="7:7" ht="15.75" customHeight="1" x14ac:dyDescent="0.25">
      <c r="G228" s="50"/>
    </row>
    <row r="229" spans="7:7" ht="15.75" customHeight="1" x14ac:dyDescent="0.25">
      <c r="G229" s="50"/>
    </row>
    <row r="230" spans="7:7" ht="15.75" customHeight="1" x14ac:dyDescent="0.25">
      <c r="G230" s="50"/>
    </row>
    <row r="231" spans="7:7" ht="15.75" customHeight="1" x14ac:dyDescent="0.25">
      <c r="G231" s="50"/>
    </row>
    <row r="232" spans="7:7" ht="15.75" customHeight="1" x14ac:dyDescent="0.25">
      <c r="G232" s="50"/>
    </row>
    <row r="233" spans="7:7" ht="15.75" customHeight="1" x14ac:dyDescent="0.25">
      <c r="G233" s="50"/>
    </row>
    <row r="234" spans="7:7" ht="15.75" customHeight="1" x14ac:dyDescent="0.25">
      <c r="G234" s="50"/>
    </row>
    <row r="235" spans="7:7" ht="15.75" customHeight="1" x14ac:dyDescent="0.25">
      <c r="G235" s="50"/>
    </row>
    <row r="236" spans="7:7" ht="15.75" customHeight="1" x14ac:dyDescent="0.25">
      <c r="G236" s="50"/>
    </row>
    <row r="237" spans="7:7" ht="15.75" customHeight="1" x14ac:dyDescent="0.25">
      <c r="G237" s="50"/>
    </row>
    <row r="238" spans="7:7" ht="15.75" customHeight="1" x14ac:dyDescent="0.25">
      <c r="G238" s="50"/>
    </row>
    <row r="239" spans="7:7" ht="15.75" customHeight="1" x14ac:dyDescent="0.25">
      <c r="G239" s="50"/>
    </row>
    <row r="240" spans="7:7" ht="15.75" customHeight="1" x14ac:dyDescent="0.25">
      <c r="G240" s="50"/>
    </row>
    <row r="241" spans="7:7" ht="15.75" customHeight="1" x14ac:dyDescent="0.25">
      <c r="G241" s="50"/>
    </row>
    <row r="242" spans="7:7" ht="15.75" customHeight="1" x14ac:dyDescent="0.25">
      <c r="G242" s="50"/>
    </row>
    <row r="243" spans="7:7" ht="15.75" customHeight="1" x14ac:dyDescent="0.25">
      <c r="G243" s="50"/>
    </row>
    <row r="244" spans="7:7" ht="15.75" customHeight="1" x14ac:dyDescent="0.25">
      <c r="G244" s="50"/>
    </row>
    <row r="245" spans="7:7" ht="15.75" customHeight="1" x14ac:dyDescent="0.25">
      <c r="G245" s="50"/>
    </row>
    <row r="246" spans="7:7" ht="15.75" customHeight="1" x14ac:dyDescent="0.25">
      <c r="G246" s="50"/>
    </row>
    <row r="247" spans="7:7" ht="15.75" customHeight="1" x14ac:dyDescent="0.25">
      <c r="G247" s="50"/>
    </row>
    <row r="248" spans="7:7" ht="15.75" customHeight="1" x14ac:dyDescent="0.25">
      <c r="G248" s="50"/>
    </row>
    <row r="249" spans="7:7" ht="15.75" customHeight="1" x14ac:dyDescent="0.25">
      <c r="G249" s="50"/>
    </row>
    <row r="250" spans="7:7" ht="15.75" customHeight="1" x14ac:dyDescent="0.25">
      <c r="G250" s="50"/>
    </row>
    <row r="251" spans="7:7" ht="15.75" customHeight="1" x14ac:dyDescent="0.25">
      <c r="G251" s="50"/>
    </row>
    <row r="252" spans="7:7" ht="15.75" customHeight="1" x14ac:dyDescent="0.25">
      <c r="G252" s="50"/>
    </row>
    <row r="253" spans="7:7" ht="15.75" customHeight="1" x14ac:dyDescent="0.25">
      <c r="G253" s="50"/>
    </row>
    <row r="254" spans="7:7" ht="15.75" customHeight="1" x14ac:dyDescent="0.25">
      <c r="G254" s="50"/>
    </row>
    <row r="255" spans="7:7" ht="15.75" customHeight="1" x14ac:dyDescent="0.25">
      <c r="G255" s="50"/>
    </row>
    <row r="256" spans="7:7" ht="15.75" customHeight="1" x14ac:dyDescent="0.25">
      <c r="G256" s="50"/>
    </row>
    <row r="257" spans="7:7" ht="15.75" customHeight="1" x14ac:dyDescent="0.25">
      <c r="G257" s="50"/>
    </row>
    <row r="258" spans="7:7" ht="15.75" customHeight="1" x14ac:dyDescent="0.25">
      <c r="G258" s="50"/>
    </row>
    <row r="259" spans="7:7" ht="15.75" customHeight="1" x14ac:dyDescent="0.25">
      <c r="G259" s="50"/>
    </row>
    <row r="260" spans="7:7" ht="15.75" customHeight="1" x14ac:dyDescent="0.25">
      <c r="G260" s="50"/>
    </row>
    <row r="261" spans="7:7" ht="15.75" customHeight="1" x14ac:dyDescent="0.25">
      <c r="G261" s="50"/>
    </row>
    <row r="262" spans="7:7" ht="15.75" customHeight="1" x14ac:dyDescent="0.25">
      <c r="G262" s="50"/>
    </row>
    <row r="263" spans="7:7" ht="15.75" customHeight="1" x14ac:dyDescent="0.25">
      <c r="G263" s="50"/>
    </row>
    <row r="264" spans="7:7" ht="15.75" customHeight="1" x14ac:dyDescent="0.25">
      <c r="G264" s="50"/>
    </row>
    <row r="265" spans="7:7" ht="15.75" customHeight="1" x14ac:dyDescent="0.25">
      <c r="G265" s="50"/>
    </row>
    <row r="266" spans="7:7" ht="15.75" customHeight="1" x14ac:dyDescent="0.25">
      <c r="G266" s="50"/>
    </row>
    <row r="267" spans="7:7" ht="15.75" customHeight="1" x14ac:dyDescent="0.25">
      <c r="G267" s="50"/>
    </row>
    <row r="268" spans="7:7" ht="15.75" customHeight="1" x14ac:dyDescent="0.25">
      <c r="G268" s="50"/>
    </row>
    <row r="269" spans="7:7" ht="15.75" customHeight="1" x14ac:dyDescent="0.25">
      <c r="G269" s="50"/>
    </row>
    <row r="270" spans="7:7" ht="15.75" customHeight="1" x14ac:dyDescent="0.25">
      <c r="G270" s="50"/>
    </row>
    <row r="271" spans="7:7" ht="15.75" customHeight="1" x14ac:dyDescent="0.25">
      <c r="G271" s="50"/>
    </row>
    <row r="272" spans="7:7" ht="15.75" customHeight="1" x14ac:dyDescent="0.25">
      <c r="G272" s="50"/>
    </row>
    <row r="273" spans="7:7" ht="15.75" customHeight="1" x14ac:dyDescent="0.25">
      <c r="G273" s="50"/>
    </row>
    <row r="274" spans="7:7" ht="15.75" customHeight="1" x14ac:dyDescent="0.25">
      <c r="G274" s="50"/>
    </row>
    <row r="275" spans="7:7" ht="15.75" customHeight="1" x14ac:dyDescent="0.25">
      <c r="G275" s="50"/>
    </row>
    <row r="276" spans="7:7" ht="15.75" customHeight="1" x14ac:dyDescent="0.25">
      <c r="G276" s="50"/>
    </row>
    <row r="277" spans="7:7" ht="15.75" customHeight="1" x14ac:dyDescent="0.25">
      <c r="G277" s="50"/>
    </row>
    <row r="278" spans="7:7" ht="15.75" customHeight="1" x14ac:dyDescent="0.25">
      <c r="G278" s="50"/>
    </row>
    <row r="279" spans="7:7" ht="15.75" customHeight="1" x14ac:dyDescent="0.25">
      <c r="G279" s="50"/>
    </row>
    <row r="280" spans="7:7" ht="15.75" customHeight="1" x14ac:dyDescent="0.25">
      <c r="G280" s="50"/>
    </row>
    <row r="281" spans="7:7" ht="15.75" customHeight="1" x14ac:dyDescent="0.25">
      <c r="G281" s="50"/>
    </row>
    <row r="282" spans="7:7" ht="15.75" customHeight="1" x14ac:dyDescent="0.25">
      <c r="G282" s="50"/>
    </row>
    <row r="283" spans="7:7" ht="15.75" customHeight="1" x14ac:dyDescent="0.25">
      <c r="G283" s="50"/>
    </row>
    <row r="284" spans="7:7" ht="15.75" customHeight="1" x14ac:dyDescent="0.25">
      <c r="G284" s="50"/>
    </row>
    <row r="285" spans="7:7" ht="15.75" customHeight="1" x14ac:dyDescent="0.25">
      <c r="G285" s="50"/>
    </row>
    <row r="286" spans="7:7" ht="15.75" customHeight="1" x14ac:dyDescent="0.25">
      <c r="G286" s="50"/>
    </row>
    <row r="287" spans="7:7" ht="15.75" customHeight="1" x14ac:dyDescent="0.25">
      <c r="G287" s="50"/>
    </row>
    <row r="288" spans="7:7" ht="15.75" customHeight="1" x14ac:dyDescent="0.25">
      <c r="G288" s="50"/>
    </row>
    <row r="289" spans="7:7" ht="15.75" customHeight="1" x14ac:dyDescent="0.25">
      <c r="G289" s="50"/>
    </row>
    <row r="290" spans="7:7" ht="15.75" customHeight="1" x14ac:dyDescent="0.25">
      <c r="G290" s="50"/>
    </row>
    <row r="291" spans="7:7" ht="15.75" customHeight="1" x14ac:dyDescent="0.25">
      <c r="G291" s="50"/>
    </row>
    <row r="292" spans="7:7" ht="15.75" customHeight="1" x14ac:dyDescent="0.25">
      <c r="G292" s="50"/>
    </row>
    <row r="293" spans="7:7" ht="15.75" customHeight="1" x14ac:dyDescent="0.25">
      <c r="G293" s="50"/>
    </row>
    <row r="294" spans="7:7" ht="15.75" customHeight="1" x14ac:dyDescent="0.25">
      <c r="G294" s="50"/>
    </row>
    <row r="295" spans="7:7" ht="15.75" customHeight="1" x14ac:dyDescent="0.25">
      <c r="G295" s="50"/>
    </row>
    <row r="296" spans="7:7" ht="15.75" customHeight="1" x14ac:dyDescent="0.25">
      <c r="G296" s="50"/>
    </row>
    <row r="297" spans="7:7" ht="15.75" customHeight="1" x14ac:dyDescent="0.25">
      <c r="G297" s="50"/>
    </row>
    <row r="298" spans="7:7" ht="15.75" customHeight="1" x14ac:dyDescent="0.25">
      <c r="G298" s="50"/>
    </row>
    <row r="299" spans="7:7" ht="15.75" customHeight="1" x14ac:dyDescent="0.25">
      <c r="G299" s="50"/>
    </row>
    <row r="300" spans="7:7" ht="15.75" customHeight="1" x14ac:dyDescent="0.25">
      <c r="G300" s="50"/>
    </row>
    <row r="301" spans="7:7" ht="15.75" customHeight="1" x14ac:dyDescent="0.25">
      <c r="G301" s="50"/>
    </row>
    <row r="302" spans="7:7" ht="15.75" customHeight="1" x14ac:dyDescent="0.25">
      <c r="G302" s="50"/>
    </row>
    <row r="303" spans="7:7" ht="15.75" customHeight="1" x14ac:dyDescent="0.25">
      <c r="G303" s="50"/>
    </row>
    <row r="304" spans="7:7" ht="15.75" customHeight="1" x14ac:dyDescent="0.25">
      <c r="G304" s="50"/>
    </row>
    <row r="305" spans="7:7" ht="15.75" customHeight="1" x14ac:dyDescent="0.25">
      <c r="G305" s="50"/>
    </row>
    <row r="306" spans="7:7" ht="15.75" customHeight="1" x14ac:dyDescent="0.25">
      <c r="G306" s="50"/>
    </row>
    <row r="307" spans="7:7" ht="15.75" customHeight="1" x14ac:dyDescent="0.25">
      <c r="G307" s="50"/>
    </row>
    <row r="308" spans="7:7" ht="15.75" customHeight="1" x14ac:dyDescent="0.25">
      <c r="G308" s="50"/>
    </row>
    <row r="309" spans="7:7" ht="15.75" customHeight="1" x14ac:dyDescent="0.25">
      <c r="G309" s="50"/>
    </row>
    <row r="310" spans="7:7" ht="15.75" customHeight="1" x14ac:dyDescent="0.25">
      <c r="G310" s="50"/>
    </row>
    <row r="311" spans="7:7" ht="15.75" customHeight="1" x14ac:dyDescent="0.25">
      <c r="G311" s="50"/>
    </row>
    <row r="312" spans="7:7" ht="15.75" customHeight="1" x14ac:dyDescent="0.25">
      <c r="G312" s="50"/>
    </row>
    <row r="313" spans="7:7" ht="15.75" customHeight="1" x14ac:dyDescent="0.25">
      <c r="G313" s="50"/>
    </row>
    <row r="314" spans="7:7" ht="15.75" customHeight="1" x14ac:dyDescent="0.25">
      <c r="G314" s="50"/>
    </row>
    <row r="315" spans="7:7" ht="15.75" customHeight="1" x14ac:dyDescent="0.25">
      <c r="G315" s="50"/>
    </row>
    <row r="316" spans="7:7" ht="15.75" customHeight="1" x14ac:dyDescent="0.25">
      <c r="G316" s="50"/>
    </row>
    <row r="317" spans="7:7" ht="15.75" customHeight="1" x14ac:dyDescent="0.25">
      <c r="G317" s="50"/>
    </row>
    <row r="318" spans="7:7" ht="15.75" customHeight="1" x14ac:dyDescent="0.25">
      <c r="G318" s="50"/>
    </row>
    <row r="319" spans="7:7" ht="15.75" customHeight="1" x14ac:dyDescent="0.25">
      <c r="G319" s="50"/>
    </row>
    <row r="320" spans="7:7" ht="15.75" customHeight="1" x14ac:dyDescent="0.25">
      <c r="G320" s="50"/>
    </row>
    <row r="321" spans="7:7" ht="15.75" customHeight="1" x14ac:dyDescent="0.25">
      <c r="G321" s="50"/>
    </row>
    <row r="322" spans="7:7" ht="15.75" customHeight="1" x14ac:dyDescent="0.25">
      <c r="G322" s="50"/>
    </row>
    <row r="323" spans="7:7" ht="15.75" customHeight="1" x14ac:dyDescent="0.25">
      <c r="G323" s="50"/>
    </row>
    <row r="324" spans="7:7" ht="15.75" customHeight="1" x14ac:dyDescent="0.25">
      <c r="G324" s="50"/>
    </row>
    <row r="325" spans="7:7" ht="15.75" customHeight="1" x14ac:dyDescent="0.25">
      <c r="G325" s="50"/>
    </row>
    <row r="326" spans="7:7" ht="15.75" customHeight="1" x14ac:dyDescent="0.25">
      <c r="G326" s="50"/>
    </row>
    <row r="327" spans="7:7" ht="15.75" customHeight="1" x14ac:dyDescent="0.25">
      <c r="G327" s="50"/>
    </row>
    <row r="328" spans="7:7" ht="15.75" customHeight="1" x14ac:dyDescent="0.25">
      <c r="G328" s="50"/>
    </row>
    <row r="329" spans="7:7" ht="15.75" customHeight="1" x14ac:dyDescent="0.25">
      <c r="G329" s="50"/>
    </row>
    <row r="330" spans="7:7" ht="15.75" customHeight="1" x14ac:dyDescent="0.25">
      <c r="G330" s="50"/>
    </row>
    <row r="331" spans="7:7" ht="15.75" customHeight="1" x14ac:dyDescent="0.25">
      <c r="G331" s="50"/>
    </row>
    <row r="332" spans="7:7" ht="15.75" customHeight="1" x14ac:dyDescent="0.25">
      <c r="G332" s="50"/>
    </row>
    <row r="333" spans="7:7" ht="15.75" customHeight="1" x14ac:dyDescent="0.25">
      <c r="G333" s="50"/>
    </row>
    <row r="334" spans="7:7" ht="15.75" customHeight="1" x14ac:dyDescent="0.25">
      <c r="G334" s="50"/>
    </row>
    <row r="335" spans="7:7" ht="15.75" customHeight="1" x14ac:dyDescent="0.25">
      <c r="G335" s="50"/>
    </row>
    <row r="336" spans="7:7" ht="15.75" customHeight="1" x14ac:dyDescent="0.25">
      <c r="G336" s="50"/>
    </row>
    <row r="337" spans="7:7" ht="15.75" customHeight="1" x14ac:dyDescent="0.25">
      <c r="G337" s="50"/>
    </row>
    <row r="338" spans="7:7" ht="15.75" customHeight="1" x14ac:dyDescent="0.25">
      <c r="G338" s="50"/>
    </row>
    <row r="339" spans="7:7" ht="15.75" customHeight="1" x14ac:dyDescent="0.25">
      <c r="G339" s="50"/>
    </row>
    <row r="340" spans="7:7" ht="15.75" customHeight="1" x14ac:dyDescent="0.25">
      <c r="G340" s="50"/>
    </row>
    <row r="341" spans="7:7" ht="15.75" customHeight="1" x14ac:dyDescent="0.25">
      <c r="G341" s="50"/>
    </row>
    <row r="342" spans="7:7" ht="15.75" customHeight="1" x14ac:dyDescent="0.25">
      <c r="G342" s="50"/>
    </row>
    <row r="343" spans="7:7" ht="15.75" customHeight="1" x14ac:dyDescent="0.25">
      <c r="G343" s="50"/>
    </row>
    <row r="344" spans="7:7" ht="15.75" customHeight="1" x14ac:dyDescent="0.25">
      <c r="G344" s="50"/>
    </row>
    <row r="345" spans="7:7" ht="15.75" customHeight="1" x14ac:dyDescent="0.25">
      <c r="G345" s="50"/>
    </row>
    <row r="346" spans="7:7" ht="15.75" customHeight="1" x14ac:dyDescent="0.25">
      <c r="G346" s="50"/>
    </row>
    <row r="347" spans="7:7" ht="15.75" customHeight="1" x14ac:dyDescent="0.25">
      <c r="G347" s="50"/>
    </row>
    <row r="348" spans="7:7" ht="15.75" customHeight="1" x14ac:dyDescent="0.25">
      <c r="G348" s="50"/>
    </row>
    <row r="349" spans="7:7" ht="15.75" customHeight="1" x14ac:dyDescent="0.25">
      <c r="G349" s="50"/>
    </row>
    <row r="350" spans="7:7" ht="15.75" customHeight="1" x14ac:dyDescent="0.25">
      <c r="G350" s="50"/>
    </row>
    <row r="351" spans="7:7" ht="15.75" customHeight="1" x14ac:dyDescent="0.25">
      <c r="G351" s="50"/>
    </row>
    <row r="352" spans="7:7" ht="15.75" customHeight="1" x14ac:dyDescent="0.25">
      <c r="G352" s="50"/>
    </row>
    <row r="353" spans="7:7" ht="15.75" customHeight="1" x14ac:dyDescent="0.25">
      <c r="G353" s="50"/>
    </row>
    <row r="354" spans="7:7" ht="15.75" customHeight="1" x14ac:dyDescent="0.25">
      <c r="G354" s="50"/>
    </row>
    <row r="355" spans="7:7" ht="15.75" customHeight="1" x14ac:dyDescent="0.25">
      <c r="G355" s="50"/>
    </row>
    <row r="356" spans="7:7" ht="15.75" customHeight="1" x14ac:dyDescent="0.25">
      <c r="G356" s="50"/>
    </row>
    <row r="357" spans="7:7" ht="15.75" customHeight="1" x14ac:dyDescent="0.25">
      <c r="G357" s="50"/>
    </row>
    <row r="358" spans="7:7" ht="15.75" customHeight="1" x14ac:dyDescent="0.25">
      <c r="G358" s="50"/>
    </row>
    <row r="359" spans="7:7" ht="15.75" customHeight="1" x14ac:dyDescent="0.25">
      <c r="G359" s="50"/>
    </row>
    <row r="360" spans="7:7" ht="15.75" customHeight="1" x14ac:dyDescent="0.25">
      <c r="G360" s="50"/>
    </row>
    <row r="361" spans="7:7" ht="15.75" customHeight="1" x14ac:dyDescent="0.25">
      <c r="G361" s="50"/>
    </row>
    <row r="362" spans="7:7" ht="15.75" customHeight="1" x14ac:dyDescent="0.25">
      <c r="G362" s="50"/>
    </row>
    <row r="363" spans="7:7" ht="15.75" customHeight="1" x14ac:dyDescent="0.25">
      <c r="G363" s="50"/>
    </row>
    <row r="364" spans="7:7" ht="15.75" customHeight="1" x14ac:dyDescent="0.25">
      <c r="G364" s="50"/>
    </row>
    <row r="365" spans="7:7" ht="15.75" customHeight="1" x14ac:dyDescent="0.25">
      <c r="G365" s="50"/>
    </row>
    <row r="366" spans="7:7" ht="15.75" customHeight="1" x14ac:dyDescent="0.25">
      <c r="G366" s="50"/>
    </row>
    <row r="367" spans="7:7" ht="15.75" customHeight="1" x14ac:dyDescent="0.25">
      <c r="G367" s="50"/>
    </row>
    <row r="368" spans="7:7" ht="15.75" customHeight="1" x14ac:dyDescent="0.25">
      <c r="G368" s="50"/>
    </row>
    <row r="369" spans="7:7" ht="15.75" customHeight="1" x14ac:dyDescent="0.25">
      <c r="G369" s="50"/>
    </row>
    <row r="370" spans="7:7" ht="15.75" customHeight="1" x14ac:dyDescent="0.25">
      <c r="G370" s="50"/>
    </row>
    <row r="371" spans="7:7" ht="15.75" customHeight="1" x14ac:dyDescent="0.25">
      <c r="G371" s="50"/>
    </row>
    <row r="372" spans="7:7" ht="15.75" customHeight="1" x14ac:dyDescent="0.25">
      <c r="G372" s="50"/>
    </row>
    <row r="373" spans="7:7" ht="15.75" customHeight="1" x14ac:dyDescent="0.25">
      <c r="G373" s="50"/>
    </row>
    <row r="374" spans="7:7" ht="15.75" customHeight="1" x14ac:dyDescent="0.25">
      <c r="G374" s="50"/>
    </row>
    <row r="375" spans="7:7" ht="15.75" customHeight="1" x14ac:dyDescent="0.25">
      <c r="G375" s="50"/>
    </row>
    <row r="376" spans="7:7" ht="15.75" customHeight="1" x14ac:dyDescent="0.25">
      <c r="G376" s="50"/>
    </row>
    <row r="377" spans="7:7" ht="15.75" customHeight="1" x14ac:dyDescent="0.25">
      <c r="G377" s="50"/>
    </row>
    <row r="378" spans="7:7" ht="15.75" customHeight="1" x14ac:dyDescent="0.25">
      <c r="G378" s="50"/>
    </row>
    <row r="379" spans="7:7" ht="15.75" customHeight="1" x14ac:dyDescent="0.25">
      <c r="G379" s="50"/>
    </row>
    <row r="380" spans="7:7" ht="15.75" customHeight="1" x14ac:dyDescent="0.25">
      <c r="G380" s="50"/>
    </row>
    <row r="381" spans="7:7" ht="15.75" customHeight="1" x14ac:dyDescent="0.25">
      <c r="G381" s="50"/>
    </row>
    <row r="382" spans="7:7" ht="15.75" customHeight="1" x14ac:dyDescent="0.25">
      <c r="G382" s="50"/>
    </row>
    <row r="383" spans="7:7" ht="15.75" customHeight="1" x14ac:dyDescent="0.25">
      <c r="G383" s="50"/>
    </row>
    <row r="384" spans="7:7" ht="15.75" customHeight="1" x14ac:dyDescent="0.25">
      <c r="G384" s="50"/>
    </row>
    <row r="385" spans="7:7" ht="15.75" customHeight="1" x14ac:dyDescent="0.25">
      <c r="G385" s="50"/>
    </row>
    <row r="386" spans="7:7" ht="15.75" customHeight="1" x14ac:dyDescent="0.25">
      <c r="G386" s="50"/>
    </row>
    <row r="387" spans="7:7" ht="15.75" customHeight="1" x14ac:dyDescent="0.25">
      <c r="G387" s="50"/>
    </row>
    <row r="388" spans="7:7" ht="15.75" customHeight="1" x14ac:dyDescent="0.25">
      <c r="G388" s="50"/>
    </row>
    <row r="389" spans="7:7" ht="15.75" customHeight="1" x14ac:dyDescent="0.25">
      <c r="G389" s="50"/>
    </row>
    <row r="390" spans="7:7" ht="15.75" customHeight="1" x14ac:dyDescent="0.25">
      <c r="G390" s="50"/>
    </row>
    <row r="391" spans="7:7" ht="15.75" customHeight="1" x14ac:dyDescent="0.25">
      <c r="G391" s="50"/>
    </row>
    <row r="392" spans="7:7" ht="15.75" customHeight="1" x14ac:dyDescent="0.25">
      <c r="G392" s="50"/>
    </row>
    <row r="393" spans="7:7" ht="15.75" customHeight="1" x14ac:dyDescent="0.25">
      <c r="G393" s="50"/>
    </row>
    <row r="394" spans="7:7" ht="15.75" customHeight="1" x14ac:dyDescent="0.25">
      <c r="G394" s="50"/>
    </row>
    <row r="395" spans="7:7" ht="15.75" customHeight="1" x14ac:dyDescent="0.25">
      <c r="G395" s="50"/>
    </row>
    <row r="396" spans="7:7" ht="15.75" customHeight="1" x14ac:dyDescent="0.25">
      <c r="G396" s="50"/>
    </row>
    <row r="397" spans="7:7" ht="15.75" customHeight="1" x14ac:dyDescent="0.25">
      <c r="G397" s="50"/>
    </row>
    <row r="398" spans="7:7" ht="15.75" customHeight="1" x14ac:dyDescent="0.25">
      <c r="G398" s="50"/>
    </row>
    <row r="399" spans="7:7" ht="15.75" customHeight="1" x14ac:dyDescent="0.25">
      <c r="G399" s="50"/>
    </row>
    <row r="400" spans="7:7" ht="15.75" customHeight="1" x14ac:dyDescent="0.25">
      <c r="G400" s="50"/>
    </row>
    <row r="401" spans="7:7" ht="15.75" customHeight="1" x14ac:dyDescent="0.25">
      <c r="G401" s="50"/>
    </row>
    <row r="402" spans="7:7" ht="15.75" customHeight="1" x14ac:dyDescent="0.25">
      <c r="G402" s="50"/>
    </row>
    <row r="403" spans="7:7" ht="15.75" customHeight="1" x14ac:dyDescent="0.25">
      <c r="G403" s="50"/>
    </row>
    <row r="404" spans="7:7" ht="15.75" customHeight="1" x14ac:dyDescent="0.25">
      <c r="G404" s="50"/>
    </row>
    <row r="405" spans="7:7" ht="15.75" customHeight="1" x14ac:dyDescent="0.25">
      <c r="G405" s="50"/>
    </row>
    <row r="406" spans="7:7" ht="15.75" customHeight="1" x14ac:dyDescent="0.25">
      <c r="G406" s="50"/>
    </row>
    <row r="407" spans="7:7" ht="15.75" customHeight="1" x14ac:dyDescent="0.25">
      <c r="G407" s="50"/>
    </row>
    <row r="408" spans="7:7" ht="15.75" customHeight="1" x14ac:dyDescent="0.25">
      <c r="G408" s="50"/>
    </row>
    <row r="409" spans="7:7" ht="15.75" customHeight="1" x14ac:dyDescent="0.25">
      <c r="G409" s="50"/>
    </row>
    <row r="410" spans="7:7" ht="15.75" customHeight="1" x14ac:dyDescent="0.25">
      <c r="G410" s="50"/>
    </row>
    <row r="411" spans="7:7" ht="15.75" customHeight="1" x14ac:dyDescent="0.25">
      <c r="G411" s="50"/>
    </row>
    <row r="412" spans="7:7" ht="15.75" customHeight="1" x14ac:dyDescent="0.25">
      <c r="G412" s="50"/>
    </row>
    <row r="413" spans="7:7" ht="15.75" customHeight="1" x14ac:dyDescent="0.25">
      <c r="G413" s="50"/>
    </row>
    <row r="414" spans="7:7" ht="15.75" customHeight="1" x14ac:dyDescent="0.25">
      <c r="G414" s="50"/>
    </row>
    <row r="415" spans="7:7" ht="15.75" customHeight="1" x14ac:dyDescent="0.25">
      <c r="G415" s="50"/>
    </row>
    <row r="416" spans="7:7" ht="15.75" customHeight="1" x14ac:dyDescent="0.25">
      <c r="G416" s="50"/>
    </row>
    <row r="417" spans="7:7" ht="15.75" customHeight="1" x14ac:dyDescent="0.25">
      <c r="G417" s="50"/>
    </row>
    <row r="418" spans="7:7" ht="15.75" customHeight="1" x14ac:dyDescent="0.25">
      <c r="G418" s="50"/>
    </row>
    <row r="419" spans="7:7" ht="15.75" customHeight="1" x14ac:dyDescent="0.25">
      <c r="G419" s="50"/>
    </row>
    <row r="420" spans="7:7" ht="15.75" customHeight="1" x14ac:dyDescent="0.25">
      <c r="G420" s="50"/>
    </row>
    <row r="421" spans="7:7" ht="15.75" customHeight="1" x14ac:dyDescent="0.25">
      <c r="G421" s="50"/>
    </row>
    <row r="422" spans="7:7" ht="15.75" customHeight="1" x14ac:dyDescent="0.25">
      <c r="G422" s="50"/>
    </row>
    <row r="423" spans="7:7" ht="15.75" customHeight="1" x14ac:dyDescent="0.25">
      <c r="G423" s="50"/>
    </row>
    <row r="424" spans="7:7" ht="15.75" customHeight="1" x14ac:dyDescent="0.25">
      <c r="G424" s="50"/>
    </row>
    <row r="425" spans="7:7" ht="15.75" customHeight="1" x14ac:dyDescent="0.25">
      <c r="G425" s="50"/>
    </row>
    <row r="426" spans="7:7" ht="15.75" customHeight="1" x14ac:dyDescent="0.25">
      <c r="G426" s="50"/>
    </row>
    <row r="427" spans="7:7" ht="15.75" customHeight="1" x14ac:dyDescent="0.25">
      <c r="G427" s="50"/>
    </row>
    <row r="428" spans="7:7" ht="15.75" customHeight="1" x14ac:dyDescent="0.25">
      <c r="G428" s="50"/>
    </row>
    <row r="429" spans="7:7" ht="15.75" customHeight="1" x14ac:dyDescent="0.25">
      <c r="G429" s="50"/>
    </row>
    <row r="430" spans="7:7" ht="15.75" customHeight="1" x14ac:dyDescent="0.25">
      <c r="G430" s="50"/>
    </row>
    <row r="431" spans="7:7" ht="15.75" customHeight="1" x14ac:dyDescent="0.25">
      <c r="G431" s="50"/>
    </row>
    <row r="432" spans="7:7" ht="15.75" customHeight="1" x14ac:dyDescent="0.25">
      <c r="G432" s="50"/>
    </row>
    <row r="433" spans="7:7" ht="15.75" customHeight="1" x14ac:dyDescent="0.25">
      <c r="G433" s="50"/>
    </row>
    <row r="434" spans="7:7" ht="15.75" customHeight="1" x14ac:dyDescent="0.25">
      <c r="G434" s="50"/>
    </row>
    <row r="435" spans="7:7" ht="15.75" customHeight="1" x14ac:dyDescent="0.25">
      <c r="G435" s="50"/>
    </row>
    <row r="436" spans="7:7" ht="15.75" customHeight="1" x14ac:dyDescent="0.25">
      <c r="G436" s="50"/>
    </row>
    <row r="437" spans="7:7" ht="15.75" customHeight="1" x14ac:dyDescent="0.25">
      <c r="G437" s="50"/>
    </row>
    <row r="438" spans="7:7" ht="15.75" customHeight="1" x14ac:dyDescent="0.25">
      <c r="G438" s="50"/>
    </row>
    <row r="439" spans="7:7" ht="15.75" customHeight="1" x14ac:dyDescent="0.25">
      <c r="G439" s="50"/>
    </row>
    <row r="440" spans="7:7" ht="15.75" customHeight="1" x14ac:dyDescent="0.25">
      <c r="G440" s="50"/>
    </row>
    <row r="441" spans="7:7" ht="15.75" customHeight="1" x14ac:dyDescent="0.25">
      <c r="G441" s="50"/>
    </row>
    <row r="442" spans="7:7" ht="15.75" customHeight="1" x14ac:dyDescent="0.25">
      <c r="G442" s="50"/>
    </row>
    <row r="443" spans="7:7" ht="15.75" customHeight="1" x14ac:dyDescent="0.25">
      <c r="G443" s="50"/>
    </row>
    <row r="444" spans="7:7" ht="15.75" customHeight="1" x14ac:dyDescent="0.25">
      <c r="G444" s="50"/>
    </row>
    <row r="445" spans="7:7" ht="15.75" customHeight="1" x14ac:dyDescent="0.25">
      <c r="G445" s="50"/>
    </row>
    <row r="446" spans="7:7" ht="15.75" customHeight="1" x14ac:dyDescent="0.25">
      <c r="G446" s="50"/>
    </row>
    <row r="447" spans="7:7" ht="15.75" customHeight="1" x14ac:dyDescent="0.25">
      <c r="G447" s="50"/>
    </row>
    <row r="448" spans="7:7" ht="15.75" customHeight="1" x14ac:dyDescent="0.25">
      <c r="G448" s="50"/>
    </row>
    <row r="449" spans="7:7" ht="15.75" customHeight="1" x14ac:dyDescent="0.25">
      <c r="G449" s="50"/>
    </row>
    <row r="450" spans="7:7" ht="15.75" customHeight="1" x14ac:dyDescent="0.25">
      <c r="G450" s="50"/>
    </row>
    <row r="451" spans="7:7" ht="15.75" customHeight="1" x14ac:dyDescent="0.25">
      <c r="G451" s="50"/>
    </row>
    <row r="452" spans="7:7" ht="15.75" customHeight="1" x14ac:dyDescent="0.25">
      <c r="G452" s="50"/>
    </row>
    <row r="453" spans="7:7" ht="15.75" customHeight="1" x14ac:dyDescent="0.25">
      <c r="G453" s="50"/>
    </row>
    <row r="454" spans="7:7" ht="15.75" customHeight="1" x14ac:dyDescent="0.25">
      <c r="G454" s="50"/>
    </row>
    <row r="455" spans="7:7" ht="15.75" customHeight="1" x14ac:dyDescent="0.25">
      <c r="G455" s="50"/>
    </row>
    <row r="456" spans="7:7" ht="15.75" customHeight="1" x14ac:dyDescent="0.25">
      <c r="G456" s="50"/>
    </row>
    <row r="457" spans="7:7" ht="15.75" customHeight="1" x14ac:dyDescent="0.25">
      <c r="G457" s="50"/>
    </row>
    <row r="458" spans="7:7" ht="15.75" customHeight="1" x14ac:dyDescent="0.25">
      <c r="G458" s="50"/>
    </row>
    <row r="459" spans="7:7" ht="15.75" customHeight="1" x14ac:dyDescent="0.25">
      <c r="G459" s="50"/>
    </row>
    <row r="460" spans="7:7" ht="15.75" customHeight="1" x14ac:dyDescent="0.25">
      <c r="G460" s="50"/>
    </row>
    <row r="461" spans="7:7" ht="15.75" customHeight="1" x14ac:dyDescent="0.25">
      <c r="G461" s="50"/>
    </row>
    <row r="462" spans="7:7" ht="15.75" customHeight="1" x14ac:dyDescent="0.25">
      <c r="G462" s="50"/>
    </row>
    <row r="463" spans="7:7" ht="15.75" customHeight="1" x14ac:dyDescent="0.25">
      <c r="G463" s="50"/>
    </row>
    <row r="464" spans="7:7" ht="15.75" customHeight="1" x14ac:dyDescent="0.25">
      <c r="G464" s="50"/>
    </row>
    <row r="465" spans="7:7" ht="15.75" customHeight="1" x14ac:dyDescent="0.25">
      <c r="G465" s="50"/>
    </row>
    <row r="466" spans="7:7" ht="15.75" customHeight="1" x14ac:dyDescent="0.25">
      <c r="G466" s="50"/>
    </row>
    <row r="467" spans="7:7" ht="15.75" customHeight="1" x14ac:dyDescent="0.25">
      <c r="G467" s="50"/>
    </row>
    <row r="468" spans="7:7" ht="15.75" customHeight="1" x14ac:dyDescent="0.25">
      <c r="G468" s="50"/>
    </row>
    <row r="469" spans="7:7" ht="15.75" customHeight="1" x14ac:dyDescent="0.25">
      <c r="G469" s="50"/>
    </row>
    <row r="470" spans="7:7" ht="15.75" customHeight="1" x14ac:dyDescent="0.25">
      <c r="G470" s="50"/>
    </row>
    <row r="471" spans="7:7" ht="15.75" customHeight="1" x14ac:dyDescent="0.25">
      <c r="G471" s="50"/>
    </row>
    <row r="472" spans="7:7" ht="15.75" customHeight="1" x14ac:dyDescent="0.25">
      <c r="G472" s="50"/>
    </row>
    <row r="473" spans="7:7" ht="15.75" customHeight="1" x14ac:dyDescent="0.25">
      <c r="G473" s="50"/>
    </row>
    <row r="474" spans="7:7" ht="15.75" customHeight="1" x14ac:dyDescent="0.25">
      <c r="G474" s="50"/>
    </row>
    <row r="475" spans="7:7" ht="15.75" customHeight="1" x14ac:dyDescent="0.25">
      <c r="G475" s="50"/>
    </row>
    <row r="476" spans="7:7" ht="15.75" customHeight="1" x14ac:dyDescent="0.25">
      <c r="G476" s="50"/>
    </row>
    <row r="477" spans="7:7" ht="15.75" customHeight="1" x14ac:dyDescent="0.25">
      <c r="G477" s="50"/>
    </row>
    <row r="478" spans="7:7" ht="15.75" customHeight="1" x14ac:dyDescent="0.25">
      <c r="G478" s="50"/>
    </row>
    <row r="479" spans="7:7" ht="15.75" customHeight="1" x14ac:dyDescent="0.25">
      <c r="G479" s="50"/>
    </row>
    <row r="480" spans="7:7" ht="15.75" customHeight="1" x14ac:dyDescent="0.25">
      <c r="G480" s="50"/>
    </row>
    <row r="481" spans="7:7" ht="15.75" customHeight="1" x14ac:dyDescent="0.25">
      <c r="G481" s="50"/>
    </row>
    <row r="482" spans="7:7" ht="15.75" customHeight="1" x14ac:dyDescent="0.25">
      <c r="G482" s="50"/>
    </row>
    <row r="483" spans="7:7" ht="15.75" customHeight="1" x14ac:dyDescent="0.25">
      <c r="G483" s="50"/>
    </row>
    <row r="484" spans="7:7" ht="15.75" customHeight="1" x14ac:dyDescent="0.25">
      <c r="G484" s="50"/>
    </row>
    <row r="485" spans="7:7" ht="15.75" customHeight="1" x14ac:dyDescent="0.25">
      <c r="G485" s="50"/>
    </row>
    <row r="486" spans="7:7" ht="15.75" customHeight="1" x14ac:dyDescent="0.25">
      <c r="G486" s="50"/>
    </row>
    <row r="487" spans="7:7" ht="15.75" customHeight="1" x14ac:dyDescent="0.25">
      <c r="G487" s="50"/>
    </row>
    <row r="488" spans="7:7" ht="15.75" customHeight="1" x14ac:dyDescent="0.25">
      <c r="G488" s="50"/>
    </row>
    <row r="489" spans="7:7" ht="15.75" customHeight="1" x14ac:dyDescent="0.25">
      <c r="G489" s="50"/>
    </row>
    <row r="490" spans="7:7" ht="15.75" customHeight="1" x14ac:dyDescent="0.25">
      <c r="G490" s="50"/>
    </row>
    <row r="491" spans="7:7" ht="15.75" customHeight="1" x14ac:dyDescent="0.25">
      <c r="G491" s="50"/>
    </row>
    <row r="492" spans="7:7" ht="15.75" customHeight="1" x14ac:dyDescent="0.25">
      <c r="G492" s="50"/>
    </row>
    <row r="493" spans="7:7" ht="15.75" customHeight="1" x14ac:dyDescent="0.25">
      <c r="G493" s="50"/>
    </row>
    <row r="494" spans="7:7" ht="15.75" customHeight="1" x14ac:dyDescent="0.25">
      <c r="G494" s="50"/>
    </row>
    <row r="495" spans="7:7" ht="15.75" customHeight="1" x14ac:dyDescent="0.25">
      <c r="G495" s="50"/>
    </row>
    <row r="496" spans="7:7" ht="15.75" customHeight="1" x14ac:dyDescent="0.25">
      <c r="G496" s="50"/>
    </row>
    <row r="497" spans="7:7" ht="15.75" customHeight="1" x14ac:dyDescent="0.25">
      <c r="G497" s="50"/>
    </row>
    <row r="498" spans="7:7" ht="15.75" customHeight="1" x14ac:dyDescent="0.25">
      <c r="G498" s="50"/>
    </row>
    <row r="499" spans="7:7" ht="15.75" customHeight="1" x14ac:dyDescent="0.25">
      <c r="G499" s="50"/>
    </row>
    <row r="500" spans="7:7" ht="15.75" customHeight="1" x14ac:dyDescent="0.25">
      <c r="G500" s="50"/>
    </row>
    <row r="501" spans="7:7" ht="15.75" customHeight="1" x14ac:dyDescent="0.25">
      <c r="G501" s="50"/>
    </row>
    <row r="502" spans="7:7" ht="15.75" customHeight="1" x14ac:dyDescent="0.25">
      <c r="G502" s="50"/>
    </row>
    <row r="503" spans="7:7" ht="15.75" customHeight="1" x14ac:dyDescent="0.25">
      <c r="G503" s="50"/>
    </row>
    <row r="504" spans="7:7" ht="15.75" customHeight="1" x14ac:dyDescent="0.25">
      <c r="G504" s="50"/>
    </row>
    <row r="505" spans="7:7" ht="15.75" customHeight="1" x14ac:dyDescent="0.25">
      <c r="G505" s="50"/>
    </row>
    <row r="506" spans="7:7" ht="15.75" customHeight="1" x14ac:dyDescent="0.25">
      <c r="G506" s="50"/>
    </row>
    <row r="507" spans="7:7" ht="15.75" customHeight="1" x14ac:dyDescent="0.25">
      <c r="G507" s="50"/>
    </row>
    <row r="508" spans="7:7" ht="15.75" customHeight="1" x14ac:dyDescent="0.25">
      <c r="G508" s="50"/>
    </row>
    <row r="509" spans="7:7" ht="15.75" customHeight="1" x14ac:dyDescent="0.25">
      <c r="G509" s="50"/>
    </row>
    <row r="510" spans="7:7" ht="15.75" customHeight="1" x14ac:dyDescent="0.25">
      <c r="G510" s="50"/>
    </row>
    <row r="511" spans="7:7" ht="15.75" customHeight="1" x14ac:dyDescent="0.25">
      <c r="G511" s="50"/>
    </row>
    <row r="512" spans="7:7" ht="15.75" customHeight="1" x14ac:dyDescent="0.25">
      <c r="G512" s="50"/>
    </row>
    <row r="513" spans="7:7" ht="15.75" customHeight="1" x14ac:dyDescent="0.25">
      <c r="G513" s="50"/>
    </row>
    <row r="514" spans="7:7" ht="15.75" customHeight="1" x14ac:dyDescent="0.25">
      <c r="G514" s="50"/>
    </row>
    <row r="515" spans="7:7" ht="15.75" customHeight="1" x14ac:dyDescent="0.25">
      <c r="G515" s="50"/>
    </row>
    <row r="516" spans="7:7" ht="15.75" customHeight="1" x14ac:dyDescent="0.25">
      <c r="G516" s="50"/>
    </row>
    <row r="517" spans="7:7" ht="15.75" customHeight="1" x14ac:dyDescent="0.25">
      <c r="G517" s="50"/>
    </row>
    <row r="518" spans="7:7" ht="15.75" customHeight="1" x14ac:dyDescent="0.25">
      <c r="G518" s="50"/>
    </row>
    <row r="519" spans="7:7" ht="15.75" customHeight="1" x14ac:dyDescent="0.25">
      <c r="G519" s="50"/>
    </row>
    <row r="520" spans="7:7" ht="15.75" customHeight="1" x14ac:dyDescent="0.25">
      <c r="G520" s="50"/>
    </row>
    <row r="521" spans="7:7" ht="15.75" customHeight="1" x14ac:dyDescent="0.25">
      <c r="G521" s="50"/>
    </row>
    <row r="522" spans="7:7" ht="15.75" customHeight="1" x14ac:dyDescent="0.25">
      <c r="G522" s="50"/>
    </row>
    <row r="523" spans="7:7" ht="15.75" customHeight="1" x14ac:dyDescent="0.25">
      <c r="G523" s="50"/>
    </row>
    <row r="524" spans="7:7" ht="15.75" customHeight="1" x14ac:dyDescent="0.25">
      <c r="G524" s="50"/>
    </row>
    <row r="525" spans="7:7" ht="15.75" customHeight="1" x14ac:dyDescent="0.25">
      <c r="G525" s="50"/>
    </row>
    <row r="526" spans="7:7" ht="15.75" customHeight="1" x14ac:dyDescent="0.25">
      <c r="G526" s="50"/>
    </row>
    <row r="527" spans="7:7" ht="15.75" customHeight="1" x14ac:dyDescent="0.25">
      <c r="G527" s="50"/>
    </row>
    <row r="528" spans="7:7" ht="15.75" customHeight="1" x14ac:dyDescent="0.25">
      <c r="G528" s="50"/>
    </row>
    <row r="529" spans="7:7" ht="15.75" customHeight="1" x14ac:dyDescent="0.25">
      <c r="G529" s="50"/>
    </row>
    <row r="530" spans="7:7" ht="15.75" customHeight="1" x14ac:dyDescent="0.25">
      <c r="G530" s="50"/>
    </row>
    <row r="531" spans="7:7" ht="15.75" customHeight="1" x14ac:dyDescent="0.25">
      <c r="G531" s="50"/>
    </row>
    <row r="532" spans="7:7" ht="15.75" customHeight="1" x14ac:dyDescent="0.25">
      <c r="G532" s="50"/>
    </row>
    <row r="533" spans="7:7" ht="15.75" customHeight="1" x14ac:dyDescent="0.25">
      <c r="G533" s="50"/>
    </row>
    <row r="534" spans="7:7" ht="15.75" customHeight="1" x14ac:dyDescent="0.25">
      <c r="G534" s="50"/>
    </row>
    <row r="535" spans="7:7" ht="15.75" customHeight="1" x14ac:dyDescent="0.25">
      <c r="G535" s="50"/>
    </row>
    <row r="536" spans="7:7" ht="15.75" customHeight="1" x14ac:dyDescent="0.25">
      <c r="G536" s="50"/>
    </row>
    <row r="537" spans="7:7" ht="15.75" customHeight="1" x14ac:dyDescent="0.25">
      <c r="G537" s="50"/>
    </row>
    <row r="538" spans="7:7" ht="15.75" customHeight="1" x14ac:dyDescent="0.25">
      <c r="G538" s="50"/>
    </row>
    <row r="539" spans="7:7" ht="15.75" customHeight="1" x14ac:dyDescent="0.25">
      <c r="G539" s="50"/>
    </row>
    <row r="540" spans="7:7" ht="15.75" customHeight="1" x14ac:dyDescent="0.25">
      <c r="G540" s="50"/>
    </row>
    <row r="541" spans="7:7" ht="15.75" customHeight="1" x14ac:dyDescent="0.25">
      <c r="G541" s="50"/>
    </row>
    <row r="542" spans="7:7" ht="15.75" customHeight="1" x14ac:dyDescent="0.25">
      <c r="G542" s="50"/>
    </row>
    <row r="543" spans="7:7" ht="15.75" customHeight="1" x14ac:dyDescent="0.25">
      <c r="G543" s="50"/>
    </row>
    <row r="544" spans="7:7" ht="15.75" customHeight="1" x14ac:dyDescent="0.25">
      <c r="G544" s="50"/>
    </row>
    <row r="545" spans="7:7" ht="15.75" customHeight="1" x14ac:dyDescent="0.25">
      <c r="G545" s="50"/>
    </row>
    <row r="546" spans="7:7" ht="15.75" customHeight="1" x14ac:dyDescent="0.25">
      <c r="G546" s="50"/>
    </row>
    <row r="547" spans="7:7" ht="15.75" customHeight="1" x14ac:dyDescent="0.25">
      <c r="G547" s="50"/>
    </row>
    <row r="548" spans="7:7" ht="15.75" customHeight="1" x14ac:dyDescent="0.25">
      <c r="G548" s="50"/>
    </row>
    <row r="549" spans="7:7" ht="15.75" customHeight="1" x14ac:dyDescent="0.25">
      <c r="G549" s="50"/>
    </row>
    <row r="550" spans="7:7" ht="15.75" customHeight="1" x14ac:dyDescent="0.25">
      <c r="G550" s="50"/>
    </row>
    <row r="551" spans="7:7" ht="15.75" customHeight="1" x14ac:dyDescent="0.25">
      <c r="G551" s="50"/>
    </row>
    <row r="552" spans="7:7" ht="15.75" customHeight="1" x14ac:dyDescent="0.25">
      <c r="G552" s="50"/>
    </row>
    <row r="553" spans="7:7" ht="15.75" customHeight="1" x14ac:dyDescent="0.25">
      <c r="G553" s="50"/>
    </row>
    <row r="554" spans="7:7" ht="15.75" customHeight="1" x14ac:dyDescent="0.25">
      <c r="G554" s="50"/>
    </row>
    <row r="555" spans="7:7" ht="15.75" customHeight="1" x14ac:dyDescent="0.25">
      <c r="G555" s="50"/>
    </row>
    <row r="556" spans="7:7" ht="15.75" customHeight="1" x14ac:dyDescent="0.25">
      <c r="G556" s="50"/>
    </row>
    <row r="557" spans="7:7" ht="15.75" customHeight="1" x14ac:dyDescent="0.25">
      <c r="G557" s="50"/>
    </row>
    <row r="558" spans="7:7" ht="15.75" customHeight="1" x14ac:dyDescent="0.25">
      <c r="G558" s="50"/>
    </row>
    <row r="559" spans="7:7" ht="15.75" customHeight="1" x14ac:dyDescent="0.25">
      <c r="G559" s="50"/>
    </row>
    <row r="560" spans="7:7" ht="15.75" customHeight="1" x14ac:dyDescent="0.25">
      <c r="G560" s="50"/>
    </row>
    <row r="561" spans="7:7" ht="15.75" customHeight="1" x14ac:dyDescent="0.25">
      <c r="G561" s="50"/>
    </row>
    <row r="562" spans="7:7" ht="15.75" customHeight="1" x14ac:dyDescent="0.25">
      <c r="G562" s="50"/>
    </row>
    <row r="563" spans="7:7" ht="15.75" customHeight="1" x14ac:dyDescent="0.25">
      <c r="G563" s="50"/>
    </row>
    <row r="564" spans="7:7" ht="15.75" customHeight="1" x14ac:dyDescent="0.25">
      <c r="G564" s="50"/>
    </row>
    <row r="565" spans="7:7" ht="15.75" customHeight="1" x14ac:dyDescent="0.25">
      <c r="G565" s="50"/>
    </row>
    <row r="566" spans="7:7" ht="15.75" customHeight="1" x14ac:dyDescent="0.25">
      <c r="G566" s="50"/>
    </row>
    <row r="567" spans="7:7" ht="15.75" customHeight="1" x14ac:dyDescent="0.25">
      <c r="G567" s="50"/>
    </row>
    <row r="568" spans="7:7" ht="15.75" customHeight="1" x14ac:dyDescent="0.25">
      <c r="G568" s="50"/>
    </row>
    <row r="569" spans="7:7" ht="15.75" customHeight="1" x14ac:dyDescent="0.25">
      <c r="G569" s="50"/>
    </row>
    <row r="570" spans="7:7" ht="15.75" customHeight="1" x14ac:dyDescent="0.25">
      <c r="G570" s="50"/>
    </row>
    <row r="571" spans="7:7" ht="15.75" customHeight="1" x14ac:dyDescent="0.25">
      <c r="G571" s="50"/>
    </row>
    <row r="572" spans="7:7" ht="15.75" customHeight="1" x14ac:dyDescent="0.25">
      <c r="G572" s="50"/>
    </row>
    <row r="573" spans="7:7" ht="15.75" customHeight="1" x14ac:dyDescent="0.25">
      <c r="G573" s="50"/>
    </row>
    <row r="574" spans="7:7" ht="15.75" customHeight="1" x14ac:dyDescent="0.25">
      <c r="G574" s="50"/>
    </row>
    <row r="575" spans="7:7" ht="15.75" customHeight="1" x14ac:dyDescent="0.25">
      <c r="G575" s="50"/>
    </row>
    <row r="576" spans="7:7" ht="15.75" customHeight="1" x14ac:dyDescent="0.25">
      <c r="G576" s="50"/>
    </row>
    <row r="577" spans="7:7" ht="15.75" customHeight="1" x14ac:dyDescent="0.25">
      <c r="G577" s="50"/>
    </row>
    <row r="578" spans="7:7" ht="15.75" customHeight="1" x14ac:dyDescent="0.25">
      <c r="G578" s="50"/>
    </row>
    <row r="579" spans="7:7" ht="15.75" customHeight="1" x14ac:dyDescent="0.25">
      <c r="G579" s="50"/>
    </row>
    <row r="580" spans="7:7" ht="15.75" customHeight="1" x14ac:dyDescent="0.25">
      <c r="G580" s="50"/>
    </row>
    <row r="581" spans="7:7" ht="15.75" customHeight="1" x14ac:dyDescent="0.25">
      <c r="G581" s="50"/>
    </row>
    <row r="582" spans="7:7" ht="15.75" customHeight="1" x14ac:dyDescent="0.25">
      <c r="G582" s="50"/>
    </row>
    <row r="583" spans="7:7" ht="15.75" customHeight="1" x14ac:dyDescent="0.25">
      <c r="G583" s="50"/>
    </row>
    <row r="584" spans="7:7" ht="15.75" customHeight="1" x14ac:dyDescent="0.25">
      <c r="G584" s="50"/>
    </row>
    <row r="585" spans="7:7" ht="15.75" customHeight="1" x14ac:dyDescent="0.25">
      <c r="G585" s="50"/>
    </row>
    <row r="586" spans="7:7" ht="15.75" customHeight="1" x14ac:dyDescent="0.25">
      <c r="G586" s="50"/>
    </row>
    <row r="587" spans="7:7" ht="15.75" customHeight="1" x14ac:dyDescent="0.25">
      <c r="G587" s="50"/>
    </row>
    <row r="588" spans="7:7" ht="15.75" customHeight="1" x14ac:dyDescent="0.25">
      <c r="G588" s="50"/>
    </row>
    <row r="589" spans="7:7" ht="15.75" customHeight="1" x14ac:dyDescent="0.25">
      <c r="G589" s="50"/>
    </row>
    <row r="590" spans="7:7" ht="15.75" customHeight="1" x14ac:dyDescent="0.25">
      <c r="G590" s="50"/>
    </row>
    <row r="591" spans="7:7" ht="15.75" customHeight="1" x14ac:dyDescent="0.25">
      <c r="G591" s="50"/>
    </row>
    <row r="592" spans="7:7" ht="15.75" customHeight="1" x14ac:dyDescent="0.25">
      <c r="G592" s="50"/>
    </row>
    <row r="593" spans="7:7" ht="15.75" customHeight="1" x14ac:dyDescent="0.25">
      <c r="G593" s="50"/>
    </row>
    <row r="594" spans="7:7" ht="15.75" customHeight="1" x14ac:dyDescent="0.25">
      <c r="G594" s="50"/>
    </row>
    <row r="595" spans="7:7" ht="15.75" customHeight="1" x14ac:dyDescent="0.25">
      <c r="G595" s="50"/>
    </row>
    <row r="596" spans="7:7" ht="15.75" customHeight="1" x14ac:dyDescent="0.25">
      <c r="G596" s="50"/>
    </row>
    <row r="597" spans="7:7" ht="15.75" customHeight="1" x14ac:dyDescent="0.25">
      <c r="G597" s="50"/>
    </row>
    <row r="598" spans="7:7" ht="15.75" customHeight="1" x14ac:dyDescent="0.25">
      <c r="G598" s="50"/>
    </row>
    <row r="599" spans="7:7" ht="15.75" customHeight="1" x14ac:dyDescent="0.25">
      <c r="G599" s="50"/>
    </row>
    <row r="600" spans="7:7" ht="15.75" customHeight="1" x14ac:dyDescent="0.25">
      <c r="G600" s="50"/>
    </row>
    <row r="601" spans="7:7" ht="15.75" customHeight="1" x14ac:dyDescent="0.25">
      <c r="G601" s="50"/>
    </row>
    <row r="602" spans="7:7" ht="15.75" customHeight="1" x14ac:dyDescent="0.25">
      <c r="G602" s="50"/>
    </row>
    <row r="603" spans="7:7" ht="15.75" customHeight="1" x14ac:dyDescent="0.25">
      <c r="G603" s="50"/>
    </row>
    <row r="604" spans="7:7" ht="15.75" customHeight="1" x14ac:dyDescent="0.25">
      <c r="G604" s="50"/>
    </row>
    <row r="605" spans="7:7" ht="15.75" customHeight="1" x14ac:dyDescent="0.25">
      <c r="G605" s="50"/>
    </row>
    <row r="606" spans="7:7" ht="15.75" customHeight="1" x14ac:dyDescent="0.25">
      <c r="G606" s="50"/>
    </row>
    <row r="607" spans="7:7" ht="15.75" customHeight="1" x14ac:dyDescent="0.25">
      <c r="G607" s="50"/>
    </row>
    <row r="608" spans="7:7" ht="15.75" customHeight="1" x14ac:dyDescent="0.25">
      <c r="G608" s="50"/>
    </row>
    <row r="609" spans="7:7" ht="15.75" customHeight="1" x14ac:dyDescent="0.25">
      <c r="G609" s="50"/>
    </row>
    <row r="610" spans="7:7" ht="15.75" customHeight="1" x14ac:dyDescent="0.25">
      <c r="G610" s="50"/>
    </row>
    <row r="611" spans="7:7" ht="15.75" customHeight="1" x14ac:dyDescent="0.25">
      <c r="G611" s="50"/>
    </row>
    <row r="612" spans="7:7" ht="15.75" customHeight="1" x14ac:dyDescent="0.25">
      <c r="G612" s="50"/>
    </row>
    <row r="613" spans="7:7" ht="15.75" customHeight="1" x14ac:dyDescent="0.25">
      <c r="G613" s="50"/>
    </row>
    <row r="614" spans="7:7" ht="15.75" customHeight="1" x14ac:dyDescent="0.25">
      <c r="G614" s="50"/>
    </row>
    <row r="615" spans="7:7" ht="15.75" customHeight="1" x14ac:dyDescent="0.25">
      <c r="G615" s="50"/>
    </row>
    <row r="616" spans="7:7" ht="15.75" customHeight="1" x14ac:dyDescent="0.25">
      <c r="G616" s="50"/>
    </row>
    <row r="617" spans="7:7" ht="15.75" customHeight="1" x14ac:dyDescent="0.25">
      <c r="G617" s="50"/>
    </row>
    <row r="618" spans="7:7" ht="15.75" customHeight="1" x14ac:dyDescent="0.25">
      <c r="G618" s="50"/>
    </row>
    <row r="619" spans="7:7" ht="15.75" customHeight="1" x14ac:dyDescent="0.25">
      <c r="G619" s="50"/>
    </row>
    <row r="620" spans="7:7" ht="15.75" customHeight="1" x14ac:dyDescent="0.25">
      <c r="G620" s="50"/>
    </row>
    <row r="621" spans="7:7" ht="15.75" customHeight="1" x14ac:dyDescent="0.25">
      <c r="G621" s="50"/>
    </row>
    <row r="622" spans="7:7" ht="15.75" customHeight="1" x14ac:dyDescent="0.25">
      <c r="G622" s="50"/>
    </row>
    <row r="623" spans="7:7" ht="15.75" customHeight="1" x14ac:dyDescent="0.25">
      <c r="G623" s="50"/>
    </row>
    <row r="624" spans="7:7" ht="15.75" customHeight="1" x14ac:dyDescent="0.25">
      <c r="G624" s="50"/>
    </row>
    <row r="625" spans="7:7" ht="15.75" customHeight="1" x14ac:dyDescent="0.25">
      <c r="G625" s="50"/>
    </row>
    <row r="626" spans="7:7" ht="15.75" customHeight="1" x14ac:dyDescent="0.25">
      <c r="G626" s="50"/>
    </row>
    <row r="627" spans="7:7" ht="15.75" customHeight="1" x14ac:dyDescent="0.25">
      <c r="G627" s="50"/>
    </row>
    <row r="628" spans="7:7" ht="15.75" customHeight="1" x14ac:dyDescent="0.25">
      <c r="G628" s="50"/>
    </row>
    <row r="629" spans="7:7" ht="15.75" customHeight="1" x14ac:dyDescent="0.25">
      <c r="G629" s="50"/>
    </row>
    <row r="630" spans="7:7" ht="15.75" customHeight="1" x14ac:dyDescent="0.25">
      <c r="G630" s="50"/>
    </row>
    <row r="631" spans="7:7" ht="15.75" customHeight="1" x14ac:dyDescent="0.25">
      <c r="G631" s="50"/>
    </row>
    <row r="632" spans="7:7" ht="15.75" customHeight="1" x14ac:dyDescent="0.25">
      <c r="G632" s="50"/>
    </row>
    <row r="633" spans="7:7" ht="15.75" customHeight="1" x14ac:dyDescent="0.25">
      <c r="G633" s="50"/>
    </row>
    <row r="634" spans="7:7" ht="15.75" customHeight="1" x14ac:dyDescent="0.25">
      <c r="G634" s="50"/>
    </row>
    <row r="635" spans="7:7" ht="15.75" customHeight="1" x14ac:dyDescent="0.25">
      <c r="G635" s="50"/>
    </row>
    <row r="636" spans="7:7" ht="15.75" customHeight="1" x14ac:dyDescent="0.25">
      <c r="G636" s="50"/>
    </row>
    <row r="637" spans="7:7" ht="15.75" customHeight="1" x14ac:dyDescent="0.25">
      <c r="G637" s="50"/>
    </row>
    <row r="638" spans="7:7" ht="15.75" customHeight="1" x14ac:dyDescent="0.25">
      <c r="G638" s="50"/>
    </row>
    <row r="639" spans="7:7" ht="15.75" customHeight="1" x14ac:dyDescent="0.25">
      <c r="G639" s="50"/>
    </row>
    <row r="640" spans="7:7" ht="15.75" customHeight="1" x14ac:dyDescent="0.25">
      <c r="G640" s="50"/>
    </row>
    <row r="641" spans="7:7" ht="15.75" customHeight="1" x14ac:dyDescent="0.25">
      <c r="G641" s="50"/>
    </row>
    <row r="642" spans="7:7" ht="15.75" customHeight="1" x14ac:dyDescent="0.25">
      <c r="G642" s="50"/>
    </row>
    <row r="643" spans="7:7" ht="15.75" customHeight="1" x14ac:dyDescent="0.25">
      <c r="G643" s="50"/>
    </row>
    <row r="644" spans="7:7" ht="15.75" customHeight="1" x14ac:dyDescent="0.25">
      <c r="G644" s="50"/>
    </row>
    <row r="645" spans="7:7" ht="15.75" customHeight="1" x14ac:dyDescent="0.25">
      <c r="G645" s="50"/>
    </row>
    <row r="646" spans="7:7" ht="15.75" customHeight="1" x14ac:dyDescent="0.25">
      <c r="G646" s="50"/>
    </row>
    <row r="647" spans="7:7" ht="15.75" customHeight="1" x14ac:dyDescent="0.25">
      <c r="G647" s="50"/>
    </row>
    <row r="648" spans="7:7" ht="15.75" customHeight="1" x14ac:dyDescent="0.25">
      <c r="G648" s="50"/>
    </row>
    <row r="649" spans="7:7" ht="15.75" customHeight="1" x14ac:dyDescent="0.25">
      <c r="G649" s="50"/>
    </row>
    <row r="650" spans="7:7" ht="15.75" customHeight="1" x14ac:dyDescent="0.25">
      <c r="G650" s="50"/>
    </row>
    <row r="651" spans="7:7" ht="15.75" customHeight="1" x14ac:dyDescent="0.25">
      <c r="G651" s="50"/>
    </row>
    <row r="652" spans="7:7" ht="15.75" customHeight="1" x14ac:dyDescent="0.25">
      <c r="G652" s="50"/>
    </row>
    <row r="653" spans="7:7" ht="15.75" customHeight="1" x14ac:dyDescent="0.25">
      <c r="G653" s="50"/>
    </row>
    <row r="654" spans="7:7" ht="15.75" customHeight="1" x14ac:dyDescent="0.25">
      <c r="G654" s="50"/>
    </row>
    <row r="655" spans="7:7" ht="15.75" customHeight="1" x14ac:dyDescent="0.25">
      <c r="G655" s="50"/>
    </row>
    <row r="656" spans="7:7" ht="15.75" customHeight="1" x14ac:dyDescent="0.25">
      <c r="G656" s="50"/>
    </row>
    <row r="657" spans="7:7" ht="15.75" customHeight="1" x14ac:dyDescent="0.25">
      <c r="G657" s="50"/>
    </row>
    <row r="658" spans="7:7" ht="15.75" customHeight="1" x14ac:dyDescent="0.25">
      <c r="G658" s="50"/>
    </row>
    <row r="659" spans="7:7" ht="15.75" customHeight="1" x14ac:dyDescent="0.25">
      <c r="G659" s="50"/>
    </row>
    <row r="660" spans="7:7" ht="15.75" customHeight="1" x14ac:dyDescent="0.25">
      <c r="G660" s="50"/>
    </row>
    <row r="661" spans="7:7" ht="15.75" customHeight="1" x14ac:dyDescent="0.25">
      <c r="G661" s="50"/>
    </row>
    <row r="662" spans="7:7" ht="15.75" customHeight="1" x14ac:dyDescent="0.25">
      <c r="G662" s="50"/>
    </row>
    <row r="663" spans="7:7" ht="15.75" customHeight="1" x14ac:dyDescent="0.25">
      <c r="G663" s="50"/>
    </row>
    <row r="664" spans="7:7" ht="15.75" customHeight="1" x14ac:dyDescent="0.25">
      <c r="G664" s="50"/>
    </row>
    <row r="665" spans="7:7" ht="15.75" customHeight="1" x14ac:dyDescent="0.25">
      <c r="G665" s="50"/>
    </row>
    <row r="666" spans="7:7" ht="15.75" customHeight="1" x14ac:dyDescent="0.25">
      <c r="G666" s="50"/>
    </row>
    <row r="667" spans="7:7" ht="15.75" customHeight="1" x14ac:dyDescent="0.25">
      <c r="G667" s="50"/>
    </row>
    <row r="668" spans="7:7" ht="15.75" customHeight="1" x14ac:dyDescent="0.25">
      <c r="G668" s="50"/>
    </row>
    <row r="669" spans="7:7" ht="15.75" customHeight="1" x14ac:dyDescent="0.25">
      <c r="G669" s="50"/>
    </row>
    <row r="670" spans="7:7" ht="15.75" customHeight="1" x14ac:dyDescent="0.25">
      <c r="G670" s="50"/>
    </row>
    <row r="671" spans="7:7" ht="15.75" customHeight="1" x14ac:dyDescent="0.25">
      <c r="G671" s="50"/>
    </row>
    <row r="672" spans="7:7" ht="15.75" customHeight="1" x14ac:dyDescent="0.25">
      <c r="G672" s="50"/>
    </row>
    <row r="673" spans="7:7" ht="15.75" customHeight="1" x14ac:dyDescent="0.25">
      <c r="G673" s="50"/>
    </row>
    <row r="674" spans="7:7" ht="15.75" customHeight="1" x14ac:dyDescent="0.25">
      <c r="G674" s="50"/>
    </row>
    <row r="675" spans="7:7" ht="15.75" customHeight="1" x14ac:dyDescent="0.25">
      <c r="G675" s="50"/>
    </row>
    <row r="676" spans="7:7" ht="15.75" customHeight="1" x14ac:dyDescent="0.25">
      <c r="G676" s="50"/>
    </row>
    <row r="677" spans="7:7" ht="15.75" customHeight="1" x14ac:dyDescent="0.25">
      <c r="G677" s="50"/>
    </row>
    <row r="678" spans="7:7" ht="15.75" customHeight="1" x14ac:dyDescent="0.25">
      <c r="G678" s="50"/>
    </row>
    <row r="679" spans="7:7" ht="15.75" customHeight="1" x14ac:dyDescent="0.25">
      <c r="G679" s="50"/>
    </row>
    <row r="680" spans="7:7" ht="15.75" customHeight="1" x14ac:dyDescent="0.25">
      <c r="G680" s="50"/>
    </row>
    <row r="681" spans="7:7" ht="15.75" customHeight="1" x14ac:dyDescent="0.25">
      <c r="G681" s="50"/>
    </row>
    <row r="682" spans="7:7" ht="15.75" customHeight="1" x14ac:dyDescent="0.25">
      <c r="G682" s="50"/>
    </row>
    <row r="683" spans="7:7" ht="15.75" customHeight="1" x14ac:dyDescent="0.25">
      <c r="G683" s="50"/>
    </row>
    <row r="684" spans="7:7" ht="15.75" customHeight="1" x14ac:dyDescent="0.25">
      <c r="G684" s="50"/>
    </row>
    <row r="685" spans="7:7" ht="15.75" customHeight="1" x14ac:dyDescent="0.25">
      <c r="G685" s="50"/>
    </row>
    <row r="686" spans="7:7" ht="15.75" customHeight="1" x14ac:dyDescent="0.25">
      <c r="G686" s="50"/>
    </row>
    <row r="687" spans="7:7" ht="15.75" customHeight="1" x14ac:dyDescent="0.25">
      <c r="G687" s="50"/>
    </row>
    <row r="688" spans="7:7" ht="15.75" customHeight="1" x14ac:dyDescent="0.25">
      <c r="G688" s="50"/>
    </row>
    <row r="689" spans="7:7" ht="15.75" customHeight="1" x14ac:dyDescent="0.25">
      <c r="G689" s="50"/>
    </row>
    <row r="690" spans="7:7" ht="15.75" customHeight="1" x14ac:dyDescent="0.25">
      <c r="G690" s="50"/>
    </row>
    <row r="691" spans="7:7" ht="15.75" customHeight="1" x14ac:dyDescent="0.25">
      <c r="G691" s="50"/>
    </row>
    <row r="692" spans="7:7" ht="15.75" customHeight="1" x14ac:dyDescent="0.25">
      <c r="G692" s="50"/>
    </row>
    <row r="693" spans="7:7" ht="15.75" customHeight="1" x14ac:dyDescent="0.25">
      <c r="G693" s="50"/>
    </row>
    <row r="694" spans="7:7" ht="15.75" customHeight="1" x14ac:dyDescent="0.25">
      <c r="G694" s="50"/>
    </row>
    <row r="695" spans="7:7" ht="15.75" customHeight="1" x14ac:dyDescent="0.25">
      <c r="G695" s="50"/>
    </row>
    <row r="696" spans="7:7" ht="15.75" customHeight="1" x14ac:dyDescent="0.25">
      <c r="G696" s="50"/>
    </row>
    <row r="697" spans="7:7" ht="15.75" customHeight="1" x14ac:dyDescent="0.25">
      <c r="G697" s="50"/>
    </row>
    <row r="698" spans="7:7" ht="15.75" customHeight="1" x14ac:dyDescent="0.25">
      <c r="G698" s="50"/>
    </row>
    <row r="699" spans="7:7" ht="15.75" customHeight="1" x14ac:dyDescent="0.25">
      <c r="G699" s="50"/>
    </row>
    <row r="700" spans="7:7" ht="15.75" customHeight="1" x14ac:dyDescent="0.25">
      <c r="G700" s="50"/>
    </row>
    <row r="701" spans="7:7" ht="15.75" customHeight="1" x14ac:dyDescent="0.25">
      <c r="G701" s="50"/>
    </row>
    <row r="702" spans="7:7" ht="15.75" customHeight="1" x14ac:dyDescent="0.25">
      <c r="G702" s="50"/>
    </row>
    <row r="703" spans="7:7" ht="15.75" customHeight="1" x14ac:dyDescent="0.25">
      <c r="G703" s="50"/>
    </row>
    <row r="704" spans="7:7" ht="15.75" customHeight="1" x14ac:dyDescent="0.25">
      <c r="G704" s="50"/>
    </row>
    <row r="705" spans="7:7" ht="15.75" customHeight="1" x14ac:dyDescent="0.25">
      <c r="G705" s="50"/>
    </row>
    <row r="706" spans="7:7" ht="15.75" customHeight="1" x14ac:dyDescent="0.25">
      <c r="G706" s="50"/>
    </row>
    <row r="707" spans="7:7" ht="15.75" customHeight="1" x14ac:dyDescent="0.25">
      <c r="G707" s="50"/>
    </row>
    <row r="708" spans="7:7" ht="15.75" customHeight="1" x14ac:dyDescent="0.25">
      <c r="G708" s="50"/>
    </row>
    <row r="709" spans="7:7" ht="15.75" customHeight="1" x14ac:dyDescent="0.25">
      <c r="G709" s="50"/>
    </row>
    <row r="710" spans="7:7" ht="15.75" customHeight="1" x14ac:dyDescent="0.25">
      <c r="G710" s="50"/>
    </row>
    <row r="711" spans="7:7" ht="15.75" customHeight="1" x14ac:dyDescent="0.25">
      <c r="G711" s="50"/>
    </row>
    <row r="712" spans="7:7" ht="15.75" customHeight="1" x14ac:dyDescent="0.25">
      <c r="G712" s="50"/>
    </row>
    <row r="713" spans="7:7" ht="15.75" customHeight="1" x14ac:dyDescent="0.25">
      <c r="G713" s="50"/>
    </row>
    <row r="714" spans="7:7" ht="15.75" customHeight="1" x14ac:dyDescent="0.25">
      <c r="G714" s="50"/>
    </row>
    <row r="715" spans="7:7" ht="15.75" customHeight="1" x14ac:dyDescent="0.25">
      <c r="G715" s="50"/>
    </row>
    <row r="716" spans="7:7" ht="15.75" customHeight="1" x14ac:dyDescent="0.25">
      <c r="G716" s="50"/>
    </row>
    <row r="717" spans="7:7" ht="15.75" customHeight="1" x14ac:dyDescent="0.25">
      <c r="G717" s="50"/>
    </row>
    <row r="718" spans="7:7" ht="15.75" customHeight="1" x14ac:dyDescent="0.25">
      <c r="G718" s="50"/>
    </row>
    <row r="719" spans="7:7" ht="15.75" customHeight="1" x14ac:dyDescent="0.25">
      <c r="G719" s="50"/>
    </row>
    <row r="720" spans="7:7" ht="15.75" customHeight="1" x14ac:dyDescent="0.25">
      <c r="G720" s="50"/>
    </row>
    <row r="721" spans="7:7" ht="15.75" customHeight="1" x14ac:dyDescent="0.25">
      <c r="G721" s="50"/>
    </row>
    <row r="722" spans="7:7" ht="15.75" customHeight="1" x14ac:dyDescent="0.25">
      <c r="G722" s="50"/>
    </row>
    <row r="723" spans="7:7" ht="15.75" customHeight="1" x14ac:dyDescent="0.25">
      <c r="G723" s="50"/>
    </row>
    <row r="724" spans="7:7" ht="15.75" customHeight="1" x14ac:dyDescent="0.25">
      <c r="G724" s="50"/>
    </row>
    <row r="725" spans="7:7" ht="15.75" customHeight="1" x14ac:dyDescent="0.25">
      <c r="G725" s="50"/>
    </row>
    <row r="726" spans="7:7" ht="15.75" customHeight="1" x14ac:dyDescent="0.25">
      <c r="G726" s="50"/>
    </row>
    <row r="727" spans="7:7" ht="15.75" customHeight="1" x14ac:dyDescent="0.25">
      <c r="G727" s="50"/>
    </row>
    <row r="728" spans="7:7" ht="15.75" customHeight="1" x14ac:dyDescent="0.25">
      <c r="G728" s="50"/>
    </row>
    <row r="729" spans="7:7" ht="15.75" customHeight="1" x14ac:dyDescent="0.25">
      <c r="G729" s="50"/>
    </row>
    <row r="730" spans="7:7" ht="15.75" customHeight="1" x14ac:dyDescent="0.25">
      <c r="G730" s="50"/>
    </row>
    <row r="731" spans="7:7" ht="15.75" customHeight="1" x14ac:dyDescent="0.25">
      <c r="G731" s="50"/>
    </row>
    <row r="732" spans="7:7" ht="15.75" customHeight="1" x14ac:dyDescent="0.25">
      <c r="G732" s="50"/>
    </row>
    <row r="733" spans="7:7" ht="15.75" customHeight="1" x14ac:dyDescent="0.25">
      <c r="G733" s="50"/>
    </row>
    <row r="734" spans="7:7" ht="15.75" customHeight="1" x14ac:dyDescent="0.25">
      <c r="G734" s="50"/>
    </row>
    <row r="735" spans="7:7" ht="15.75" customHeight="1" x14ac:dyDescent="0.25">
      <c r="G735" s="50"/>
    </row>
    <row r="736" spans="7:7" ht="15.75" customHeight="1" x14ac:dyDescent="0.25">
      <c r="G736" s="50"/>
    </row>
    <row r="737" spans="7:7" ht="15.75" customHeight="1" x14ac:dyDescent="0.25">
      <c r="G737" s="50"/>
    </row>
    <row r="738" spans="7:7" ht="15.75" customHeight="1" x14ac:dyDescent="0.25">
      <c r="G738" s="50"/>
    </row>
    <row r="739" spans="7:7" ht="15.75" customHeight="1" x14ac:dyDescent="0.25">
      <c r="G739" s="50"/>
    </row>
    <row r="740" spans="7:7" ht="15.75" customHeight="1" x14ac:dyDescent="0.25">
      <c r="G740" s="50"/>
    </row>
    <row r="741" spans="7:7" ht="15.75" customHeight="1" x14ac:dyDescent="0.25">
      <c r="G741" s="50"/>
    </row>
    <row r="742" spans="7:7" ht="15.75" customHeight="1" x14ac:dyDescent="0.25">
      <c r="G742" s="50"/>
    </row>
    <row r="743" spans="7:7" ht="15.75" customHeight="1" x14ac:dyDescent="0.25">
      <c r="G743" s="50"/>
    </row>
    <row r="744" spans="7:7" ht="15.75" customHeight="1" x14ac:dyDescent="0.25">
      <c r="G744" s="50"/>
    </row>
    <row r="745" spans="7:7" ht="15.75" customHeight="1" x14ac:dyDescent="0.25">
      <c r="G745" s="50"/>
    </row>
    <row r="746" spans="7:7" ht="15.75" customHeight="1" x14ac:dyDescent="0.25">
      <c r="G746" s="50"/>
    </row>
    <row r="747" spans="7:7" ht="15.75" customHeight="1" x14ac:dyDescent="0.25">
      <c r="G747" s="50"/>
    </row>
    <row r="748" spans="7:7" ht="15.75" customHeight="1" x14ac:dyDescent="0.25">
      <c r="G748" s="50"/>
    </row>
    <row r="749" spans="7:7" ht="15.75" customHeight="1" x14ac:dyDescent="0.25">
      <c r="G749" s="50"/>
    </row>
    <row r="750" spans="7:7" ht="15.75" customHeight="1" x14ac:dyDescent="0.25">
      <c r="G750" s="50"/>
    </row>
    <row r="751" spans="7:7" ht="15.75" customHeight="1" x14ac:dyDescent="0.25">
      <c r="G751" s="50"/>
    </row>
    <row r="752" spans="7:7" ht="15.75" customHeight="1" x14ac:dyDescent="0.25">
      <c r="G752" s="50"/>
    </row>
    <row r="753" spans="7:7" ht="15.75" customHeight="1" x14ac:dyDescent="0.25">
      <c r="G753" s="50"/>
    </row>
    <row r="754" spans="7:7" ht="15.75" customHeight="1" x14ac:dyDescent="0.25">
      <c r="G754" s="50"/>
    </row>
    <row r="755" spans="7:7" ht="15.75" customHeight="1" x14ac:dyDescent="0.25">
      <c r="G755" s="50"/>
    </row>
    <row r="756" spans="7:7" ht="15.75" customHeight="1" x14ac:dyDescent="0.25">
      <c r="G756" s="50"/>
    </row>
    <row r="757" spans="7:7" ht="15.75" customHeight="1" x14ac:dyDescent="0.25">
      <c r="G757" s="50"/>
    </row>
    <row r="758" spans="7:7" ht="15.75" customHeight="1" x14ac:dyDescent="0.25">
      <c r="G758" s="50"/>
    </row>
    <row r="759" spans="7:7" ht="15.75" customHeight="1" x14ac:dyDescent="0.25">
      <c r="G759" s="50"/>
    </row>
    <row r="760" spans="7:7" ht="15.75" customHeight="1" x14ac:dyDescent="0.25">
      <c r="G760" s="50"/>
    </row>
    <row r="761" spans="7:7" ht="15.75" customHeight="1" x14ac:dyDescent="0.25">
      <c r="G761" s="50"/>
    </row>
    <row r="762" spans="7:7" ht="15.75" customHeight="1" x14ac:dyDescent="0.25">
      <c r="G762" s="50"/>
    </row>
    <row r="763" spans="7:7" ht="15.75" customHeight="1" x14ac:dyDescent="0.25">
      <c r="G763" s="50"/>
    </row>
    <row r="764" spans="7:7" ht="15.75" customHeight="1" x14ac:dyDescent="0.25">
      <c r="G764" s="50"/>
    </row>
    <row r="765" spans="7:7" ht="15.75" customHeight="1" x14ac:dyDescent="0.25">
      <c r="G765" s="50"/>
    </row>
    <row r="766" spans="7:7" ht="15.75" customHeight="1" x14ac:dyDescent="0.25">
      <c r="G766" s="50"/>
    </row>
    <row r="767" spans="7:7" ht="15.75" customHeight="1" x14ac:dyDescent="0.25">
      <c r="G767" s="50"/>
    </row>
    <row r="768" spans="7:7" ht="15.75" customHeight="1" x14ac:dyDescent="0.25">
      <c r="G768" s="50"/>
    </row>
    <row r="769" spans="7:7" ht="15.75" customHeight="1" x14ac:dyDescent="0.25">
      <c r="G769" s="50"/>
    </row>
    <row r="770" spans="7:7" ht="15.75" customHeight="1" x14ac:dyDescent="0.25">
      <c r="G770" s="50"/>
    </row>
    <row r="771" spans="7:7" ht="15.75" customHeight="1" x14ac:dyDescent="0.25">
      <c r="G771" s="50"/>
    </row>
    <row r="772" spans="7:7" ht="15.75" customHeight="1" x14ac:dyDescent="0.25">
      <c r="G772" s="50"/>
    </row>
    <row r="773" spans="7:7" ht="15.75" customHeight="1" x14ac:dyDescent="0.25">
      <c r="G773" s="50"/>
    </row>
    <row r="774" spans="7:7" ht="15.75" customHeight="1" x14ac:dyDescent="0.25">
      <c r="G774" s="50"/>
    </row>
    <row r="775" spans="7:7" ht="15.75" customHeight="1" x14ac:dyDescent="0.25">
      <c r="G775" s="50"/>
    </row>
    <row r="776" spans="7:7" ht="15.75" customHeight="1" x14ac:dyDescent="0.25">
      <c r="G776" s="50"/>
    </row>
    <row r="777" spans="7:7" ht="15.75" customHeight="1" x14ac:dyDescent="0.25">
      <c r="G777" s="50"/>
    </row>
    <row r="778" spans="7:7" ht="15.75" customHeight="1" x14ac:dyDescent="0.25">
      <c r="G778" s="50"/>
    </row>
    <row r="779" spans="7:7" ht="15.75" customHeight="1" x14ac:dyDescent="0.25">
      <c r="G779" s="50"/>
    </row>
    <row r="780" spans="7:7" ht="15.75" customHeight="1" x14ac:dyDescent="0.25">
      <c r="G780" s="50"/>
    </row>
    <row r="781" spans="7:7" ht="15.75" customHeight="1" x14ac:dyDescent="0.25">
      <c r="G781" s="50"/>
    </row>
    <row r="782" spans="7:7" ht="15.75" customHeight="1" x14ac:dyDescent="0.25">
      <c r="G782" s="50"/>
    </row>
    <row r="783" spans="7:7" ht="15.75" customHeight="1" x14ac:dyDescent="0.25">
      <c r="G783" s="50"/>
    </row>
    <row r="784" spans="7:7" ht="15.75" customHeight="1" x14ac:dyDescent="0.25">
      <c r="G784" s="50"/>
    </row>
    <row r="785" spans="7:7" ht="15.75" customHeight="1" x14ac:dyDescent="0.25">
      <c r="G785" s="50"/>
    </row>
    <row r="786" spans="7:7" ht="15.75" customHeight="1" x14ac:dyDescent="0.25">
      <c r="G786" s="50"/>
    </row>
    <row r="787" spans="7:7" ht="15.75" customHeight="1" x14ac:dyDescent="0.25">
      <c r="G787" s="50"/>
    </row>
    <row r="788" spans="7:7" ht="15.75" customHeight="1" x14ac:dyDescent="0.25">
      <c r="G788" s="50"/>
    </row>
    <row r="789" spans="7:7" ht="15.75" customHeight="1" x14ac:dyDescent="0.25">
      <c r="G789" s="50"/>
    </row>
    <row r="790" spans="7:7" ht="15.75" customHeight="1" x14ac:dyDescent="0.25">
      <c r="G790" s="50"/>
    </row>
    <row r="791" spans="7:7" ht="15.75" customHeight="1" x14ac:dyDescent="0.25">
      <c r="G791" s="50"/>
    </row>
    <row r="792" spans="7:7" ht="15.75" customHeight="1" x14ac:dyDescent="0.25">
      <c r="G792" s="50"/>
    </row>
    <row r="793" spans="7:7" ht="15.75" customHeight="1" x14ac:dyDescent="0.25">
      <c r="G793" s="50"/>
    </row>
    <row r="794" spans="7:7" ht="15.75" customHeight="1" x14ac:dyDescent="0.25">
      <c r="G794" s="50"/>
    </row>
    <row r="795" spans="7:7" ht="15.75" customHeight="1" x14ac:dyDescent="0.25">
      <c r="G795" s="50"/>
    </row>
    <row r="796" spans="7:7" ht="15.75" customHeight="1" x14ac:dyDescent="0.25">
      <c r="G796" s="50"/>
    </row>
    <row r="797" spans="7:7" ht="15.75" customHeight="1" x14ac:dyDescent="0.25">
      <c r="G797" s="50"/>
    </row>
    <row r="798" spans="7:7" ht="15.75" customHeight="1" x14ac:dyDescent="0.25">
      <c r="G798" s="50"/>
    </row>
    <row r="799" spans="7:7" ht="15.75" customHeight="1" x14ac:dyDescent="0.25">
      <c r="G799" s="50"/>
    </row>
    <row r="800" spans="7:7" ht="15.75" customHeight="1" x14ac:dyDescent="0.25">
      <c r="G800" s="50"/>
    </row>
    <row r="801" spans="7:7" ht="15.75" customHeight="1" x14ac:dyDescent="0.25">
      <c r="G801" s="50"/>
    </row>
    <row r="802" spans="7:7" ht="15.75" customHeight="1" x14ac:dyDescent="0.25">
      <c r="G802" s="50"/>
    </row>
    <row r="803" spans="7:7" ht="15.75" customHeight="1" x14ac:dyDescent="0.25">
      <c r="G803" s="50"/>
    </row>
    <row r="804" spans="7:7" ht="15.75" customHeight="1" x14ac:dyDescent="0.25">
      <c r="G804" s="50"/>
    </row>
    <row r="805" spans="7:7" ht="15.75" customHeight="1" x14ac:dyDescent="0.25">
      <c r="G805" s="50"/>
    </row>
    <row r="806" spans="7:7" ht="15.75" customHeight="1" x14ac:dyDescent="0.25">
      <c r="G806" s="50"/>
    </row>
    <row r="807" spans="7:7" ht="15.75" customHeight="1" x14ac:dyDescent="0.25">
      <c r="G807" s="50"/>
    </row>
    <row r="808" spans="7:7" ht="15.75" customHeight="1" x14ac:dyDescent="0.25">
      <c r="G808" s="50"/>
    </row>
    <row r="809" spans="7:7" ht="15.75" customHeight="1" x14ac:dyDescent="0.25">
      <c r="G809" s="50"/>
    </row>
    <row r="810" spans="7:7" ht="15.75" customHeight="1" x14ac:dyDescent="0.25">
      <c r="G810" s="50"/>
    </row>
    <row r="811" spans="7:7" ht="15.75" customHeight="1" x14ac:dyDescent="0.25">
      <c r="G811" s="50"/>
    </row>
    <row r="812" spans="7:7" ht="15.75" customHeight="1" x14ac:dyDescent="0.25">
      <c r="G812" s="50"/>
    </row>
    <row r="813" spans="7:7" ht="15.75" customHeight="1" x14ac:dyDescent="0.25">
      <c r="G813" s="50"/>
    </row>
    <row r="814" spans="7:7" ht="15.75" customHeight="1" x14ac:dyDescent="0.25">
      <c r="G814" s="50"/>
    </row>
    <row r="815" spans="7:7" ht="15.75" customHeight="1" x14ac:dyDescent="0.25">
      <c r="G815" s="50"/>
    </row>
    <row r="816" spans="7:7" ht="15.75" customHeight="1" x14ac:dyDescent="0.25">
      <c r="G816" s="50"/>
    </row>
    <row r="817" spans="7:7" ht="15.75" customHeight="1" x14ac:dyDescent="0.25">
      <c r="G817" s="50"/>
    </row>
    <row r="818" spans="7:7" ht="15.75" customHeight="1" x14ac:dyDescent="0.25">
      <c r="G818" s="50"/>
    </row>
    <row r="819" spans="7:7" ht="15.75" customHeight="1" x14ac:dyDescent="0.25">
      <c r="G819" s="50"/>
    </row>
    <row r="820" spans="7:7" ht="15.75" customHeight="1" x14ac:dyDescent="0.25">
      <c r="G820" s="50"/>
    </row>
    <row r="821" spans="7:7" ht="15.75" customHeight="1" x14ac:dyDescent="0.25">
      <c r="G821" s="50"/>
    </row>
    <row r="822" spans="7:7" ht="15.75" customHeight="1" x14ac:dyDescent="0.25">
      <c r="G822" s="50"/>
    </row>
    <row r="823" spans="7:7" ht="15.75" customHeight="1" x14ac:dyDescent="0.25">
      <c r="G823" s="50"/>
    </row>
    <row r="824" spans="7:7" ht="15.75" customHeight="1" x14ac:dyDescent="0.25">
      <c r="G824" s="50"/>
    </row>
    <row r="825" spans="7:7" ht="15.75" customHeight="1" x14ac:dyDescent="0.25">
      <c r="G825" s="50"/>
    </row>
    <row r="826" spans="7:7" ht="15.75" customHeight="1" x14ac:dyDescent="0.25">
      <c r="G826" s="50"/>
    </row>
    <row r="827" spans="7:7" ht="15.75" customHeight="1" x14ac:dyDescent="0.25">
      <c r="G827" s="50"/>
    </row>
    <row r="828" spans="7:7" ht="15.75" customHeight="1" x14ac:dyDescent="0.25">
      <c r="G828" s="50"/>
    </row>
    <row r="829" spans="7:7" ht="15.75" customHeight="1" x14ac:dyDescent="0.25">
      <c r="G829" s="50"/>
    </row>
    <row r="830" spans="7:7" ht="15.75" customHeight="1" x14ac:dyDescent="0.25">
      <c r="G830" s="50"/>
    </row>
    <row r="831" spans="7:7" ht="15.75" customHeight="1" x14ac:dyDescent="0.25">
      <c r="G831" s="50"/>
    </row>
    <row r="832" spans="7:7" ht="15.75" customHeight="1" x14ac:dyDescent="0.25">
      <c r="G832" s="50"/>
    </row>
    <row r="833" spans="7:7" ht="15.75" customHeight="1" x14ac:dyDescent="0.25">
      <c r="G833" s="50"/>
    </row>
    <row r="834" spans="7:7" ht="15.75" customHeight="1" x14ac:dyDescent="0.25">
      <c r="G834" s="50"/>
    </row>
    <row r="835" spans="7:7" ht="15.75" customHeight="1" x14ac:dyDescent="0.25">
      <c r="G835" s="50"/>
    </row>
    <row r="836" spans="7:7" ht="15.75" customHeight="1" x14ac:dyDescent="0.25">
      <c r="G836" s="50"/>
    </row>
    <row r="837" spans="7:7" ht="15.75" customHeight="1" x14ac:dyDescent="0.25">
      <c r="G837" s="50"/>
    </row>
    <row r="838" spans="7:7" ht="15.75" customHeight="1" x14ac:dyDescent="0.25">
      <c r="G838" s="50"/>
    </row>
    <row r="839" spans="7:7" ht="15.75" customHeight="1" x14ac:dyDescent="0.25">
      <c r="G839" s="50"/>
    </row>
    <row r="840" spans="7:7" ht="15.75" customHeight="1" x14ac:dyDescent="0.25">
      <c r="G840" s="50"/>
    </row>
    <row r="841" spans="7:7" ht="15.75" customHeight="1" x14ac:dyDescent="0.25">
      <c r="G841" s="50"/>
    </row>
    <row r="842" spans="7:7" ht="15.75" customHeight="1" x14ac:dyDescent="0.25">
      <c r="G842" s="50"/>
    </row>
    <row r="843" spans="7:7" ht="15.75" customHeight="1" x14ac:dyDescent="0.25">
      <c r="G843" s="50"/>
    </row>
    <row r="844" spans="7:7" ht="15.75" customHeight="1" x14ac:dyDescent="0.25">
      <c r="G844" s="50"/>
    </row>
    <row r="845" spans="7:7" ht="15.75" customHeight="1" x14ac:dyDescent="0.25">
      <c r="G845" s="50"/>
    </row>
    <row r="846" spans="7:7" ht="15.75" customHeight="1" x14ac:dyDescent="0.25">
      <c r="G846" s="50"/>
    </row>
    <row r="847" spans="7:7" ht="15.75" customHeight="1" x14ac:dyDescent="0.25">
      <c r="G847" s="50"/>
    </row>
    <row r="848" spans="7:7" ht="15.75" customHeight="1" x14ac:dyDescent="0.25">
      <c r="G848" s="50"/>
    </row>
    <row r="849" spans="7:7" ht="15.75" customHeight="1" x14ac:dyDescent="0.25">
      <c r="G849" s="50"/>
    </row>
    <row r="850" spans="7:7" ht="15.75" customHeight="1" x14ac:dyDescent="0.25">
      <c r="G850" s="50"/>
    </row>
    <row r="851" spans="7:7" ht="15.75" customHeight="1" x14ac:dyDescent="0.25">
      <c r="G851" s="50"/>
    </row>
    <row r="852" spans="7:7" ht="15.75" customHeight="1" x14ac:dyDescent="0.25">
      <c r="G852" s="50"/>
    </row>
    <row r="853" spans="7:7" ht="15.75" customHeight="1" x14ac:dyDescent="0.25">
      <c r="G853" s="50"/>
    </row>
    <row r="854" spans="7:7" ht="15.75" customHeight="1" x14ac:dyDescent="0.25">
      <c r="G854" s="50"/>
    </row>
    <row r="855" spans="7:7" ht="15.75" customHeight="1" x14ac:dyDescent="0.25">
      <c r="G855" s="50"/>
    </row>
    <row r="856" spans="7:7" ht="15.75" customHeight="1" x14ac:dyDescent="0.25">
      <c r="G856" s="50"/>
    </row>
    <row r="857" spans="7:7" ht="15.75" customHeight="1" x14ac:dyDescent="0.25">
      <c r="G857" s="50"/>
    </row>
    <row r="858" spans="7:7" ht="15.75" customHeight="1" x14ac:dyDescent="0.25">
      <c r="G858" s="50"/>
    </row>
    <row r="859" spans="7:7" ht="15.75" customHeight="1" x14ac:dyDescent="0.25">
      <c r="G859" s="50"/>
    </row>
    <row r="860" spans="7:7" ht="15.75" customHeight="1" x14ac:dyDescent="0.25">
      <c r="G860" s="50"/>
    </row>
    <row r="861" spans="7:7" ht="15.75" customHeight="1" x14ac:dyDescent="0.25">
      <c r="G861" s="50"/>
    </row>
    <row r="862" spans="7:7" ht="15.75" customHeight="1" x14ac:dyDescent="0.25">
      <c r="G862" s="50"/>
    </row>
    <row r="863" spans="7:7" ht="15.75" customHeight="1" x14ac:dyDescent="0.25">
      <c r="G863" s="50"/>
    </row>
    <row r="864" spans="7:7" ht="15.75" customHeight="1" x14ac:dyDescent="0.25">
      <c r="G864" s="50"/>
    </row>
    <row r="865" spans="7:7" ht="15.75" customHeight="1" x14ac:dyDescent="0.25">
      <c r="G865" s="50"/>
    </row>
    <row r="866" spans="7:7" ht="15.75" customHeight="1" x14ac:dyDescent="0.25">
      <c r="G866" s="50"/>
    </row>
    <row r="867" spans="7:7" ht="15.75" customHeight="1" x14ac:dyDescent="0.25">
      <c r="G867" s="50"/>
    </row>
    <row r="868" spans="7:7" ht="15.75" customHeight="1" x14ac:dyDescent="0.25">
      <c r="G868" s="50"/>
    </row>
    <row r="869" spans="7:7" ht="15.75" customHeight="1" x14ac:dyDescent="0.25">
      <c r="G869" s="50"/>
    </row>
    <row r="870" spans="7:7" ht="15.75" customHeight="1" x14ac:dyDescent="0.25">
      <c r="G870" s="50"/>
    </row>
    <row r="871" spans="7:7" ht="15.75" customHeight="1" x14ac:dyDescent="0.25">
      <c r="G871" s="50"/>
    </row>
    <row r="872" spans="7:7" ht="15.75" customHeight="1" x14ac:dyDescent="0.25">
      <c r="G872" s="50"/>
    </row>
    <row r="873" spans="7:7" ht="15.75" customHeight="1" x14ac:dyDescent="0.25">
      <c r="G873" s="50"/>
    </row>
    <row r="874" spans="7:7" ht="15.75" customHeight="1" x14ac:dyDescent="0.25">
      <c r="G874" s="50"/>
    </row>
    <row r="875" spans="7:7" ht="15.75" customHeight="1" x14ac:dyDescent="0.25">
      <c r="G875" s="50"/>
    </row>
    <row r="876" spans="7:7" ht="15.75" customHeight="1" x14ac:dyDescent="0.25">
      <c r="G876" s="50"/>
    </row>
    <row r="877" spans="7:7" ht="15.75" customHeight="1" x14ac:dyDescent="0.25">
      <c r="G877" s="50"/>
    </row>
    <row r="878" spans="7:7" ht="15.75" customHeight="1" x14ac:dyDescent="0.25">
      <c r="G878" s="50"/>
    </row>
    <row r="879" spans="7:7" ht="15.75" customHeight="1" x14ac:dyDescent="0.25">
      <c r="G879" s="50"/>
    </row>
    <row r="880" spans="7:7" ht="15.75" customHeight="1" x14ac:dyDescent="0.25">
      <c r="G880" s="50"/>
    </row>
    <row r="881" spans="7:7" ht="15.75" customHeight="1" x14ac:dyDescent="0.25">
      <c r="G881" s="50"/>
    </row>
    <row r="882" spans="7:7" ht="15.75" customHeight="1" x14ac:dyDescent="0.25">
      <c r="G882" s="50"/>
    </row>
    <row r="883" spans="7:7" ht="15.75" customHeight="1" x14ac:dyDescent="0.25">
      <c r="G883" s="50"/>
    </row>
    <row r="884" spans="7:7" ht="15.75" customHeight="1" x14ac:dyDescent="0.25">
      <c r="G884" s="50"/>
    </row>
    <row r="885" spans="7:7" ht="15.75" customHeight="1" x14ac:dyDescent="0.25">
      <c r="G885" s="50"/>
    </row>
    <row r="886" spans="7:7" ht="15.75" customHeight="1" x14ac:dyDescent="0.25">
      <c r="G886" s="50"/>
    </row>
    <row r="887" spans="7:7" ht="15.75" customHeight="1" x14ac:dyDescent="0.25">
      <c r="G887" s="50"/>
    </row>
    <row r="888" spans="7:7" ht="15.75" customHeight="1" x14ac:dyDescent="0.25">
      <c r="G888" s="50"/>
    </row>
    <row r="889" spans="7:7" ht="15.75" customHeight="1" x14ac:dyDescent="0.25">
      <c r="G889" s="50"/>
    </row>
    <row r="890" spans="7:7" ht="15.75" customHeight="1" x14ac:dyDescent="0.25">
      <c r="G890" s="50"/>
    </row>
    <row r="891" spans="7:7" ht="15.75" customHeight="1" x14ac:dyDescent="0.25">
      <c r="G891" s="50"/>
    </row>
    <row r="892" spans="7:7" ht="15.75" customHeight="1" x14ac:dyDescent="0.25">
      <c r="G892" s="50"/>
    </row>
    <row r="893" spans="7:7" ht="15.75" customHeight="1" x14ac:dyDescent="0.25">
      <c r="G893" s="50"/>
    </row>
    <row r="894" spans="7:7" ht="15.75" customHeight="1" x14ac:dyDescent="0.25">
      <c r="G894" s="50"/>
    </row>
    <row r="895" spans="7:7" ht="15.75" customHeight="1" x14ac:dyDescent="0.25">
      <c r="G895" s="50"/>
    </row>
    <row r="896" spans="7:7" ht="15.75" customHeight="1" x14ac:dyDescent="0.25">
      <c r="G896" s="50"/>
    </row>
    <row r="897" spans="7:7" ht="15.75" customHeight="1" x14ac:dyDescent="0.25">
      <c r="G897" s="50"/>
    </row>
    <row r="898" spans="7:7" ht="15.75" customHeight="1" x14ac:dyDescent="0.25">
      <c r="G898" s="50"/>
    </row>
    <row r="899" spans="7:7" ht="15.75" customHeight="1" x14ac:dyDescent="0.25">
      <c r="G899" s="50"/>
    </row>
    <row r="900" spans="7:7" ht="15.75" customHeight="1" x14ac:dyDescent="0.25">
      <c r="G900" s="50"/>
    </row>
    <row r="901" spans="7:7" ht="15.75" customHeight="1" x14ac:dyDescent="0.25">
      <c r="G901" s="50"/>
    </row>
    <row r="902" spans="7:7" ht="15.75" customHeight="1" x14ac:dyDescent="0.25">
      <c r="G902" s="50"/>
    </row>
    <row r="903" spans="7:7" ht="15.75" customHeight="1" x14ac:dyDescent="0.25">
      <c r="G903" s="50"/>
    </row>
    <row r="904" spans="7:7" ht="15.75" customHeight="1" x14ac:dyDescent="0.25">
      <c r="G904" s="50"/>
    </row>
    <row r="905" spans="7:7" ht="15.75" customHeight="1" x14ac:dyDescent="0.25">
      <c r="G905" s="50"/>
    </row>
    <row r="906" spans="7:7" ht="15.75" customHeight="1" x14ac:dyDescent="0.25">
      <c r="G906" s="50"/>
    </row>
    <row r="907" spans="7:7" ht="15.75" customHeight="1" x14ac:dyDescent="0.25">
      <c r="G907" s="50"/>
    </row>
    <row r="908" spans="7:7" ht="15.75" customHeight="1" x14ac:dyDescent="0.25">
      <c r="G908" s="50"/>
    </row>
    <row r="909" spans="7:7" ht="15.75" customHeight="1" x14ac:dyDescent="0.25">
      <c r="G909" s="50"/>
    </row>
    <row r="910" spans="7:7" ht="15.75" customHeight="1" x14ac:dyDescent="0.25">
      <c r="G910" s="50"/>
    </row>
    <row r="911" spans="7:7" ht="15.75" customHeight="1" x14ac:dyDescent="0.25">
      <c r="G911" s="50"/>
    </row>
    <row r="912" spans="7:7" ht="15.75" customHeight="1" x14ac:dyDescent="0.25">
      <c r="G912" s="50"/>
    </row>
    <row r="913" spans="7:7" ht="15.75" customHeight="1" x14ac:dyDescent="0.25">
      <c r="G913" s="50"/>
    </row>
    <row r="914" spans="7:7" ht="15.75" customHeight="1" x14ac:dyDescent="0.25">
      <c r="G914" s="50"/>
    </row>
    <row r="915" spans="7:7" ht="15.75" customHeight="1" x14ac:dyDescent="0.25">
      <c r="G915" s="50"/>
    </row>
    <row r="916" spans="7:7" ht="15.75" customHeight="1" x14ac:dyDescent="0.25">
      <c r="G916" s="50"/>
    </row>
    <row r="917" spans="7:7" ht="15.75" customHeight="1" x14ac:dyDescent="0.25">
      <c r="G917" s="50"/>
    </row>
    <row r="918" spans="7:7" ht="15.75" customHeight="1" x14ac:dyDescent="0.25">
      <c r="G918" s="50"/>
    </row>
    <row r="919" spans="7:7" ht="15.75" customHeight="1" x14ac:dyDescent="0.25">
      <c r="G919" s="50"/>
    </row>
    <row r="920" spans="7:7" ht="15.75" customHeight="1" x14ac:dyDescent="0.25">
      <c r="G920" s="50"/>
    </row>
    <row r="921" spans="7:7" ht="15.75" customHeight="1" x14ac:dyDescent="0.25">
      <c r="G921" s="50"/>
    </row>
    <row r="922" spans="7:7" ht="15.75" customHeight="1" x14ac:dyDescent="0.25">
      <c r="G922" s="50"/>
    </row>
    <row r="923" spans="7:7" ht="15.75" customHeight="1" x14ac:dyDescent="0.25">
      <c r="G923" s="50"/>
    </row>
    <row r="924" spans="7:7" ht="15.75" customHeight="1" x14ac:dyDescent="0.25">
      <c r="G924" s="50"/>
    </row>
    <row r="925" spans="7:7" ht="15.75" customHeight="1" x14ac:dyDescent="0.25">
      <c r="G925" s="50"/>
    </row>
    <row r="926" spans="7:7" ht="15.75" customHeight="1" x14ac:dyDescent="0.25">
      <c r="G926" s="50"/>
    </row>
    <row r="927" spans="7:7" ht="15.75" customHeight="1" x14ac:dyDescent="0.25">
      <c r="G927" s="50"/>
    </row>
    <row r="928" spans="7:7" ht="15.75" customHeight="1" x14ac:dyDescent="0.25">
      <c r="G928" s="50"/>
    </row>
    <row r="929" spans="7:7" ht="15.75" customHeight="1" x14ac:dyDescent="0.25">
      <c r="G929" s="50"/>
    </row>
    <row r="930" spans="7:7" ht="15.75" customHeight="1" x14ac:dyDescent="0.25">
      <c r="G930" s="50"/>
    </row>
    <row r="931" spans="7:7" ht="15.75" customHeight="1" x14ac:dyDescent="0.25">
      <c r="G931" s="50"/>
    </row>
    <row r="932" spans="7:7" ht="15.75" customHeight="1" x14ac:dyDescent="0.25">
      <c r="G932" s="50"/>
    </row>
    <row r="933" spans="7:7" ht="15.75" customHeight="1" x14ac:dyDescent="0.25">
      <c r="G933" s="50"/>
    </row>
    <row r="934" spans="7:7" ht="15.75" customHeight="1" x14ac:dyDescent="0.25">
      <c r="G934" s="50"/>
    </row>
    <row r="935" spans="7:7" ht="15.75" customHeight="1" x14ac:dyDescent="0.25">
      <c r="G935" s="50"/>
    </row>
    <row r="936" spans="7:7" ht="15.75" customHeight="1" x14ac:dyDescent="0.25">
      <c r="G936" s="50"/>
    </row>
    <row r="937" spans="7:7" ht="15.75" customHeight="1" x14ac:dyDescent="0.25">
      <c r="G937" s="50"/>
    </row>
    <row r="938" spans="7:7" ht="15.75" customHeight="1" x14ac:dyDescent="0.25">
      <c r="G938" s="50"/>
    </row>
    <row r="939" spans="7:7" ht="15.75" customHeight="1" x14ac:dyDescent="0.25">
      <c r="G939" s="50"/>
    </row>
    <row r="940" spans="7:7" ht="15.75" customHeight="1" x14ac:dyDescent="0.25">
      <c r="G940" s="50"/>
    </row>
    <row r="941" spans="7:7" ht="15.75" customHeight="1" x14ac:dyDescent="0.25">
      <c r="G941" s="50"/>
    </row>
    <row r="942" spans="7:7" ht="15.75" customHeight="1" x14ac:dyDescent="0.25">
      <c r="G942" s="50"/>
    </row>
    <row r="943" spans="7:7" ht="15.75" customHeight="1" x14ac:dyDescent="0.25">
      <c r="G943" s="50"/>
    </row>
    <row r="944" spans="7:7" ht="15.75" customHeight="1" x14ac:dyDescent="0.25">
      <c r="G944" s="50"/>
    </row>
    <row r="945" spans="7:7" ht="15.75" customHeight="1" x14ac:dyDescent="0.25">
      <c r="G945" s="50"/>
    </row>
    <row r="946" spans="7:7" ht="15.75" customHeight="1" x14ac:dyDescent="0.25">
      <c r="G946" s="50"/>
    </row>
    <row r="947" spans="7:7" ht="15.75" customHeight="1" x14ac:dyDescent="0.25">
      <c r="G947" s="50"/>
    </row>
    <row r="948" spans="7:7" ht="15.75" customHeight="1" x14ac:dyDescent="0.25">
      <c r="G948" s="50"/>
    </row>
    <row r="949" spans="7:7" ht="15.75" customHeight="1" x14ac:dyDescent="0.25">
      <c r="G949" s="50"/>
    </row>
    <row r="950" spans="7:7" ht="15.75" customHeight="1" x14ac:dyDescent="0.25">
      <c r="G950" s="50"/>
    </row>
    <row r="951" spans="7:7" ht="15.75" customHeight="1" x14ac:dyDescent="0.25">
      <c r="G951" s="50"/>
    </row>
    <row r="952" spans="7:7" ht="15.75" customHeight="1" x14ac:dyDescent="0.25">
      <c r="G952" s="50"/>
    </row>
    <row r="953" spans="7:7" ht="15.75" customHeight="1" x14ac:dyDescent="0.25">
      <c r="G953" s="50"/>
    </row>
    <row r="954" spans="7:7" ht="15.75" customHeight="1" x14ac:dyDescent="0.25">
      <c r="G954" s="50"/>
    </row>
    <row r="955" spans="7:7" ht="15.75" customHeight="1" x14ac:dyDescent="0.25">
      <c r="G955" s="50"/>
    </row>
    <row r="956" spans="7:7" ht="15.75" customHeight="1" x14ac:dyDescent="0.25">
      <c r="G956" s="50"/>
    </row>
    <row r="957" spans="7:7" ht="15.75" customHeight="1" x14ac:dyDescent="0.25">
      <c r="G957" s="50"/>
    </row>
    <row r="958" spans="7:7" ht="15.75" customHeight="1" x14ac:dyDescent="0.25">
      <c r="G958" s="50"/>
    </row>
    <row r="959" spans="7:7" ht="15.75" customHeight="1" x14ac:dyDescent="0.25">
      <c r="G959" s="50"/>
    </row>
    <row r="960" spans="7:7" ht="15.75" customHeight="1" x14ac:dyDescent="0.25">
      <c r="G960" s="50"/>
    </row>
    <row r="961" spans="7:7" ht="15.75" customHeight="1" x14ac:dyDescent="0.25">
      <c r="G961" s="50"/>
    </row>
    <row r="962" spans="7:7" ht="15.75" customHeight="1" x14ac:dyDescent="0.25">
      <c r="G962" s="50"/>
    </row>
    <row r="963" spans="7:7" ht="15.75" customHeight="1" x14ac:dyDescent="0.25">
      <c r="G963" s="50"/>
    </row>
    <row r="964" spans="7:7" ht="15.75" customHeight="1" x14ac:dyDescent="0.25">
      <c r="G964" s="50"/>
    </row>
    <row r="965" spans="7:7" ht="15.75" customHeight="1" x14ac:dyDescent="0.25">
      <c r="G965" s="50"/>
    </row>
    <row r="966" spans="7:7" ht="15.75" customHeight="1" x14ac:dyDescent="0.25">
      <c r="G966" s="50"/>
    </row>
    <row r="967" spans="7:7" ht="15.75" customHeight="1" x14ac:dyDescent="0.25">
      <c r="G967" s="50"/>
    </row>
    <row r="968" spans="7:7" ht="15.75" customHeight="1" x14ac:dyDescent="0.25">
      <c r="G968" s="50"/>
    </row>
    <row r="969" spans="7:7" ht="15.75" customHeight="1" x14ac:dyDescent="0.25">
      <c r="G969" s="50"/>
    </row>
    <row r="970" spans="7:7" ht="15.75" customHeight="1" x14ac:dyDescent="0.25">
      <c r="G970" s="50"/>
    </row>
    <row r="971" spans="7:7" ht="15.75" customHeight="1" x14ac:dyDescent="0.25">
      <c r="G971" s="50"/>
    </row>
    <row r="972" spans="7:7" ht="15.75" customHeight="1" x14ac:dyDescent="0.25">
      <c r="G972" s="50"/>
    </row>
    <row r="973" spans="7:7" ht="15.75" customHeight="1" x14ac:dyDescent="0.25">
      <c r="G973" s="50"/>
    </row>
    <row r="974" spans="7:7" ht="15.75" customHeight="1" x14ac:dyDescent="0.25">
      <c r="G974" s="50"/>
    </row>
    <row r="975" spans="7:7" ht="15.75" customHeight="1" x14ac:dyDescent="0.25">
      <c r="G975" s="50"/>
    </row>
    <row r="976" spans="7:7" ht="15.75" customHeight="1" x14ac:dyDescent="0.25">
      <c r="G976" s="50"/>
    </row>
    <row r="977" spans="7:7" ht="15.75" customHeight="1" x14ac:dyDescent="0.25">
      <c r="G977" s="50"/>
    </row>
    <row r="978" spans="7:7" ht="15.75" customHeight="1" x14ac:dyDescent="0.25">
      <c r="G978" s="50"/>
    </row>
    <row r="979" spans="7:7" ht="15.75" customHeight="1" x14ac:dyDescent="0.25">
      <c r="G979" s="50"/>
    </row>
    <row r="980" spans="7:7" ht="15.75" customHeight="1" x14ac:dyDescent="0.25">
      <c r="G980" s="50"/>
    </row>
    <row r="981" spans="7:7" ht="15.75" customHeight="1" x14ac:dyDescent="0.25">
      <c r="G981" s="50"/>
    </row>
    <row r="982" spans="7:7" ht="15.75" customHeight="1" x14ac:dyDescent="0.25">
      <c r="G982" s="50"/>
    </row>
    <row r="983" spans="7:7" ht="15.75" customHeight="1" x14ac:dyDescent="0.25">
      <c r="G983" s="50"/>
    </row>
    <row r="984" spans="7:7" ht="15.75" customHeight="1" x14ac:dyDescent="0.25">
      <c r="G984" s="50"/>
    </row>
    <row r="985" spans="7:7" ht="15.75" customHeight="1" x14ac:dyDescent="0.25">
      <c r="G985" s="50"/>
    </row>
    <row r="986" spans="7:7" ht="15.75" customHeight="1" x14ac:dyDescent="0.25">
      <c r="G986" s="50"/>
    </row>
    <row r="987" spans="7:7" ht="15.75" customHeight="1" x14ac:dyDescent="0.25">
      <c r="G987" s="50"/>
    </row>
    <row r="988" spans="7:7" ht="15.75" customHeight="1" x14ac:dyDescent="0.25">
      <c r="G988" s="50"/>
    </row>
    <row r="989" spans="7:7" ht="15.75" customHeight="1" x14ac:dyDescent="0.25">
      <c r="G989" s="50"/>
    </row>
    <row r="990" spans="7:7" ht="15.75" customHeight="1" x14ac:dyDescent="0.25">
      <c r="G990" s="50"/>
    </row>
    <row r="991" spans="7:7" ht="15.75" customHeight="1" x14ac:dyDescent="0.25">
      <c r="G991" s="50"/>
    </row>
    <row r="992" spans="7:7" ht="15.75" customHeight="1" x14ac:dyDescent="0.25">
      <c r="G992" s="50"/>
    </row>
    <row r="993" spans="7:7" ht="15.75" customHeight="1" x14ac:dyDescent="0.25">
      <c r="G993" s="50"/>
    </row>
    <row r="994" spans="7:7" ht="15.75" customHeight="1" x14ac:dyDescent="0.25">
      <c r="G994" s="50"/>
    </row>
    <row r="995" spans="7:7" ht="15.75" customHeight="1" x14ac:dyDescent="0.25">
      <c r="G995" s="50"/>
    </row>
    <row r="996" spans="7:7" ht="15.75" customHeight="1" x14ac:dyDescent="0.25">
      <c r="G996" s="50"/>
    </row>
    <row r="997" spans="7:7" ht="15.75" customHeight="1" x14ac:dyDescent="0.25">
      <c r="G997" s="50"/>
    </row>
    <row r="998" spans="7:7" ht="15.75" customHeight="1" x14ac:dyDescent="0.25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workbookViewId="3"/>
  </sheetViews>
  <sheetFormatPr defaultColWidth="14.42578125" defaultRowHeight="15" customHeight="1" x14ac:dyDescent="0.25"/>
  <cols>
    <col min="1" max="1" width="15.42578125" customWidth="1"/>
    <col min="2" max="2" width="12.42578125" customWidth="1"/>
    <col min="3" max="3" width="8.7109375" customWidth="1"/>
    <col min="4" max="4" width="15.42578125" customWidth="1"/>
    <col min="5" max="5" width="12.85546875" customWidth="1"/>
    <col min="6" max="6" width="11.42578125" bestFit="1" customWidth="1"/>
    <col min="7" max="7" width="15.28515625" customWidth="1"/>
    <col min="8" max="26" width="8.7109375" customWidth="1"/>
  </cols>
  <sheetData>
    <row r="1" spans="1:7" x14ac:dyDescent="0.25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5">
      <c r="A2" s="6">
        <f>WORKDAY(production!A4,-1)</f>
        <v>44792</v>
      </c>
      <c r="B2" s="7" t="s">
        <v>43</v>
      </c>
      <c r="C2" s="4">
        <v>1</v>
      </c>
      <c r="D2" s="6">
        <f>A2+20</f>
        <v>44812</v>
      </c>
      <c r="E2" s="4" t="s">
        <v>9</v>
      </c>
      <c r="F2" s="5">
        <f>C2*'Price List SEK'!AB20*FXcurves!AM5892</f>
        <v>471389.6221919611</v>
      </c>
      <c r="G2" s="5">
        <f>F2*0.01</f>
        <v>4713.896221919611</v>
      </c>
    </row>
    <row r="3" spans="1:7" x14ac:dyDescent="0.25">
      <c r="A3" s="6">
        <f>WORKDAY(production!A5,-1)</f>
        <v>44799</v>
      </c>
      <c r="B3" s="7" t="s">
        <v>43</v>
      </c>
      <c r="C3" s="4">
        <v>2</v>
      </c>
      <c r="D3" s="6">
        <f t="shared" ref="D3:D14" si="0">A3+20</f>
        <v>44819</v>
      </c>
      <c r="E3" s="4" t="s">
        <v>9</v>
      </c>
      <c r="F3" s="5">
        <f>C3*'Price List SEK'!AB25*FXcurves!AM5897</f>
        <v>933291.85741788719</v>
      </c>
      <c r="G3" s="5">
        <f t="shared" ref="G3:G10" si="1">F3*0.01</f>
        <v>9332.9185741788715</v>
      </c>
    </row>
    <row r="4" spans="1:7" x14ac:dyDescent="0.25">
      <c r="A4" s="6">
        <f>WORKDAY(production!A6,-1)</f>
        <v>44806</v>
      </c>
      <c r="B4" s="7" t="s">
        <v>43</v>
      </c>
      <c r="C4" s="4">
        <v>2</v>
      </c>
      <c r="D4" s="6">
        <f t="shared" si="0"/>
        <v>44826</v>
      </c>
      <c r="E4" s="4" t="s">
        <v>9</v>
      </c>
      <c r="F4" s="5">
        <f>C4*'Price List SEK'!AB30*FXcurves!AM5902</f>
        <v>905052.20785414567</v>
      </c>
      <c r="G4" s="5">
        <f t="shared" si="1"/>
        <v>9050.5220785414567</v>
      </c>
    </row>
    <row r="5" spans="1:7" x14ac:dyDescent="0.25">
      <c r="A5" s="6">
        <f>WORKDAY(production!A8,-1)</f>
        <v>44820</v>
      </c>
      <c r="B5" s="7" t="s">
        <v>43</v>
      </c>
      <c r="C5">
        <v>1</v>
      </c>
      <c r="D5" s="6">
        <f t="shared" si="0"/>
        <v>44840</v>
      </c>
      <c r="E5" s="4" t="s">
        <v>9</v>
      </c>
      <c r="F5" s="5">
        <f>C5*'Price List SEK'!AB40*FXcurves!AM5912</f>
        <v>449320.72466877091</v>
      </c>
      <c r="G5" s="5">
        <f t="shared" si="1"/>
        <v>4493.2072466877089</v>
      </c>
    </row>
    <row r="6" spans="1:7" x14ac:dyDescent="0.25">
      <c r="A6" s="6">
        <f>WORKDAY(production!A9,-1)</f>
        <v>44825</v>
      </c>
      <c r="B6" s="7" t="s">
        <v>43</v>
      </c>
      <c r="C6">
        <v>1</v>
      </c>
      <c r="D6" s="6">
        <f t="shared" si="0"/>
        <v>44845</v>
      </c>
      <c r="E6" s="4" t="s">
        <v>9</v>
      </c>
      <c r="F6" s="5">
        <f>C6*'Price List SEK'!AB43*FXcurves!AM5915</f>
        <v>442023.38340561045</v>
      </c>
      <c r="G6" s="5">
        <f t="shared" si="1"/>
        <v>4420.2338340561046</v>
      </c>
    </row>
    <row r="7" spans="1:7" x14ac:dyDescent="0.25">
      <c r="A7" s="6">
        <f>WORKDAY(production!A10,-1)</f>
        <v>44830</v>
      </c>
      <c r="B7" s="7" t="s">
        <v>43</v>
      </c>
      <c r="C7">
        <v>3</v>
      </c>
      <c r="D7" s="6">
        <f>A7+21</f>
        <v>44851</v>
      </c>
      <c r="E7" s="4" t="s">
        <v>9</v>
      </c>
      <c r="F7" s="5">
        <f>C7*'Price List SEK'!AB47*FXcurves!AM5919</f>
        <v>1360726.0960911277</v>
      </c>
      <c r="G7" s="5">
        <f t="shared" si="1"/>
        <v>13607.260960911277</v>
      </c>
    </row>
    <row r="8" spans="1:7" x14ac:dyDescent="0.25">
      <c r="A8" s="6">
        <f>WORKDAY(production!A11,-1)</f>
        <v>44847</v>
      </c>
      <c r="B8" t="s">
        <v>91</v>
      </c>
      <c r="C8">
        <v>5</v>
      </c>
      <c r="D8" s="6">
        <f>A8+20</f>
        <v>44867</v>
      </c>
      <c r="E8" s="4" t="s">
        <v>9</v>
      </c>
      <c r="F8" s="5">
        <f>C8*'Price List SEK'!Z59*FXcurves!AM5931</f>
        <v>14280.762264385987</v>
      </c>
      <c r="G8" s="5">
        <f t="shared" si="1"/>
        <v>142.80762264385987</v>
      </c>
    </row>
    <row r="9" spans="1:7" x14ac:dyDescent="0.25">
      <c r="A9" s="6">
        <f>WORKDAY(production!A14,-1)</f>
        <v>44855</v>
      </c>
      <c r="B9" s="7" t="s">
        <v>43</v>
      </c>
      <c r="C9">
        <v>1</v>
      </c>
      <c r="D9" s="6">
        <f t="shared" si="0"/>
        <v>44875</v>
      </c>
      <c r="E9" s="4" t="s">
        <v>9</v>
      </c>
      <c r="F9" s="5">
        <f>C9*'Price List SEK'!AB65*FXcurves!AM5937</f>
        <v>482378.84416251339</v>
      </c>
      <c r="G9" s="5">
        <f t="shared" si="1"/>
        <v>4823.7884416251336</v>
      </c>
    </row>
    <row r="10" spans="1:7" x14ac:dyDescent="0.25">
      <c r="A10" s="6">
        <f>WORKDAY(production!A15,-1)</f>
        <v>44859</v>
      </c>
      <c r="B10" s="7" t="s">
        <v>43</v>
      </c>
      <c r="C10">
        <v>2</v>
      </c>
      <c r="D10" s="6">
        <f t="shared" si="0"/>
        <v>44879</v>
      </c>
      <c r="E10" s="4" t="s">
        <v>9</v>
      </c>
      <c r="F10" s="5">
        <f>C10*'Price List SEK'!AB67*FXcurves!AM5939</f>
        <v>972618.6139959977</v>
      </c>
      <c r="G10" s="5">
        <f t="shared" si="1"/>
        <v>9726.1861399599766</v>
      </c>
    </row>
    <row r="11" spans="1:7" x14ac:dyDescent="0.25">
      <c r="G11" s="5"/>
    </row>
    <row r="12" spans="1:7" x14ac:dyDescent="0.25">
      <c r="G12" s="5"/>
    </row>
    <row r="13" spans="1:7" x14ac:dyDescent="0.25">
      <c r="G13" s="5"/>
    </row>
    <row r="14" spans="1:7" x14ac:dyDescent="0.25">
      <c r="G14" s="5"/>
    </row>
    <row r="15" spans="1:7" x14ac:dyDescent="0.25">
      <c r="F15" s="5"/>
      <c r="G15" s="5"/>
    </row>
    <row r="16" spans="1:7" x14ac:dyDescent="0.25">
      <c r="F16" s="5"/>
      <c r="G16" s="5"/>
    </row>
    <row r="17" spans="1:7" x14ac:dyDescent="0.25">
      <c r="F17" s="5"/>
      <c r="G17" s="5"/>
    </row>
    <row r="18" spans="1:7" x14ac:dyDescent="0.25">
      <c r="F18" s="5"/>
      <c r="G18" s="5"/>
    </row>
    <row r="19" spans="1:7" x14ac:dyDescent="0.25">
      <c r="F19" s="5"/>
      <c r="G19" s="5"/>
    </row>
    <row r="20" spans="1:7" ht="15.75" customHeight="1" x14ac:dyDescent="0.25">
      <c r="A20" s="6">
        <f>WORKDAY(production!A16,-1)</f>
        <v>44862</v>
      </c>
      <c r="B20" s="7" t="s">
        <v>43</v>
      </c>
      <c r="C20">
        <v>2</v>
      </c>
      <c r="D20" s="6">
        <f>A20+20</f>
        <v>44882</v>
      </c>
      <c r="E20" s="4" t="s">
        <v>9</v>
      </c>
      <c r="F20" s="5"/>
      <c r="G20" s="5"/>
    </row>
    <row r="21" spans="1:7" ht="15.75" customHeight="1" x14ac:dyDescent="0.25">
      <c r="A21" s="6">
        <f>WORKDAY(production!A18,-1)</f>
        <v>44868</v>
      </c>
      <c r="B21" s="7" t="s">
        <v>43</v>
      </c>
      <c r="C21">
        <v>1</v>
      </c>
      <c r="D21" s="6">
        <f>A21+20</f>
        <v>44888</v>
      </c>
      <c r="E21" s="4" t="s">
        <v>9</v>
      </c>
      <c r="F21" s="5"/>
      <c r="G21" s="5"/>
    </row>
    <row r="22" spans="1:7" ht="15.75" customHeight="1" x14ac:dyDescent="0.25">
      <c r="A22" s="6">
        <f>WORKDAY(production!A19,-1)</f>
        <v>44873</v>
      </c>
      <c r="B22" s="7" t="s">
        <v>43</v>
      </c>
      <c r="C22">
        <v>1</v>
      </c>
      <c r="D22" s="6">
        <f>A22+20</f>
        <v>44893</v>
      </c>
      <c r="E22" s="4" t="s">
        <v>9</v>
      </c>
      <c r="F22" s="5"/>
      <c r="G22" s="5"/>
    </row>
    <row r="23" spans="1:7" ht="15.75" customHeight="1" x14ac:dyDescent="0.25">
      <c r="A23" s="6">
        <f>WORKDAY(production!A20,-1)</f>
        <v>44879</v>
      </c>
      <c r="B23" s="7" t="s">
        <v>43</v>
      </c>
      <c r="C23">
        <v>3</v>
      </c>
      <c r="D23" s="6">
        <f>A23+20</f>
        <v>44899</v>
      </c>
      <c r="E23" s="4" t="s">
        <v>9</v>
      </c>
      <c r="F23" s="5"/>
      <c r="G23" s="5"/>
    </row>
    <row r="24" spans="1:7" ht="15.75" customHeight="1" x14ac:dyDescent="0.25">
      <c r="F24" s="5"/>
      <c r="G24" s="5"/>
    </row>
    <row r="25" spans="1:7" ht="15.75" customHeight="1" x14ac:dyDescent="0.25">
      <c r="F25" s="5"/>
      <c r="G25" s="5"/>
    </row>
    <row r="26" spans="1:7" ht="15.75" customHeight="1" x14ac:dyDescent="0.25">
      <c r="F26" s="5"/>
      <c r="G26" s="5"/>
    </row>
    <row r="27" spans="1:7" ht="15.75" customHeight="1" x14ac:dyDescent="0.25">
      <c r="F27" s="5"/>
      <c r="G27" s="5"/>
    </row>
    <row r="28" spans="1:7" ht="15.75" customHeight="1" x14ac:dyDescent="0.25">
      <c r="F28" s="5"/>
      <c r="G28" s="5"/>
    </row>
    <row r="29" spans="1:7" ht="15.75" customHeight="1" x14ac:dyDescent="0.25">
      <c r="F29" s="5"/>
      <c r="G29" s="5"/>
    </row>
    <row r="30" spans="1:7" ht="15.75" customHeight="1" x14ac:dyDescent="0.25">
      <c r="F30" s="5"/>
      <c r="G30" s="5"/>
    </row>
    <row r="31" spans="1:7" ht="15.75" customHeight="1" x14ac:dyDescent="0.25">
      <c r="F31" s="5"/>
      <c r="G31" s="5"/>
    </row>
    <row r="32" spans="1:7" ht="15.75" customHeight="1" x14ac:dyDescent="0.25">
      <c r="F32" s="5"/>
      <c r="G32" s="5"/>
    </row>
    <row r="33" spans="6:7" ht="15.75" customHeight="1" x14ac:dyDescent="0.25">
      <c r="F33" s="5"/>
      <c r="G33" s="5"/>
    </row>
    <row r="34" spans="6:7" ht="15.75" customHeight="1" x14ac:dyDescent="0.25">
      <c r="F34" s="5"/>
      <c r="G34" s="5"/>
    </row>
    <row r="35" spans="6:7" ht="15.75" customHeight="1" x14ac:dyDescent="0.25">
      <c r="F35" s="5"/>
      <c r="G35" s="5"/>
    </row>
    <row r="36" spans="6:7" ht="15.75" customHeight="1" x14ac:dyDescent="0.25">
      <c r="F36" s="5"/>
      <c r="G36" s="5"/>
    </row>
    <row r="37" spans="6:7" ht="15.75" customHeight="1" x14ac:dyDescent="0.25">
      <c r="F37" s="5"/>
      <c r="G37" s="5"/>
    </row>
    <row r="38" spans="6:7" ht="15.75" customHeight="1" x14ac:dyDescent="0.25">
      <c r="F38" s="5"/>
      <c r="G38" s="5"/>
    </row>
    <row r="39" spans="6:7" ht="15.75" customHeight="1" x14ac:dyDescent="0.25">
      <c r="F39" s="5"/>
      <c r="G39" s="5"/>
    </row>
    <row r="40" spans="6:7" ht="15.75" customHeight="1" x14ac:dyDescent="0.25">
      <c r="F40" s="5"/>
      <c r="G40" s="5"/>
    </row>
    <row r="41" spans="6:7" ht="15.75" customHeight="1" x14ac:dyDescent="0.25">
      <c r="F41" s="5"/>
      <c r="G41" s="5"/>
    </row>
    <row r="42" spans="6:7" ht="15.75" customHeight="1" x14ac:dyDescent="0.25">
      <c r="F42" s="5"/>
      <c r="G42" s="5"/>
    </row>
    <row r="43" spans="6:7" ht="15.75" customHeight="1" x14ac:dyDescent="0.25">
      <c r="F43" s="5"/>
      <c r="G43" s="5"/>
    </row>
    <row r="44" spans="6:7" ht="15.75" customHeight="1" x14ac:dyDescent="0.25">
      <c r="F44" s="5"/>
      <c r="G44" s="5"/>
    </row>
    <row r="45" spans="6:7" ht="15.75" customHeight="1" x14ac:dyDescent="0.25">
      <c r="F45" s="5"/>
      <c r="G45" s="5"/>
    </row>
    <row r="46" spans="6:7" ht="15.75" customHeight="1" x14ac:dyDescent="0.25">
      <c r="F46" s="5"/>
      <c r="G46" s="5"/>
    </row>
    <row r="47" spans="6:7" ht="15.75" customHeight="1" x14ac:dyDescent="0.25">
      <c r="F47" s="5"/>
      <c r="G47" s="5"/>
    </row>
    <row r="48" spans="6:7" ht="15.75" customHeight="1" x14ac:dyDescent="0.25">
      <c r="F48" s="5"/>
      <c r="G48" s="5"/>
    </row>
    <row r="49" spans="6:7" ht="15.75" customHeight="1" x14ac:dyDescent="0.25">
      <c r="F49" s="5"/>
      <c r="G49" s="5"/>
    </row>
    <row r="50" spans="6:7" ht="15.75" customHeight="1" x14ac:dyDescent="0.25">
      <c r="F50" s="5"/>
      <c r="G50" s="5"/>
    </row>
    <row r="51" spans="6:7" ht="15.75" customHeight="1" x14ac:dyDescent="0.25">
      <c r="F51" s="5"/>
      <c r="G51" s="5"/>
    </row>
    <row r="52" spans="6:7" ht="15.75" customHeight="1" x14ac:dyDescent="0.25">
      <c r="F52" s="5"/>
      <c r="G52" s="5"/>
    </row>
    <row r="53" spans="6:7" ht="15.75" customHeight="1" x14ac:dyDescent="0.25">
      <c r="F53" s="5"/>
      <c r="G53" s="5"/>
    </row>
    <row r="54" spans="6:7" ht="15.75" customHeight="1" x14ac:dyDescent="0.25">
      <c r="F54" s="5"/>
      <c r="G54" s="5"/>
    </row>
    <row r="55" spans="6:7" ht="15.75" customHeight="1" x14ac:dyDescent="0.25">
      <c r="F55" s="5"/>
      <c r="G55" s="5"/>
    </row>
    <row r="56" spans="6:7" ht="15.75" customHeight="1" x14ac:dyDescent="0.25">
      <c r="F56" s="5"/>
      <c r="G56" s="5"/>
    </row>
    <row r="57" spans="6:7" ht="15.75" customHeight="1" x14ac:dyDescent="0.25">
      <c r="F57" s="5"/>
      <c r="G57" s="5"/>
    </row>
    <row r="58" spans="6:7" ht="15.75" customHeight="1" x14ac:dyDescent="0.25">
      <c r="F58" s="5"/>
      <c r="G58" s="5"/>
    </row>
    <row r="59" spans="6:7" ht="15.75" customHeight="1" x14ac:dyDescent="0.25">
      <c r="F59" s="5"/>
      <c r="G59" s="5"/>
    </row>
    <row r="60" spans="6:7" ht="15.75" customHeight="1" x14ac:dyDescent="0.25">
      <c r="F60" s="5"/>
      <c r="G60" s="5"/>
    </row>
    <row r="61" spans="6:7" ht="15.75" customHeight="1" x14ac:dyDescent="0.25">
      <c r="F61" s="5"/>
      <c r="G61" s="5"/>
    </row>
    <row r="62" spans="6:7" ht="15.75" customHeight="1" x14ac:dyDescent="0.25">
      <c r="F62" s="5"/>
      <c r="G62" s="5"/>
    </row>
    <row r="63" spans="6:7" ht="15.75" customHeight="1" x14ac:dyDescent="0.25">
      <c r="F63" s="5"/>
      <c r="G63" s="5"/>
    </row>
    <row r="64" spans="6:7" ht="15.75" customHeight="1" x14ac:dyDescent="0.25">
      <c r="F64" s="5"/>
      <c r="G64" s="5"/>
    </row>
    <row r="65" spans="6:7" ht="15.75" customHeight="1" x14ac:dyDescent="0.25">
      <c r="F65" s="5"/>
      <c r="G65" s="5"/>
    </row>
    <row r="66" spans="6:7" ht="15.75" customHeight="1" x14ac:dyDescent="0.25">
      <c r="F66" s="5"/>
      <c r="G66" s="5"/>
    </row>
    <row r="67" spans="6:7" ht="15.75" customHeight="1" x14ac:dyDescent="0.25">
      <c r="F67" s="5"/>
      <c r="G67" s="5"/>
    </row>
    <row r="68" spans="6:7" ht="15.75" customHeight="1" x14ac:dyDescent="0.25">
      <c r="F68" s="5"/>
      <c r="G68" s="5"/>
    </row>
    <row r="69" spans="6:7" ht="15.75" customHeight="1" x14ac:dyDescent="0.25">
      <c r="F69" s="5"/>
      <c r="G69" s="5"/>
    </row>
    <row r="70" spans="6:7" ht="15.75" customHeight="1" x14ac:dyDescent="0.25">
      <c r="F70" s="5"/>
      <c r="G70" s="5"/>
    </row>
    <row r="71" spans="6:7" ht="15.75" customHeight="1" x14ac:dyDescent="0.25">
      <c r="F71" s="5"/>
      <c r="G71" s="5"/>
    </row>
    <row r="72" spans="6:7" ht="15.75" customHeight="1" x14ac:dyDescent="0.25">
      <c r="F72" s="5"/>
      <c r="G72" s="5"/>
    </row>
    <row r="73" spans="6:7" ht="15.75" customHeight="1" x14ac:dyDescent="0.25">
      <c r="F73" s="5"/>
      <c r="G73" s="5"/>
    </row>
    <row r="74" spans="6:7" ht="15.75" customHeight="1" x14ac:dyDescent="0.25">
      <c r="F74" s="5"/>
      <c r="G74" s="5"/>
    </row>
    <row r="75" spans="6:7" ht="15.75" customHeight="1" x14ac:dyDescent="0.25">
      <c r="F75" s="5"/>
      <c r="G75" s="5"/>
    </row>
    <row r="76" spans="6:7" ht="15.75" customHeight="1" x14ac:dyDescent="0.25">
      <c r="F76" s="5"/>
      <c r="G76" s="5"/>
    </row>
    <row r="77" spans="6:7" ht="15.75" customHeight="1" x14ac:dyDescent="0.25">
      <c r="F77" s="5"/>
      <c r="G77" s="5"/>
    </row>
    <row r="78" spans="6:7" ht="15.75" customHeight="1" x14ac:dyDescent="0.25">
      <c r="F78" s="5"/>
      <c r="G78" s="5"/>
    </row>
    <row r="79" spans="6:7" ht="15.75" customHeight="1" x14ac:dyDescent="0.25">
      <c r="F79" s="5"/>
      <c r="G79" s="5"/>
    </row>
    <row r="80" spans="6:7" ht="15.75" customHeight="1" x14ac:dyDescent="0.25">
      <c r="F80" s="5"/>
      <c r="G80" s="5"/>
    </row>
    <row r="81" spans="6:7" ht="15.75" customHeight="1" x14ac:dyDescent="0.25">
      <c r="F81" s="5"/>
      <c r="G81" s="5"/>
    </row>
    <row r="82" spans="6:7" ht="15.75" customHeight="1" x14ac:dyDescent="0.25">
      <c r="F82" s="5"/>
      <c r="G82" s="5"/>
    </row>
    <row r="83" spans="6:7" ht="15.75" customHeight="1" x14ac:dyDescent="0.25">
      <c r="F83" s="5"/>
      <c r="G83" s="5"/>
    </row>
    <row r="84" spans="6:7" ht="15.75" customHeight="1" x14ac:dyDescent="0.25">
      <c r="F84" s="5"/>
      <c r="G84" s="5"/>
    </row>
    <row r="85" spans="6:7" ht="15.75" customHeight="1" x14ac:dyDescent="0.25">
      <c r="F85" s="5"/>
      <c r="G85" s="5"/>
    </row>
    <row r="86" spans="6:7" ht="15.75" customHeight="1" x14ac:dyDescent="0.25">
      <c r="F86" s="5"/>
      <c r="G86" s="5"/>
    </row>
    <row r="87" spans="6:7" ht="15.75" customHeight="1" x14ac:dyDescent="0.25">
      <c r="F87" s="5"/>
      <c r="G87" s="5"/>
    </row>
    <row r="88" spans="6:7" ht="15.75" customHeight="1" x14ac:dyDescent="0.25">
      <c r="F88" s="5"/>
      <c r="G88" s="5"/>
    </row>
    <row r="89" spans="6:7" ht="15.75" customHeight="1" x14ac:dyDescent="0.25">
      <c r="F89" s="5"/>
      <c r="G89" s="5"/>
    </row>
    <row r="90" spans="6:7" ht="15.75" customHeight="1" x14ac:dyDescent="0.25">
      <c r="F90" s="5"/>
      <c r="G90" s="5"/>
    </row>
    <row r="91" spans="6:7" ht="15.75" customHeight="1" x14ac:dyDescent="0.25">
      <c r="F91" s="5"/>
      <c r="G91" s="5"/>
    </row>
    <row r="92" spans="6:7" ht="15.75" customHeight="1" x14ac:dyDescent="0.25">
      <c r="F92" s="5"/>
      <c r="G92" s="5"/>
    </row>
    <row r="93" spans="6:7" ht="15.75" customHeight="1" x14ac:dyDescent="0.25">
      <c r="F93" s="5"/>
      <c r="G93" s="5"/>
    </row>
    <row r="94" spans="6:7" ht="15.75" customHeight="1" x14ac:dyDescent="0.25">
      <c r="F94" s="5"/>
      <c r="G94" s="5"/>
    </row>
    <row r="95" spans="6:7" ht="15.75" customHeight="1" x14ac:dyDescent="0.25">
      <c r="F95" s="5"/>
      <c r="G95" s="5"/>
    </row>
    <row r="96" spans="6:7" ht="15.75" customHeight="1" x14ac:dyDescent="0.25">
      <c r="F96" s="5"/>
      <c r="G96" s="5"/>
    </row>
    <row r="97" spans="6:7" ht="15.75" customHeight="1" x14ac:dyDescent="0.25">
      <c r="F97" s="5"/>
      <c r="G97" s="5"/>
    </row>
    <row r="98" spans="6:7" ht="15.75" customHeight="1" x14ac:dyDescent="0.25">
      <c r="F98" s="5"/>
      <c r="G98" s="5"/>
    </row>
    <row r="99" spans="6:7" ht="15.75" customHeight="1" x14ac:dyDescent="0.25">
      <c r="F99" s="5"/>
      <c r="G99" s="5"/>
    </row>
    <row r="100" spans="6:7" ht="15.75" customHeight="1" x14ac:dyDescent="0.25">
      <c r="F100" s="5"/>
      <c r="G100" s="5"/>
    </row>
    <row r="101" spans="6:7" ht="15.75" customHeight="1" x14ac:dyDescent="0.25">
      <c r="F101" s="5"/>
      <c r="G101" s="5"/>
    </row>
    <row r="102" spans="6:7" ht="15.75" customHeight="1" x14ac:dyDescent="0.25">
      <c r="F102" s="5"/>
      <c r="G102" s="5"/>
    </row>
    <row r="103" spans="6:7" ht="15.75" customHeight="1" x14ac:dyDescent="0.25">
      <c r="F103" s="5"/>
      <c r="G103" s="5"/>
    </row>
    <row r="104" spans="6:7" ht="15.75" customHeight="1" x14ac:dyDescent="0.25">
      <c r="F104" s="5"/>
      <c r="G104" s="5"/>
    </row>
    <row r="105" spans="6:7" ht="15.75" customHeight="1" x14ac:dyDescent="0.25">
      <c r="F105" s="5"/>
      <c r="G105" s="5"/>
    </row>
    <row r="106" spans="6:7" ht="15.75" customHeight="1" x14ac:dyDescent="0.25">
      <c r="F106" s="5"/>
      <c r="G106" s="5"/>
    </row>
    <row r="107" spans="6:7" ht="15.75" customHeight="1" x14ac:dyDescent="0.25">
      <c r="F107" s="5"/>
      <c r="G107" s="5"/>
    </row>
    <row r="108" spans="6:7" ht="15.75" customHeight="1" x14ac:dyDescent="0.25">
      <c r="F108" s="5"/>
      <c r="G108" s="5"/>
    </row>
    <row r="109" spans="6:7" ht="15.75" customHeight="1" x14ac:dyDescent="0.25">
      <c r="F109" s="5"/>
      <c r="G109" s="5"/>
    </row>
    <row r="110" spans="6:7" ht="15.75" customHeight="1" x14ac:dyDescent="0.25">
      <c r="F110" s="5"/>
      <c r="G110" s="5"/>
    </row>
    <row r="111" spans="6:7" ht="15.75" customHeight="1" x14ac:dyDescent="0.25">
      <c r="F111" s="5"/>
      <c r="G111" s="5"/>
    </row>
    <row r="112" spans="6:7" ht="15.75" customHeight="1" x14ac:dyDescent="0.25">
      <c r="F112" s="5"/>
      <c r="G112" s="5"/>
    </row>
    <row r="113" spans="6:7" ht="15.75" customHeight="1" x14ac:dyDescent="0.25">
      <c r="F113" s="5"/>
      <c r="G113" s="5"/>
    </row>
    <row r="114" spans="6:7" ht="15.75" customHeight="1" x14ac:dyDescent="0.25">
      <c r="F114" s="5"/>
      <c r="G114" s="5"/>
    </row>
    <row r="115" spans="6:7" ht="15.75" customHeight="1" x14ac:dyDescent="0.25">
      <c r="F115" s="5"/>
      <c r="G115" s="5"/>
    </row>
    <row r="116" spans="6:7" ht="15.75" customHeight="1" x14ac:dyDescent="0.25">
      <c r="F116" s="5"/>
      <c r="G116" s="5"/>
    </row>
    <row r="117" spans="6:7" ht="15.75" customHeight="1" x14ac:dyDescent="0.25">
      <c r="F117" s="5"/>
      <c r="G117" s="5"/>
    </row>
    <row r="118" spans="6:7" ht="15.75" customHeight="1" x14ac:dyDescent="0.25">
      <c r="F118" s="5"/>
      <c r="G118" s="5"/>
    </row>
    <row r="119" spans="6:7" ht="15.75" customHeight="1" x14ac:dyDescent="0.25">
      <c r="F119" s="5"/>
      <c r="G119" s="5"/>
    </row>
    <row r="120" spans="6:7" ht="15.75" customHeight="1" x14ac:dyDescent="0.25">
      <c r="F120" s="5"/>
      <c r="G120" s="5"/>
    </row>
    <row r="121" spans="6:7" ht="15.75" customHeight="1" x14ac:dyDescent="0.25">
      <c r="F121" s="5"/>
      <c r="G121" s="5"/>
    </row>
    <row r="122" spans="6:7" ht="15.75" customHeight="1" x14ac:dyDescent="0.25">
      <c r="F122" s="5"/>
      <c r="G122" s="5"/>
    </row>
    <row r="123" spans="6:7" ht="15.75" customHeight="1" x14ac:dyDescent="0.25">
      <c r="F123" s="5"/>
      <c r="G123" s="5"/>
    </row>
    <row r="124" spans="6:7" ht="15.75" customHeight="1" x14ac:dyDescent="0.25">
      <c r="F124" s="5"/>
      <c r="G124" s="5"/>
    </row>
    <row r="125" spans="6:7" ht="15.75" customHeight="1" x14ac:dyDescent="0.25">
      <c r="F125" s="5"/>
      <c r="G125" s="5"/>
    </row>
    <row r="126" spans="6:7" ht="15.75" customHeight="1" x14ac:dyDescent="0.25">
      <c r="F126" s="5"/>
      <c r="G126" s="5"/>
    </row>
    <row r="127" spans="6:7" ht="15.75" customHeight="1" x14ac:dyDescent="0.25">
      <c r="F127" s="5"/>
      <c r="G127" s="5"/>
    </row>
    <row r="128" spans="6:7" ht="15.75" customHeight="1" x14ac:dyDescent="0.25">
      <c r="F128" s="5"/>
      <c r="G128" s="5"/>
    </row>
    <row r="129" spans="6:7" ht="15.75" customHeight="1" x14ac:dyDescent="0.25">
      <c r="F129" s="5"/>
      <c r="G129" s="5"/>
    </row>
    <row r="130" spans="6:7" ht="15.75" customHeight="1" x14ac:dyDescent="0.25">
      <c r="F130" s="5"/>
      <c r="G130" s="5"/>
    </row>
    <row r="131" spans="6:7" ht="15.75" customHeight="1" x14ac:dyDescent="0.25">
      <c r="F131" s="5"/>
      <c r="G131" s="5"/>
    </row>
    <row r="132" spans="6:7" ht="15.75" customHeight="1" x14ac:dyDescent="0.25">
      <c r="F132" s="5"/>
      <c r="G132" s="5"/>
    </row>
    <row r="133" spans="6:7" ht="15.75" customHeight="1" x14ac:dyDescent="0.25">
      <c r="F133" s="5"/>
      <c r="G133" s="5"/>
    </row>
    <row r="134" spans="6:7" ht="15.75" customHeight="1" x14ac:dyDescent="0.25">
      <c r="F134" s="5"/>
      <c r="G134" s="5"/>
    </row>
    <row r="135" spans="6:7" ht="15.75" customHeight="1" x14ac:dyDescent="0.25">
      <c r="F135" s="5"/>
      <c r="G135" s="5"/>
    </row>
    <row r="136" spans="6:7" ht="15.75" customHeight="1" x14ac:dyDescent="0.25">
      <c r="F136" s="5"/>
      <c r="G136" s="5"/>
    </row>
    <row r="137" spans="6:7" ht="15.75" customHeight="1" x14ac:dyDescent="0.25">
      <c r="F137" s="5"/>
      <c r="G137" s="5"/>
    </row>
    <row r="138" spans="6:7" ht="15.75" customHeight="1" x14ac:dyDescent="0.25">
      <c r="F138" s="5"/>
      <c r="G138" s="5"/>
    </row>
    <row r="139" spans="6:7" ht="15.75" customHeight="1" x14ac:dyDescent="0.25">
      <c r="F139" s="5"/>
      <c r="G139" s="5"/>
    </row>
    <row r="140" spans="6:7" ht="15.75" customHeight="1" x14ac:dyDescent="0.25">
      <c r="F140" s="5"/>
      <c r="G140" s="5"/>
    </row>
    <row r="141" spans="6:7" ht="15.75" customHeight="1" x14ac:dyDescent="0.25">
      <c r="F141" s="5"/>
      <c r="G141" s="5"/>
    </row>
    <row r="142" spans="6:7" ht="15.75" customHeight="1" x14ac:dyDescent="0.25">
      <c r="F142" s="5"/>
      <c r="G142" s="5"/>
    </row>
    <row r="143" spans="6:7" ht="15.75" customHeight="1" x14ac:dyDescent="0.25">
      <c r="F143" s="5"/>
      <c r="G143" s="5"/>
    </row>
    <row r="144" spans="6:7" ht="15.75" customHeight="1" x14ac:dyDescent="0.25">
      <c r="F144" s="5"/>
      <c r="G144" s="5"/>
    </row>
    <row r="145" spans="6:7" ht="15.75" customHeight="1" x14ac:dyDescent="0.25">
      <c r="F145" s="5"/>
      <c r="G145" s="5"/>
    </row>
    <row r="146" spans="6:7" ht="15.75" customHeight="1" x14ac:dyDescent="0.25">
      <c r="F146" s="5"/>
      <c r="G146" s="5"/>
    </row>
    <row r="147" spans="6:7" ht="15.75" customHeight="1" x14ac:dyDescent="0.25">
      <c r="F147" s="5"/>
      <c r="G147" s="5"/>
    </row>
    <row r="148" spans="6:7" ht="15.75" customHeight="1" x14ac:dyDescent="0.25">
      <c r="F148" s="5"/>
      <c r="G148" s="5"/>
    </row>
    <row r="149" spans="6:7" ht="15.75" customHeight="1" x14ac:dyDescent="0.25">
      <c r="F149" s="5"/>
      <c r="G149" s="5"/>
    </row>
    <row r="150" spans="6:7" ht="15.75" customHeight="1" x14ac:dyDescent="0.25">
      <c r="F150" s="5"/>
      <c r="G150" s="5"/>
    </row>
    <row r="151" spans="6:7" ht="15.75" customHeight="1" x14ac:dyDescent="0.25">
      <c r="F151" s="5"/>
      <c r="G151" s="5"/>
    </row>
    <row r="152" spans="6:7" ht="15.75" customHeight="1" x14ac:dyDescent="0.25">
      <c r="F152" s="5"/>
      <c r="G152" s="5"/>
    </row>
    <row r="153" spans="6:7" ht="15.75" customHeight="1" x14ac:dyDescent="0.25">
      <c r="F153" s="5"/>
      <c r="G153" s="5"/>
    </row>
    <row r="154" spans="6:7" ht="15.75" customHeight="1" x14ac:dyDescent="0.25">
      <c r="F154" s="5"/>
      <c r="G154" s="5"/>
    </row>
    <row r="155" spans="6:7" ht="15.75" customHeight="1" x14ac:dyDescent="0.25">
      <c r="F155" s="5"/>
      <c r="G155" s="5"/>
    </row>
    <row r="156" spans="6:7" ht="15.75" customHeight="1" x14ac:dyDescent="0.25">
      <c r="F156" s="5"/>
      <c r="G156" s="5"/>
    </row>
    <row r="157" spans="6:7" ht="15.75" customHeight="1" x14ac:dyDescent="0.25">
      <c r="F157" s="5"/>
      <c r="G157" s="5"/>
    </row>
    <row r="158" spans="6:7" ht="15.75" customHeight="1" x14ac:dyDescent="0.25">
      <c r="F158" s="5"/>
      <c r="G158" s="5"/>
    </row>
    <row r="159" spans="6:7" ht="15.75" customHeight="1" x14ac:dyDescent="0.25">
      <c r="F159" s="5"/>
      <c r="G159" s="5"/>
    </row>
    <row r="160" spans="6:7" ht="15.75" customHeight="1" x14ac:dyDescent="0.25">
      <c r="F160" s="5"/>
      <c r="G160" s="5"/>
    </row>
    <row r="161" spans="6:7" ht="15.75" customHeight="1" x14ac:dyDescent="0.25">
      <c r="F161" s="5"/>
      <c r="G161" s="5"/>
    </row>
    <row r="162" spans="6:7" ht="15.75" customHeight="1" x14ac:dyDescent="0.25">
      <c r="F162" s="5"/>
      <c r="G162" s="5"/>
    </row>
    <row r="163" spans="6:7" ht="15.75" customHeight="1" x14ac:dyDescent="0.25">
      <c r="F163" s="5"/>
      <c r="G163" s="5"/>
    </row>
    <row r="164" spans="6:7" ht="15.75" customHeight="1" x14ac:dyDescent="0.25">
      <c r="F164" s="5"/>
      <c r="G164" s="5"/>
    </row>
    <row r="165" spans="6:7" ht="15.75" customHeight="1" x14ac:dyDescent="0.25">
      <c r="F165" s="5"/>
      <c r="G165" s="5"/>
    </row>
    <row r="166" spans="6:7" ht="15.75" customHeight="1" x14ac:dyDescent="0.25">
      <c r="F166" s="5"/>
      <c r="G166" s="5"/>
    </row>
    <row r="167" spans="6:7" ht="15.75" customHeight="1" x14ac:dyDescent="0.25">
      <c r="F167" s="5"/>
      <c r="G167" s="5"/>
    </row>
    <row r="168" spans="6:7" ht="15.75" customHeight="1" x14ac:dyDescent="0.25">
      <c r="F168" s="5"/>
      <c r="G168" s="5"/>
    </row>
    <row r="169" spans="6:7" ht="15.75" customHeight="1" x14ac:dyDescent="0.25">
      <c r="F169" s="5"/>
      <c r="G169" s="5"/>
    </row>
    <row r="170" spans="6:7" ht="15.75" customHeight="1" x14ac:dyDescent="0.25">
      <c r="F170" s="5"/>
      <c r="G170" s="5"/>
    </row>
    <row r="171" spans="6:7" ht="15.75" customHeight="1" x14ac:dyDescent="0.25">
      <c r="F171" s="5"/>
      <c r="G171" s="5"/>
    </row>
    <row r="172" spans="6:7" ht="15.75" customHeight="1" x14ac:dyDescent="0.25">
      <c r="F172" s="5"/>
      <c r="G172" s="5"/>
    </row>
    <row r="173" spans="6:7" ht="15.75" customHeight="1" x14ac:dyDescent="0.25">
      <c r="F173" s="5"/>
      <c r="G173" s="5"/>
    </row>
    <row r="174" spans="6:7" ht="15.75" customHeight="1" x14ac:dyDescent="0.25">
      <c r="F174" s="5"/>
      <c r="G174" s="5"/>
    </row>
    <row r="175" spans="6:7" ht="15.75" customHeight="1" x14ac:dyDescent="0.25">
      <c r="F175" s="5"/>
      <c r="G175" s="5"/>
    </row>
    <row r="176" spans="6:7" ht="15.75" customHeight="1" x14ac:dyDescent="0.25">
      <c r="F176" s="5"/>
      <c r="G176" s="5"/>
    </row>
    <row r="177" spans="6:7" ht="15.75" customHeight="1" x14ac:dyDescent="0.25">
      <c r="F177" s="5"/>
      <c r="G177" s="5"/>
    </row>
    <row r="178" spans="6:7" ht="15.75" customHeight="1" x14ac:dyDescent="0.25">
      <c r="F178" s="5"/>
      <c r="G178" s="5"/>
    </row>
    <row r="179" spans="6:7" ht="15.75" customHeight="1" x14ac:dyDescent="0.25">
      <c r="F179" s="5"/>
      <c r="G179" s="5"/>
    </row>
    <row r="180" spans="6:7" ht="15.75" customHeight="1" x14ac:dyDescent="0.25">
      <c r="F180" s="5"/>
      <c r="G180" s="5"/>
    </row>
    <row r="181" spans="6:7" ht="15.75" customHeight="1" x14ac:dyDescent="0.25">
      <c r="F181" s="5"/>
      <c r="G181" s="5"/>
    </row>
    <row r="182" spans="6:7" ht="15.75" customHeight="1" x14ac:dyDescent="0.25">
      <c r="F182" s="5"/>
      <c r="G182" s="5"/>
    </row>
    <row r="183" spans="6:7" ht="15.75" customHeight="1" x14ac:dyDescent="0.25">
      <c r="F183" s="5"/>
      <c r="G183" s="5"/>
    </row>
    <row r="184" spans="6:7" ht="15.75" customHeight="1" x14ac:dyDescent="0.25">
      <c r="F184" s="5"/>
      <c r="G184" s="5"/>
    </row>
    <row r="185" spans="6:7" ht="15.75" customHeight="1" x14ac:dyDescent="0.25">
      <c r="F185" s="5"/>
      <c r="G185" s="5"/>
    </row>
    <row r="186" spans="6:7" ht="15.75" customHeight="1" x14ac:dyDescent="0.25">
      <c r="F186" s="5"/>
      <c r="G186" s="5"/>
    </row>
    <row r="187" spans="6:7" ht="15.75" customHeight="1" x14ac:dyDescent="0.25">
      <c r="F187" s="5"/>
      <c r="G187" s="5"/>
    </row>
    <row r="188" spans="6:7" ht="15.75" customHeight="1" x14ac:dyDescent="0.25">
      <c r="F188" s="5"/>
      <c r="G188" s="5"/>
    </row>
    <row r="189" spans="6:7" ht="15.75" customHeight="1" x14ac:dyDescent="0.25">
      <c r="F189" s="5"/>
      <c r="G189" s="5"/>
    </row>
    <row r="190" spans="6:7" ht="15.75" customHeight="1" x14ac:dyDescent="0.25">
      <c r="F190" s="5"/>
      <c r="G190" s="5"/>
    </row>
    <row r="191" spans="6:7" ht="15.75" customHeight="1" x14ac:dyDescent="0.25">
      <c r="F191" s="5"/>
      <c r="G191" s="5"/>
    </row>
    <row r="192" spans="6:7" ht="15.75" customHeight="1" x14ac:dyDescent="0.25">
      <c r="F192" s="5"/>
      <c r="G192" s="5"/>
    </row>
    <row r="193" spans="6:7" ht="15.75" customHeight="1" x14ac:dyDescent="0.25">
      <c r="F193" s="5"/>
      <c r="G193" s="5"/>
    </row>
    <row r="194" spans="6:7" ht="15.75" customHeight="1" x14ac:dyDescent="0.25">
      <c r="F194" s="5"/>
      <c r="G194" s="5"/>
    </row>
    <row r="195" spans="6:7" ht="15.75" customHeight="1" x14ac:dyDescent="0.25">
      <c r="F195" s="5"/>
      <c r="G195" s="5"/>
    </row>
    <row r="196" spans="6:7" ht="15.75" customHeight="1" x14ac:dyDescent="0.25">
      <c r="F196" s="5"/>
      <c r="G196" s="5"/>
    </row>
    <row r="197" spans="6:7" ht="15.75" customHeight="1" x14ac:dyDescent="0.25">
      <c r="F197" s="5"/>
      <c r="G197" s="5"/>
    </row>
    <row r="198" spans="6:7" ht="15.75" customHeight="1" x14ac:dyDescent="0.25">
      <c r="F198" s="5"/>
      <c r="G198" s="5"/>
    </row>
    <row r="199" spans="6:7" ht="15.75" customHeight="1" x14ac:dyDescent="0.25">
      <c r="F199" s="5"/>
      <c r="G199" s="5"/>
    </row>
    <row r="200" spans="6:7" ht="15.75" customHeight="1" x14ac:dyDescent="0.25">
      <c r="F200" s="5"/>
      <c r="G200" s="5"/>
    </row>
    <row r="201" spans="6:7" ht="15.75" customHeight="1" x14ac:dyDescent="0.25">
      <c r="F201" s="5"/>
      <c r="G201" s="5"/>
    </row>
    <row r="202" spans="6:7" ht="15.75" customHeight="1" x14ac:dyDescent="0.25">
      <c r="F202" s="5"/>
      <c r="G202" s="5"/>
    </row>
    <row r="203" spans="6:7" ht="15.75" customHeight="1" x14ac:dyDescent="0.25">
      <c r="F203" s="5"/>
      <c r="G203" s="5"/>
    </row>
    <row r="204" spans="6:7" ht="15.75" customHeight="1" x14ac:dyDescent="0.25">
      <c r="F204" s="5"/>
      <c r="G204" s="5"/>
    </row>
    <row r="205" spans="6:7" ht="15.75" customHeight="1" x14ac:dyDescent="0.25">
      <c r="F205" s="5"/>
      <c r="G205" s="5"/>
    </row>
    <row r="206" spans="6:7" ht="15.75" customHeight="1" x14ac:dyDescent="0.25">
      <c r="F206" s="5"/>
      <c r="G206" s="5"/>
    </row>
    <row r="207" spans="6:7" ht="15.75" customHeight="1" x14ac:dyDescent="0.25">
      <c r="F207" s="5"/>
      <c r="G207" s="5"/>
    </row>
    <row r="208" spans="6:7" ht="15.75" customHeight="1" x14ac:dyDescent="0.25">
      <c r="F208" s="5"/>
      <c r="G208" s="5"/>
    </row>
    <row r="209" spans="6:7" ht="15.75" customHeight="1" x14ac:dyDescent="0.25">
      <c r="F209" s="5"/>
      <c r="G209" s="5"/>
    </row>
    <row r="210" spans="6:7" ht="15.75" customHeight="1" x14ac:dyDescent="0.25">
      <c r="F210" s="5"/>
      <c r="G210" s="5"/>
    </row>
    <row r="211" spans="6:7" ht="15.75" customHeight="1" x14ac:dyDescent="0.25">
      <c r="F211" s="5"/>
      <c r="G211" s="5"/>
    </row>
    <row r="212" spans="6:7" ht="15.75" customHeight="1" x14ac:dyDescent="0.25">
      <c r="F212" s="5"/>
      <c r="G212" s="5"/>
    </row>
    <row r="213" spans="6:7" ht="15.75" customHeight="1" x14ac:dyDescent="0.25">
      <c r="F213" s="5"/>
      <c r="G213" s="5"/>
    </row>
    <row r="214" spans="6:7" ht="15.75" customHeight="1" x14ac:dyDescent="0.25">
      <c r="F214" s="5"/>
      <c r="G214" s="5"/>
    </row>
    <row r="215" spans="6:7" ht="15.75" customHeight="1" x14ac:dyDescent="0.25">
      <c r="F215" s="5"/>
      <c r="G215" s="5"/>
    </row>
    <row r="216" spans="6:7" ht="15.75" customHeight="1" x14ac:dyDescent="0.25">
      <c r="F216" s="5"/>
      <c r="G216" s="5"/>
    </row>
    <row r="217" spans="6:7" ht="15.75" customHeight="1" x14ac:dyDescent="0.25">
      <c r="F217" s="5"/>
      <c r="G217" s="5"/>
    </row>
    <row r="218" spans="6:7" ht="15.75" customHeight="1" x14ac:dyDescent="0.25">
      <c r="F218" s="5"/>
      <c r="G218" s="5"/>
    </row>
    <row r="219" spans="6:7" ht="15.75" customHeight="1" x14ac:dyDescent="0.25">
      <c r="F219" s="5"/>
      <c r="G219" s="5"/>
    </row>
    <row r="220" spans="6:7" ht="15.75" customHeight="1" x14ac:dyDescent="0.25">
      <c r="F220" s="5"/>
      <c r="G220" s="5"/>
    </row>
    <row r="221" spans="6:7" ht="15.75" customHeight="1" x14ac:dyDescent="0.25">
      <c r="F221" s="5"/>
      <c r="G221" s="5"/>
    </row>
    <row r="222" spans="6:7" ht="15.75" customHeight="1" x14ac:dyDescent="0.25">
      <c r="F222" s="5"/>
      <c r="G222" s="5"/>
    </row>
    <row r="223" spans="6:7" ht="15.75" customHeight="1" x14ac:dyDescent="0.25">
      <c r="F223" s="5"/>
      <c r="G223" s="5"/>
    </row>
    <row r="224" spans="6:7" ht="15.75" customHeight="1" x14ac:dyDescent="0.25">
      <c r="F224" s="5"/>
      <c r="G224" s="5"/>
    </row>
    <row r="225" spans="6:7" ht="15.75" customHeight="1" x14ac:dyDescent="0.25">
      <c r="F225" s="5"/>
      <c r="G225" s="5"/>
    </row>
    <row r="226" spans="6:7" ht="15.75" customHeight="1" x14ac:dyDescent="0.25">
      <c r="F226" s="5"/>
      <c r="G226" s="5"/>
    </row>
    <row r="227" spans="6:7" ht="15.75" customHeight="1" x14ac:dyDescent="0.25">
      <c r="F227" s="5"/>
      <c r="G227" s="5"/>
    </row>
    <row r="228" spans="6:7" ht="15.75" customHeight="1" x14ac:dyDescent="0.25">
      <c r="F228" s="5"/>
      <c r="G228" s="5"/>
    </row>
    <row r="229" spans="6:7" ht="15.75" customHeight="1" x14ac:dyDescent="0.25">
      <c r="F229" s="5"/>
      <c r="G229" s="5"/>
    </row>
    <row r="230" spans="6:7" ht="15.75" customHeight="1" x14ac:dyDescent="0.25">
      <c r="F230" s="5"/>
      <c r="G230" s="5"/>
    </row>
    <row r="231" spans="6:7" ht="15.75" customHeight="1" x14ac:dyDescent="0.25">
      <c r="F231" s="5"/>
      <c r="G231" s="5"/>
    </row>
    <row r="232" spans="6:7" ht="15.75" customHeight="1" x14ac:dyDescent="0.25">
      <c r="F232" s="5"/>
      <c r="G232" s="5"/>
    </row>
    <row r="233" spans="6:7" ht="15.75" customHeight="1" x14ac:dyDescent="0.25">
      <c r="F233" s="5"/>
      <c r="G233" s="5"/>
    </row>
    <row r="234" spans="6:7" ht="15.75" customHeight="1" x14ac:dyDescent="0.25">
      <c r="F234" s="5"/>
      <c r="G234" s="5"/>
    </row>
    <row r="235" spans="6:7" ht="15.75" customHeight="1" x14ac:dyDescent="0.25">
      <c r="F235" s="5"/>
      <c r="G235" s="5"/>
    </row>
    <row r="236" spans="6:7" ht="15.75" customHeight="1" x14ac:dyDescent="0.25">
      <c r="F236" s="5"/>
      <c r="G236" s="5"/>
    </row>
    <row r="237" spans="6:7" ht="15.75" customHeight="1" x14ac:dyDescent="0.25">
      <c r="F237" s="5"/>
      <c r="G237" s="5"/>
    </row>
    <row r="238" spans="6:7" ht="15.75" customHeight="1" x14ac:dyDescent="0.25">
      <c r="F238" s="5"/>
      <c r="G238" s="5"/>
    </row>
    <row r="239" spans="6:7" ht="15.75" customHeight="1" x14ac:dyDescent="0.25">
      <c r="F239" s="5"/>
      <c r="G239" s="5"/>
    </row>
    <row r="240" spans="6:7" ht="15.75" customHeight="1" x14ac:dyDescent="0.25">
      <c r="F240" s="5"/>
      <c r="G240" s="5"/>
    </row>
    <row r="241" spans="6:7" ht="15.75" customHeight="1" x14ac:dyDescent="0.25">
      <c r="F241" s="5"/>
      <c r="G241" s="5"/>
    </row>
    <row r="242" spans="6:7" ht="15.75" customHeight="1" x14ac:dyDescent="0.25">
      <c r="F242" s="5"/>
      <c r="G242" s="5"/>
    </row>
    <row r="243" spans="6:7" ht="15.75" customHeight="1" x14ac:dyDescent="0.25">
      <c r="F243" s="5"/>
      <c r="G243" s="5"/>
    </row>
    <row r="244" spans="6:7" ht="15.75" customHeight="1" x14ac:dyDescent="0.25">
      <c r="F244" s="5"/>
      <c r="G244" s="5"/>
    </row>
    <row r="245" spans="6:7" ht="15.75" customHeight="1" x14ac:dyDescent="0.25">
      <c r="F245" s="5"/>
      <c r="G245" s="5"/>
    </row>
    <row r="246" spans="6:7" ht="15.75" customHeight="1" x14ac:dyDescent="0.25">
      <c r="F246" s="5"/>
      <c r="G246" s="5"/>
    </row>
    <row r="247" spans="6:7" ht="15.75" customHeight="1" x14ac:dyDescent="0.25">
      <c r="F247" s="5"/>
      <c r="G247" s="5"/>
    </row>
    <row r="248" spans="6:7" ht="15.75" customHeight="1" x14ac:dyDescent="0.25">
      <c r="F248" s="5"/>
      <c r="G248" s="5"/>
    </row>
    <row r="249" spans="6:7" ht="15.75" customHeight="1" x14ac:dyDescent="0.25">
      <c r="F249" s="5"/>
      <c r="G249" s="5"/>
    </row>
    <row r="250" spans="6:7" ht="15.75" customHeight="1" x14ac:dyDescent="0.25">
      <c r="F250" s="5"/>
      <c r="G250" s="5"/>
    </row>
    <row r="251" spans="6:7" ht="15.75" customHeight="1" x14ac:dyDescent="0.25">
      <c r="F251" s="5"/>
      <c r="G251" s="5"/>
    </row>
    <row r="252" spans="6:7" ht="15.75" customHeight="1" x14ac:dyDescent="0.25">
      <c r="F252" s="5"/>
      <c r="G252" s="5"/>
    </row>
    <row r="253" spans="6:7" ht="15.75" customHeight="1" x14ac:dyDescent="0.25">
      <c r="F253" s="5"/>
      <c r="G253" s="5"/>
    </row>
    <row r="254" spans="6:7" ht="15.75" customHeight="1" x14ac:dyDescent="0.25">
      <c r="F254" s="5"/>
      <c r="G254" s="5"/>
    </row>
    <row r="255" spans="6:7" ht="15.75" customHeight="1" x14ac:dyDescent="0.25">
      <c r="F255" s="5"/>
      <c r="G255" s="5"/>
    </row>
    <row r="256" spans="6:7" ht="15.75" customHeight="1" x14ac:dyDescent="0.25">
      <c r="F256" s="5"/>
      <c r="G256" s="5"/>
    </row>
    <row r="257" spans="6:7" ht="15.75" customHeight="1" x14ac:dyDescent="0.25">
      <c r="F257" s="5"/>
      <c r="G257" s="5"/>
    </row>
    <row r="258" spans="6:7" ht="15.75" customHeight="1" x14ac:dyDescent="0.25">
      <c r="F258" s="5"/>
      <c r="G258" s="5"/>
    </row>
    <row r="259" spans="6:7" ht="15.75" customHeight="1" x14ac:dyDescent="0.25">
      <c r="F259" s="5"/>
      <c r="G259" s="5"/>
    </row>
    <row r="260" spans="6:7" ht="15.75" customHeight="1" x14ac:dyDescent="0.25">
      <c r="F260" s="5"/>
      <c r="G260" s="5"/>
    </row>
    <row r="261" spans="6:7" ht="15.75" customHeight="1" x14ac:dyDescent="0.25">
      <c r="F261" s="5"/>
      <c r="G261" s="5"/>
    </row>
    <row r="262" spans="6:7" ht="15.75" customHeight="1" x14ac:dyDescent="0.25">
      <c r="F262" s="5"/>
      <c r="G262" s="5"/>
    </row>
    <row r="263" spans="6:7" ht="15.75" customHeight="1" x14ac:dyDescent="0.25">
      <c r="F263" s="5"/>
      <c r="G263" s="5"/>
    </row>
    <row r="264" spans="6:7" ht="15.75" customHeight="1" x14ac:dyDescent="0.25">
      <c r="F264" s="5"/>
      <c r="G264" s="5"/>
    </row>
    <row r="265" spans="6:7" ht="15.75" customHeight="1" x14ac:dyDescent="0.25">
      <c r="F265" s="5"/>
      <c r="G265" s="5"/>
    </row>
    <row r="266" spans="6:7" ht="15.75" customHeight="1" x14ac:dyDescent="0.25">
      <c r="F266" s="5"/>
      <c r="G266" s="5"/>
    </row>
    <row r="267" spans="6:7" ht="15.75" customHeight="1" x14ac:dyDescent="0.25">
      <c r="F267" s="5"/>
      <c r="G267" s="5"/>
    </row>
    <row r="268" spans="6:7" ht="15.75" customHeight="1" x14ac:dyDescent="0.25">
      <c r="F268" s="5"/>
      <c r="G268" s="5"/>
    </row>
    <row r="269" spans="6:7" ht="15.75" customHeight="1" x14ac:dyDescent="0.25">
      <c r="F269" s="5"/>
      <c r="G269" s="5"/>
    </row>
    <row r="270" spans="6:7" ht="15.75" customHeight="1" x14ac:dyDescent="0.25">
      <c r="F270" s="5"/>
      <c r="G270" s="5"/>
    </row>
    <row r="271" spans="6:7" ht="15.75" customHeight="1" x14ac:dyDescent="0.25">
      <c r="F271" s="5"/>
      <c r="G271" s="5"/>
    </row>
    <row r="272" spans="6:7" ht="15.75" customHeight="1" x14ac:dyDescent="0.25">
      <c r="F272" s="5"/>
      <c r="G272" s="5"/>
    </row>
    <row r="273" spans="6:7" ht="15.75" customHeight="1" x14ac:dyDescent="0.25">
      <c r="F273" s="5"/>
      <c r="G273" s="5"/>
    </row>
    <row r="274" spans="6:7" ht="15.75" customHeight="1" x14ac:dyDescent="0.25">
      <c r="F274" s="5"/>
      <c r="G274" s="5"/>
    </row>
    <row r="275" spans="6:7" ht="15.75" customHeight="1" x14ac:dyDescent="0.25">
      <c r="F275" s="5"/>
      <c r="G275" s="5"/>
    </row>
    <row r="276" spans="6:7" ht="15.75" customHeight="1" x14ac:dyDescent="0.25">
      <c r="F276" s="5"/>
      <c r="G276" s="5"/>
    </row>
    <row r="277" spans="6:7" ht="15.75" customHeight="1" x14ac:dyDescent="0.25">
      <c r="F277" s="5"/>
      <c r="G277" s="5"/>
    </row>
    <row r="278" spans="6:7" ht="15.75" customHeight="1" x14ac:dyDescent="0.25">
      <c r="F278" s="5"/>
      <c r="G278" s="5"/>
    </row>
    <row r="279" spans="6:7" ht="15.75" customHeight="1" x14ac:dyDescent="0.25">
      <c r="F279" s="5"/>
      <c r="G279" s="5"/>
    </row>
    <row r="280" spans="6:7" ht="15.75" customHeight="1" x14ac:dyDescent="0.25">
      <c r="F280" s="5"/>
      <c r="G280" s="5"/>
    </row>
    <row r="281" spans="6:7" ht="15.75" customHeight="1" x14ac:dyDescent="0.25">
      <c r="F281" s="5"/>
      <c r="G281" s="5"/>
    </row>
    <row r="282" spans="6:7" ht="15.75" customHeight="1" x14ac:dyDescent="0.25">
      <c r="F282" s="5"/>
      <c r="G282" s="5"/>
    </row>
    <row r="283" spans="6:7" ht="15.75" customHeight="1" x14ac:dyDescent="0.25">
      <c r="F283" s="5"/>
      <c r="G283" s="5"/>
    </row>
    <row r="284" spans="6:7" ht="15.75" customHeight="1" x14ac:dyDescent="0.25">
      <c r="F284" s="5"/>
      <c r="G284" s="5"/>
    </row>
    <row r="285" spans="6:7" ht="15.75" customHeight="1" x14ac:dyDescent="0.25">
      <c r="F285" s="5"/>
      <c r="G285" s="5"/>
    </row>
    <row r="286" spans="6:7" ht="15.75" customHeight="1" x14ac:dyDescent="0.25">
      <c r="F286" s="5"/>
      <c r="G286" s="5"/>
    </row>
    <row r="287" spans="6:7" ht="15.75" customHeight="1" x14ac:dyDescent="0.25">
      <c r="F287" s="5"/>
      <c r="G287" s="5"/>
    </row>
    <row r="288" spans="6:7" ht="15.75" customHeight="1" x14ac:dyDescent="0.25">
      <c r="F288" s="5"/>
      <c r="G288" s="5"/>
    </row>
    <row r="289" spans="6:7" ht="15.75" customHeight="1" x14ac:dyDescent="0.25">
      <c r="F289" s="5"/>
      <c r="G289" s="5"/>
    </row>
    <row r="290" spans="6:7" ht="15.75" customHeight="1" x14ac:dyDescent="0.25">
      <c r="F290" s="5"/>
      <c r="G290" s="5"/>
    </row>
    <row r="291" spans="6:7" ht="15.75" customHeight="1" x14ac:dyDescent="0.25">
      <c r="F291" s="5"/>
      <c r="G291" s="5"/>
    </row>
    <row r="292" spans="6:7" ht="15.75" customHeight="1" x14ac:dyDescent="0.25">
      <c r="F292" s="5"/>
      <c r="G292" s="5"/>
    </row>
    <row r="293" spans="6:7" ht="15.75" customHeight="1" x14ac:dyDescent="0.25">
      <c r="F293" s="5"/>
      <c r="G293" s="5"/>
    </row>
    <row r="294" spans="6:7" ht="15.75" customHeight="1" x14ac:dyDescent="0.25">
      <c r="F294" s="5"/>
      <c r="G294" s="5"/>
    </row>
    <row r="295" spans="6:7" ht="15.75" customHeight="1" x14ac:dyDescent="0.25">
      <c r="F295" s="5"/>
      <c r="G295" s="5"/>
    </row>
    <row r="296" spans="6:7" ht="15.75" customHeight="1" x14ac:dyDescent="0.25">
      <c r="F296" s="5"/>
      <c r="G296" s="5"/>
    </row>
    <row r="297" spans="6:7" ht="15.75" customHeight="1" x14ac:dyDescent="0.25">
      <c r="F297" s="5"/>
      <c r="G297" s="5"/>
    </row>
    <row r="298" spans="6:7" ht="15.75" customHeight="1" x14ac:dyDescent="0.25">
      <c r="F298" s="5"/>
      <c r="G298" s="5"/>
    </row>
    <row r="299" spans="6:7" ht="15.75" customHeight="1" x14ac:dyDescent="0.25">
      <c r="F299" s="5"/>
      <c r="G299" s="5"/>
    </row>
    <row r="300" spans="6:7" ht="15.75" customHeight="1" x14ac:dyDescent="0.25">
      <c r="F300" s="5"/>
      <c r="G300" s="5"/>
    </row>
    <row r="301" spans="6:7" ht="15.75" customHeight="1" x14ac:dyDescent="0.25">
      <c r="F301" s="5"/>
      <c r="G301" s="5"/>
    </row>
    <row r="302" spans="6:7" ht="15.75" customHeight="1" x14ac:dyDescent="0.25">
      <c r="F302" s="5"/>
      <c r="G302" s="5"/>
    </row>
    <row r="303" spans="6:7" ht="15.75" customHeight="1" x14ac:dyDescent="0.25">
      <c r="F303" s="5"/>
      <c r="G303" s="5"/>
    </row>
    <row r="304" spans="6:7" ht="15.75" customHeight="1" x14ac:dyDescent="0.25">
      <c r="F304" s="5"/>
      <c r="G304" s="5"/>
    </row>
    <row r="305" spans="6:7" ht="15.75" customHeight="1" x14ac:dyDescent="0.25">
      <c r="F305" s="5"/>
      <c r="G305" s="5"/>
    </row>
    <row r="306" spans="6:7" ht="15.75" customHeight="1" x14ac:dyDescent="0.25">
      <c r="F306" s="5"/>
      <c r="G306" s="5"/>
    </row>
    <row r="307" spans="6:7" ht="15.75" customHeight="1" x14ac:dyDescent="0.25">
      <c r="F307" s="5"/>
      <c r="G307" s="5"/>
    </row>
    <row r="308" spans="6:7" ht="15.75" customHeight="1" x14ac:dyDescent="0.25">
      <c r="F308" s="5"/>
      <c r="G308" s="5"/>
    </row>
    <row r="309" spans="6:7" ht="15.75" customHeight="1" x14ac:dyDescent="0.25">
      <c r="F309" s="5"/>
      <c r="G309" s="5"/>
    </row>
    <row r="310" spans="6:7" ht="15.75" customHeight="1" x14ac:dyDescent="0.25">
      <c r="F310" s="5"/>
      <c r="G310" s="5"/>
    </row>
    <row r="311" spans="6:7" ht="15.75" customHeight="1" x14ac:dyDescent="0.25">
      <c r="F311" s="5"/>
      <c r="G311" s="5"/>
    </row>
    <row r="312" spans="6:7" ht="15.75" customHeight="1" x14ac:dyDescent="0.25">
      <c r="F312" s="5"/>
      <c r="G312" s="5"/>
    </row>
    <row r="313" spans="6:7" ht="15.75" customHeight="1" x14ac:dyDescent="0.25">
      <c r="F313" s="5"/>
      <c r="G313" s="5"/>
    </row>
    <row r="314" spans="6:7" ht="15.75" customHeight="1" x14ac:dyDescent="0.25">
      <c r="F314" s="5"/>
      <c r="G314" s="5"/>
    </row>
    <row r="315" spans="6:7" ht="15.75" customHeight="1" x14ac:dyDescent="0.25">
      <c r="F315" s="5"/>
      <c r="G315" s="5"/>
    </row>
    <row r="316" spans="6:7" ht="15.75" customHeight="1" x14ac:dyDescent="0.25">
      <c r="F316" s="5"/>
      <c r="G316" s="5"/>
    </row>
    <row r="317" spans="6:7" ht="15.75" customHeight="1" x14ac:dyDescent="0.25">
      <c r="F317" s="5"/>
      <c r="G317" s="5"/>
    </row>
    <row r="318" spans="6:7" ht="15.75" customHeight="1" x14ac:dyDescent="0.25">
      <c r="F318" s="5"/>
      <c r="G318" s="5"/>
    </row>
    <row r="319" spans="6:7" ht="15.75" customHeight="1" x14ac:dyDescent="0.25">
      <c r="F319" s="5"/>
      <c r="G319" s="5"/>
    </row>
    <row r="320" spans="6:7" ht="15.75" customHeight="1" x14ac:dyDescent="0.25">
      <c r="F320" s="5"/>
      <c r="G320" s="5"/>
    </row>
    <row r="321" spans="6:7" ht="15.75" customHeight="1" x14ac:dyDescent="0.25">
      <c r="F321" s="5"/>
      <c r="G321" s="5"/>
    </row>
    <row r="322" spans="6:7" ht="15.75" customHeight="1" x14ac:dyDescent="0.25">
      <c r="F322" s="5"/>
      <c r="G322" s="5"/>
    </row>
    <row r="323" spans="6:7" ht="15.75" customHeight="1" x14ac:dyDescent="0.25">
      <c r="F323" s="5"/>
      <c r="G323" s="5"/>
    </row>
    <row r="324" spans="6:7" ht="15.75" customHeight="1" x14ac:dyDescent="0.25">
      <c r="F324" s="5"/>
      <c r="G324" s="5"/>
    </row>
    <row r="325" spans="6:7" ht="15.75" customHeight="1" x14ac:dyDescent="0.25">
      <c r="F325" s="5"/>
      <c r="G325" s="5"/>
    </row>
    <row r="326" spans="6:7" ht="15.75" customHeight="1" x14ac:dyDescent="0.25">
      <c r="F326" s="5"/>
      <c r="G326" s="5"/>
    </row>
    <row r="327" spans="6:7" ht="15.75" customHeight="1" x14ac:dyDescent="0.25">
      <c r="F327" s="5"/>
      <c r="G327" s="5"/>
    </row>
    <row r="328" spans="6:7" ht="15.75" customHeight="1" x14ac:dyDescent="0.25">
      <c r="F328" s="5"/>
      <c r="G328" s="5"/>
    </row>
    <row r="329" spans="6:7" ht="15.75" customHeight="1" x14ac:dyDescent="0.25">
      <c r="F329" s="5"/>
      <c r="G329" s="5"/>
    </row>
    <row r="330" spans="6:7" ht="15.75" customHeight="1" x14ac:dyDescent="0.25">
      <c r="F330" s="5"/>
      <c r="G330" s="5"/>
    </row>
    <row r="331" spans="6:7" ht="15.75" customHeight="1" x14ac:dyDescent="0.25">
      <c r="F331" s="5"/>
      <c r="G331" s="5"/>
    </row>
    <row r="332" spans="6:7" ht="15.75" customHeight="1" x14ac:dyDescent="0.25">
      <c r="F332" s="5"/>
      <c r="G332" s="5"/>
    </row>
    <row r="333" spans="6:7" ht="15.75" customHeight="1" x14ac:dyDescent="0.25">
      <c r="F333" s="5"/>
      <c r="G333" s="5"/>
    </row>
    <row r="334" spans="6:7" ht="15.75" customHeight="1" x14ac:dyDescent="0.25">
      <c r="F334" s="5"/>
      <c r="G334" s="5"/>
    </row>
    <row r="335" spans="6:7" ht="15.75" customHeight="1" x14ac:dyDescent="0.25">
      <c r="F335" s="5"/>
      <c r="G335" s="5"/>
    </row>
    <row r="336" spans="6:7" ht="15.75" customHeight="1" x14ac:dyDescent="0.25">
      <c r="F336" s="5"/>
      <c r="G336" s="5"/>
    </row>
    <row r="337" spans="6:7" ht="15.75" customHeight="1" x14ac:dyDescent="0.25">
      <c r="F337" s="5"/>
      <c r="G337" s="5"/>
    </row>
    <row r="338" spans="6:7" ht="15.75" customHeight="1" x14ac:dyDescent="0.25">
      <c r="F338" s="5"/>
      <c r="G338" s="5"/>
    </row>
    <row r="339" spans="6:7" ht="15.75" customHeight="1" x14ac:dyDescent="0.25">
      <c r="F339" s="5"/>
      <c r="G339" s="5"/>
    </row>
    <row r="340" spans="6:7" ht="15.75" customHeight="1" x14ac:dyDescent="0.25">
      <c r="F340" s="5"/>
      <c r="G340" s="5"/>
    </row>
    <row r="341" spans="6:7" ht="15.75" customHeight="1" x14ac:dyDescent="0.25">
      <c r="F341" s="5"/>
      <c r="G341" s="5"/>
    </row>
    <row r="342" spans="6:7" ht="15.75" customHeight="1" x14ac:dyDescent="0.25">
      <c r="F342" s="5"/>
      <c r="G342" s="5"/>
    </row>
    <row r="343" spans="6:7" ht="15.75" customHeight="1" x14ac:dyDescent="0.25">
      <c r="F343" s="5"/>
      <c r="G343" s="5"/>
    </row>
    <row r="344" spans="6:7" ht="15.75" customHeight="1" x14ac:dyDescent="0.25">
      <c r="F344" s="5"/>
      <c r="G344" s="5"/>
    </row>
    <row r="345" spans="6:7" ht="15.75" customHeight="1" x14ac:dyDescent="0.25">
      <c r="F345" s="5"/>
      <c r="G345" s="5"/>
    </row>
    <row r="346" spans="6:7" ht="15.75" customHeight="1" x14ac:dyDescent="0.25">
      <c r="F346" s="5"/>
      <c r="G346" s="5"/>
    </row>
    <row r="347" spans="6:7" ht="15.75" customHeight="1" x14ac:dyDescent="0.25">
      <c r="F347" s="5"/>
      <c r="G347" s="5"/>
    </row>
    <row r="348" spans="6:7" ht="15.75" customHeight="1" x14ac:dyDescent="0.25">
      <c r="F348" s="5"/>
      <c r="G348" s="5"/>
    </row>
    <row r="349" spans="6:7" ht="15.75" customHeight="1" x14ac:dyDescent="0.25">
      <c r="F349" s="5"/>
      <c r="G349" s="5"/>
    </row>
    <row r="350" spans="6:7" ht="15.75" customHeight="1" x14ac:dyDescent="0.25">
      <c r="F350" s="5"/>
      <c r="G350" s="5"/>
    </row>
    <row r="351" spans="6:7" ht="15.75" customHeight="1" x14ac:dyDescent="0.25">
      <c r="F351" s="5"/>
      <c r="G351" s="5"/>
    </row>
    <row r="352" spans="6:7" ht="15.75" customHeight="1" x14ac:dyDescent="0.25">
      <c r="F352" s="5"/>
      <c r="G352" s="5"/>
    </row>
    <row r="353" spans="6:7" ht="15.75" customHeight="1" x14ac:dyDescent="0.25">
      <c r="F353" s="5"/>
      <c r="G353" s="5"/>
    </row>
    <row r="354" spans="6:7" ht="15.75" customHeight="1" x14ac:dyDescent="0.25">
      <c r="F354" s="5"/>
      <c r="G354" s="5"/>
    </row>
    <row r="355" spans="6:7" ht="15.75" customHeight="1" x14ac:dyDescent="0.25">
      <c r="F355" s="5"/>
      <c r="G355" s="5"/>
    </row>
    <row r="356" spans="6:7" ht="15.75" customHeight="1" x14ac:dyDescent="0.25">
      <c r="F356" s="5"/>
      <c r="G356" s="5"/>
    </row>
    <row r="357" spans="6:7" ht="15.75" customHeight="1" x14ac:dyDescent="0.25">
      <c r="F357" s="5"/>
      <c r="G357" s="5"/>
    </row>
    <row r="358" spans="6:7" ht="15.75" customHeight="1" x14ac:dyDescent="0.25">
      <c r="F358" s="5"/>
      <c r="G358" s="5"/>
    </row>
    <row r="359" spans="6:7" ht="15.75" customHeight="1" x14ac:dyDescent="0.25">
      <c r="F359" s="5"/>
      <c r="G359" s="5"/>
    </row>
    <row r="360" spans="6:7" ht="15.75" customHeight="1" x14ac:dyDescent="0.25">
      <c r="F360" s="5"/>
      <c r="G360" s="5"/>
    </row>
    <row r="361" spans="6:7" ht="15.75" customHeight="1" x14ac:dyDescent="0.25">
      <c r="F361" s="5"/>
      <c r="G361" s="5"/>
    </row>
    <row r="362" spans="6:7" ht="15.75" customHeight="1" x14ac:dyDescent="0.25">
      <c r="F362" s="5"/>
      <c r="G362" s="5"/>
    </row>
    <row r="363" spans="6:7" ht="15.75" customHeight="1" x14ac:dyDescent="0.25">
      <c r="F363" s="5"/>
      <c r="G363" s="5"/>
    </row>
    <row r="364" spans="6:7" ht="15.75" customHeight="1" x14ac:dyDescent="0.25">
      <c r="F364" s="5"/>
      <c r="G364" s="5"/>
    </row>
    <row r="365" spans="6:7" ht="15.75" customHeight="1" x14ac:dyDescent="0.25">
      <c r="F365" s="5"/>
      <c r="G365" s="5"/>
    </row>
    <row r="366" spans="6:7" ht="15.75" customHeight="1" x14ac:dyDescent="0.25">
      <c r="F366" s="5"/>
      <c r="G366" s="5"/>
    </row>
    <row r="367" spans="6:7" ht="15.75" customHeight="1" x14ac:dyDescent="0.25">
      <c r="F367" s="5"/>
      <c r="G367" s="5"/>
    </row>
    <row r="368" spans="6:7" ht="15.75" customHeight="1" x14ac:dyDescent="0.25">
      <c r="F368" s="5"/>
      <c r="G368" s="5"/>
    </row>
    <row r="369" spans="6:7" ht="15.75" customHeight="1" x14ac:dyDescent="0.25">
      <c r="F369" s="5"/>
      <c r="G369" s="5"/>
    </row>
    <row r="370" spans="6:7" ht="15.75" customHeight="1" x14ac:dyDescent="0.25">
      <c r="F370" s="5"/>
      <c r="G370" s="5"/>
    </row>
    <row r="371" spans="6:7" ht="15.75" customHeight="1" x14ac:dyDescent="0.25">
      <c r="F371" s="5"/>
      <c r="G371" s="5"/>
    </row>
    <row r="372" spans="6:7" ht="15.75" customHeight="1" x14ac:dyDescent="0.25">
      <c r="F372" s="5"/>
      <c r="G372" s="5"/>
    </row>
    <row r="373" spans="6:7" ht="15.75" customHeight="1" x14ac:dyDescent="0.25">
      <c r="F373" s="5"/>
      <c r="G373" s="5"/>
    </row>
    <row r="374" spans="6:7" ht="15.75" customHeight="1" x14ac:dyDescent="0.25">
      <c r="F374" s="5"/>
      <c r="G374" s="5"/>
    </row>
    <row r="375" spans="6:7" ht="15.75" customHeight="1" x14ac:dyDescent="0.25">
      <c r="F375" s="5"/>
      <c r="G375" s="5"/>
    </row>
    <row r="376" spans="6:7" ht="15.75" customHeight="1" x14ac:dyDescent="0.25">
      <c r="F376" s="5"/>
      <c r="G376" s="5"/>
    </row>
    <row r="377" spans="6:7" ht="15.75" customHeight="1" x14ac:dyDescent="0.25">
      <c r="F377" s="5"/>
      <c r="G377" s="5"/>
    </row>
    <row r="378" spans="6:7" ht="15.75" customHeight="1" x14ac:dyDescent="0.25">
      <c r="F378" s="5"/>
      <c r="G378" s="5"/>
    </row>
    <row r="379" spans="6:7" ht="15.75" customHeight="1" x14ac:dyDescent="0.25">
      <c r="F379" s="5"/>
      <c r="G379" s="5"/>
    </row>
    <row r="380" spans="6:7" ht="15.75" customHeight="1" x14ac:dyDescent="0.25">
      <c r="F380" s="5"/>
      <c r="G380" s="5"/>
    </row>
    <row r="381" spans="6:7" ht="15.75" customHeight="1" x14ac:dyDescent="0.25">
      <c r="F381" s="5"/>
      <c r="G381" s="5"/>
    </row>
    <row r="382" spans="6:7" ht="15.75" customHeight="1" x14ac:dyDescent="0.25">
      <c r="F382" s="5"/>
      <c r="G382" s="5"/>
    </row>
    <row r="383" spans="6:7" ht="15.75" customHeight="1" x14ac:dyDescent="0.25">
      <c r="F383" s="5"/>
      <c r="G383" s="5"/>
    </row>
    <row r="384" spans="6:7" ht="15.75" customHeight="1" x14ac:dyDescent="0.25">
      <c r="F384" s="5"/>
      <c r="G384" s="5"/>
    </row>
    <row r="385" spans="6:7" ht="15.75" customHeight="1" x14ac:dyDescent="0.25">
      <c r="F385" s="5"/>
      <c r="G385" s="5"/>
    </row>
    <row r="386" spans="6:7" ht="15.75" customHeight="1" x14ac:dyDescent="0.25">
      <c r="F386" s="5"/>
      <c r="G386" s="5"/>
    </row>
    <row r="387" spans="6:7" ht="15.75" customHeight="1" x14ac:dyDescent="0.25">
      <c r="F387" s="5"/>
      <c r="G387" s="5"/>
    </row>
    <row r="388" spans="6:7" ht="15.75" customHeight="1" x14ac:dyDescent="0.25">
      <c r="F388" s="5"/>
      <c r="G388" s="5"/>
    </row>
    <row r="389" spans="6:7" ht="15.75" customHeight="1" x14ac:dyDescent="0.25">
      <c r="F389" s="5"/>
      <c r="G389" s="5"/>
    </row>
    <row r="390" spans="6:7" ht="15.75" customHeight="1" x14ac:dyDescent="0.25">
      <c r="F390" s="5"/>
      <c r="G390" s="5"/>
    </row>
    <row r="391" spans="6:7" ht="15.75" customHeight="1" x14ac:dyDescent="0.25">
      <c r="F391" s="5"/>
      <c r="G391" s="5"/>
    </row>
    <row r="392" spans="6:7" ht="15.75" customHeight="1" x14ac:dyDescent="0.25">
      <c r="F392" s="5"/>
      <c r="G392" s="5"/>
    </row>
    <row r="393" spans="6:7" ht="15.75" customHeight="1" x14ac:dyDescent="0.25">
      <c r="F393" s="5"/>
      <c r="G393" s="5"/>
    </row>
    <row r="394" spans="6:7" ht="15.75" customHeight="1" x14ac:dyDescent="0.25">
      <c r="F394" s="5"/>
      <c r="G394" s="5"/>
    </row>
    <row r="395" spans="6:7" ht="15.75" customHeight="1" x14ac:dyDescent="0.25">
      <c r="F395" s="5"/>
      <c r="G395" s="5"/>
    </row>
    <row r="396" spans="6:7" ht="15.75" customHeight="1" x14ac:dyDescent="0.25">
      <c r="F396" s="5"/>
      <c r="G396" s="5"/>
    </row>
    <row r="397" spans="6:7" ht="15.75" customHeight="1" x14ac:dyDescent="0.25">
      <c r="F397" s="5"/>
      <c r="G397" s="5"/>
    </row>
    <row r="398" spans="6:7" ht="15.75" customHeight="1" x14ac:dyDescent="0.25">
      <c r="F398" s="5"/>
      <c r="G398" s="5"/>
    </row>
    <row r="399" spans="6:7" ht="15.75" customHeight="1" x14ac:dyDescent="0.25">
      <c r="F399" s="5"/>
      <c r="G399" s="5"/>
    </row>
    <row r="400" spans="6:7" ht="15.75" customHeight="1" x14ac:dyDescent="0.25">
      <c r="F400" s="5"/>
      <c r="G400" s="5"/>
    </row>
    <row r="401" spans="6:7" ht="15.75" customHeight="1" x14ac:dyDescent="0.25">
      <c r="F401" s="5"/>
      <c r="G401" s="5"/>
    </row>
    <row r="402" spans="6:7" ht="15.75" customHeight="1" x14ac:dyDescent="0.25">
      <c r="F402" s="5"/>
      <c r="G402" s="5"/>
    </row>
    <row r="403" spans="6:7" ht="15.75" customHeight="1" x14ac:dyDescent="0.25">
      <c r="F403" s="5"/>
      <c r="G403" s="5"/>
    </row>
    <row r="404" spans="6:7" ht="15.75" customHeight="1" x14ac:dyDescent="0.25">
      <c r="F404" s="5"/>
      <c r="G404" s="5"/>
    </row>
    <row r="405" spans="6:7" ht="15.75" customHeight="1" x14ac:dyDescent="0.25">
      <c r="F405" s="5"/>
      <c r="G405" s="5"/>
    </row>
    <row r="406" spans="6:7" ht="15.75" customHeight="1" x14ac:dyDescent="0.25">
      <c r="F406" s="5"/>
      <c r="G406" s="5"/>
    </row>
    <row r="407" spans="6:7" ht="15.75" customHeight="1" x14ac:dyDescent="0.25">
      <c r="F407" s="5"/>
      <c r="G407" s="5"/>
    </row>
    <row r="408" spans="6:7" ht="15.75" customHeight="1" x14ac:dyDescent="0.25">
      <c r="F408" s="5"/>
      <c r="G408" s="5"/>
    </row>
    <row r="409" spans="6:7" ht="15.75" customHeight="1" x14ac:dyDescent="0.25">
      <c r="F409" s="5"/>
      <c r="G409" s="5"/>
    </row>
    <row r="410" spans="6:7" ht="15.75" customHeight="1" x14ac:dyDescent="0.25">
      <c r="F410" s="5"/>
      <c r="G410" s="5"/>
    </row>
    <row r="411" spans="6:7" ht="15.75" customHeight="1" x14ac:dyDescent="0.25">
      <c r="F411" s="5"/>
      <c r="G411" s="5"/>
    </row>
    <row r="412" spans="6:7" ht="15.75" customHeight="1" x14ac:dyDescent="0.25">
      <c r="F412" s="5"/>
      <c r="G412" s="5"/>
    </row>
    <row r="413" spans="6:7" ht="15.75" customHeight="1" x14ac:dyDescent="0.25">
      <c r="F413" s="5"/>
      <c r="G413" s="5"/>
    </row>
    <row r="414" spans="6:7" ht="15.75" customHeight="1" x14ac:dyDescent="0.25">
      <c r="F414" s="5"/>
      <c r="G414" s="5"/>
    </row>
    <row r="415" spans="6:7" ht="15.75" customHeight="1" x14ac:dyDescent="0.25">
      <c r="F415" s="5"/>
      <c r="G415" s="5"/>
    </row>
    <row r="416" spans="6:7" ht="15.75" customHeight="1" x14ac:dyDescent="0.25">
      <c r="F416" s="5"/>
      <c r="G416" s="5"/>
    </row>
    <row r="417" spans="6:7" ht="15.75" customHeight="1" x14ac:dyDescent="0.25">
      <c r="F417" s="5"/>
      <c r="G417" s="5"/>
    </row>
    <row r="418" spans="6:7" ht="15.75" customHeight="1" x14ac:dyDescent="0.25">
      <c r="F418" s="5"/>
      <c r="G418" s="5"/>
    </row>
    <row r="419" spans="6:7" ht="15.75" customHeight="1" x14ac:dyDescent="0.25">
      <c r="F419" s="5"/>
      <c r="G419" s="5"/>
    </row>
    <row r="420" spans="6:7" ht="15.75" customHeight="1" x14ac:dyDescent="0.25">
      <c r="F420" s="5"/>
      <c r="G420" s="5"/>
    </row>
    <row r="421" spans="6:7" ht="15.75" customHeight="1" x14ac:dyDescent="0.25">
      <c r="F421" s="5"/>
      <c r="G421" s="5"/>
    </row>
    <row r="422" spans="6:7" ht="15.75" customHeight="1" x14ac:dyDescent="0.25">
      <c r="F422" s="5"/>
      <c r="G422" s="5"/>
    </row>
    <row r="423" spans="6:7" ht="15.75" customHeight="1" x14ac:dyDescent="0.25">
      <c r="F423" s="5"/>
      <c r="G423" s="5"/>
    </row>
    <row r="424" spans="6:7" ht="15.75" customHeight="1" x14ac:dyDescent="0.25">
      <c r="F424" s="5"/>
      <c r="G424" s="5"/>
    </row>
    <row r="425" spans="6:7" ht="15.75" customHeight="1" x14ac:dyDescent="0.25">
      <c r="F425" s="5"/>
      <c r="G425" s="5"/>
    </row>
    <row r="426" spans="6:7" ht="15.75" customHeight="1" x14ac:dyDescent="0.25">
      <c r="F426" s="5"/>
      <c r="G426" s="5"/>
    </row>
    <row r="427" spans="6:7" ht="15.75" customHeight="1" x14ac:dyDescent="0.25">
      <c r="F427" s="5"/>
      <c r="G427" s="5"/>
    </row>
    <row r="428" spans="6:7" ht="15.75" customHeight="1" x14ac:dyDescent="0.25">
      <c r="F428" s="5"/>
      <c r="G428" s="5"/>
    </row>
    <row r="429" spans="6:7" ht="15.75" customHeight="1" x14ac:dyDescent="0.25">
      <c r="F429" s="5"/>
      <c r="G429" s="5"/>
    </row>
    <row r="430" spans="6:7" ht="15.75" customHeight="1" x14ac:dyDescent="0.25">
      <c r="F430" s="5"/>
      <c r="G430" s="5"/>
    </row>
    <row r="431" spans="6:7" ht="15.75" customHeight="1" x14ac:dyDescent="0.25">
      <c r="F431" s="5"/>
      <c r="G431" s="5"/>
    </row>
    <row r="432" spans="6:7" ht="15.75" customHeight="1" x14ac:dyDescent="0.25">
      <c r="F432" s="5"/>
      <c r="G432" s="5"/>
    </row>
    <row r="433" spans="6:7" ht="15.75" customHeight="1" x14ac:dyDescent="0.25">
      <c r="F433" s="5"/>
      <c r="G433" s="5"/>
    </row>
    <row r="434" spans="6:7" ht="15.75" customHeight="1" x14ac:dyDescent="0.25">
      <c r="F434" s="5"/>
      <c r="G434" s="5"/>
    </row>
    <row r="435" spans="6:7" ht="15.75" customHeight="1" x14ac:dyDescent="0.25">
      <c r="F435" s="5"/>
      <c r="G435" s="5"/>
    </row>
    <row r="436" spans="6:7" ht="15.75" customHeight="1" x14ac:dyDescent="0.25">
      <c r="F436" s="5"/>
      <c r="G436" s="5"/>
    </row>
    <row r="437" spans="6:7" ht="15.75" customHeight="1" x14ac:dyDescent="0.25">
      <c r="F437" s="5"/>
      <c r="G437" s="5"/>
    </row>
    <row r="438" spans="6:7" ht="15.75" customHeight="1" x14ac:dyDescent="0.25">
      <c r="F438" s="5"/>
      <c r="G438" s="5"/>
    </row>
    <row r="439" spans="6:7" ht="15.75" customHeight="1" x14ac:dyDescent="0.25">
      <c r="F439" s="5"/>
      <c r="G439" s="5"/>
    </row>
    <row r="440" spans="6:7" ht="15.75" customHeight="1" x14ac:dyDescent="0.25">
      <c r="F440" s="5"/>
      <c r="G440" s="5"/>
    </row>
    <row r="441" spans="6:7" ht="15.75" customHeight="1" x14ac:dyDescent="0.25">
      <c r="F441" s="5"/>
      <c r="G441" s="5"/>
    </row>
    <row r="442" spans="6:7" ht="15.75" customHeight="1" x14ac:dyDescent="0.25">
      <c r="F442" s="5"/>
      <c r="G442" s="5"/>
    </row>
    <row r="443" spans="6:7" ht="15.75" customHeight="1" x14ac:dyDescent="0.25">
      <c r="F443" s="5"/>
      <c r="G443" s="5"/>
    </row>
    <row r="444" spans="6:7" ht="15.75" customHeight="1" x14ac:dyDescent="0.25">
      <c r="F444" s="5"/>
      <c r="G444" s="5"/>
    </row>
    <row r="445" spans="6:7" ht="15.75" customHeight="1" x14ac:dyDescent="0.25">
      <c r="F445" s="5"/>
      <c r="G445" s="5"/>
    </row>
    <row r="446" spans="6:7" ht="15.75" customHeight="1" x14ac:dyDescent="0.25">
      <c r="F446" s="5"/>
      <c r="G446" s="5"/>
    </row>
    <row r="447" spans="6:7" ht="15.75" customHeight="1" x14ac:dyDescent="0.25">
      <c r="F447" s="5"/>
      <c r="G447" s="5"/>
    </row>
    <row r="448" spans="6:7" ht="15.75" customHeight="1" x14ac:dyDescent="0.25">
      <c r="F448" s="5"/>
      <c r="G448" s="5"/>
    </row>
    <row r="449" spans="6:7" ht="15.75" customHeight="1" x14ac:dyDescent="0.25">
      <c r="F449" s="5"/>
      <c r="G449" s="5"/>
    </row>
    <row r="450" spans="6:7" ht="15.75" customHeight="1" x14ac:dyDescent="0.25">
      <c r="F450" s="5"/>
      <c r="G450" s="5"/>
    </row>
    <row r="451" spans="6:7" ht="15.75" customHeight="1" x14ac:dyDescent="0.25">
      <c r="F451" s="5"/>
      <c r="G451" s="5"/>
    </row>
    <row r="452" spans="6:7" ht="15.75" customHeight="1" x14ac:dyDescent="0.25">
      <c r="F452" s="5"/>
      <c r="G452" s="5"/>
    </row>
    <row r="453" spans="6:7" ht="15.75" customHeight="1" x14ac:dyDescent="0.25">
      <c r="F453" s="5"/>
      <c r="G453" s="5"/>
    </row>
    <row r="454" spans="6:7" ht="15.75" customHeight="1" x14ac:dyDescent="0.25">
      <c r="F454" s="5"/>
      <c r="G454" s="5"/>
    </row>
    <row r="455" spans="6:7" ht="15.75" customHeight="1" x14ac:dyDescent="0.25">
      <c r="F455" s="5"/>
      <c r="G455" s="5"/>
    </row>
    <row r="456" spans="6:7" ht="15.75" customHeight="1" x14ac:dyDescent="0.25">
      <c r="F456" s="5"/>
      <c r="G456" s="5"/>
    </row>
    <row r="457" spans="6:7" ht="15.75" customHeight="1" x14ac:dyDescent="0.25">
      <c r="F457" s="5"/>
      <c r="G457" s="5"/>
    </row>
    <row r="458" spans="6:7" ht="15.75" customHeight="1" x14ac:dyDescent="0.25">
      <c r="F458" s="5"/>
      <c r="G458" s="5"/>
    </row>
    <row r="459" spans="6:7" ht="15.75" customHeight="1" x14ac:dyDescent="0.25">
      <c r="F459" s="5"/>
      <c r="G459" s="5"/>
    </row>
    <row r="460" spans="6:7" ht="15.75" customHeight="1" x14ac:dyDescent="0.25">
      <c r="F460" s="5"/>
      <c r="G460" s="5"/>
    </row>
    <row r="461" spans="6:7" ht="15.75" customHeight="1" x14ac:dyDescent="0.25">
      <c r="F461" s="5"/>
      <c r="G461" s="5"/>
    </row>
    <row r="462" spans="6:7" ht="15.75" customHeight="1" x14ac:dyDescent="0.25">
      <c r="F462" s="5"/>
      <c r="G462" s="5"/>
    </row>
    <row r="463" spans="6:7" ht="15.75" customHeight="1" x14ac:dyDescent="0.25">
      <c r="F463" s="5"/>
      <c r="G463" s="5"/>
    </row>
    <row r="464" spans="6:7" ht="15.75" customHeight="1" x14ac:dyDescent="0.25">
      <c r="F464" s="5"/>
      <c r="G464" s="5"/>
    </row>
    <row r="465" spans="6:7" ht="15.75" customHeight="1" x14ac:dyDescent="0.25">
      <c r="F465" s="5"/>
      <c r="G465" s="5"/>
    </row>
    <row r="466" spans="6:7" ht="15.75" customHeight="1" x14ac:dyDescent="0.25">
      <c r="F466" s="5"/>
      <c r="G466" s="5"/>
    </row>
    <row r="467" spans="6:7" ht="15.75" customHeight="1" x14ac:dyDescent="0.25">
      <c r="F467" s="5"/>
      <c r="G467" s="5"/>
    </row>
    <row r="468" spans="6:7" ht="15.75" customHeight="1" x14ac:dyDescent="0.25">
      <c r="F468" s="5"/>
      <c r="G468" s="5"/>
    </row>
    <row r="469" spans="6:7" ht="15.75" customHeight="1" x14ac:dyDescent="0.25">
      <c r="F469" s="5"/>
      <c r="G469" s="5"/>
    </row>
    <row r="470" spans="6:7" ht="15.75" customHeight="1" x14ac:dyDescent="0.25">
      <c r="F470" s="5"/>
      <c r="G470" s="5"/>
    </row>
    <row r="471" spans="6:7" ht="15.75" customHeight="1" x14ac:dyDescent="0.25">
      <c r="F471" s="5"/>
      <c r="G471" s="5"/>
    </row>
    <row r="472" spans="6:7" ht="15.75" customHeight="1" x14ac:dyDescent="0.25">
      <c r="F472" s="5"/>
      <c r="G472" s="5"/>
    </row>
    <row r="473" spans="6:7" ht="15.75" customHeight="1" x14ac:dyDescent="0.25">
      <c r="F473" s="5"/>
      <c r="G473" s="5"/>
    </row>
    <row r="474" spans="6:7" ht="15.75" customHeight="1" x14ac:dyDescent="0.25">
      <c r="F474" s="5"/>
      <c r="G474" s="5"/>
    </row>
    <row r="475" spans="6:7" ht="15.75" customHeight="1" x14ac:dyDescent="0.25">
      <c r="F475" s="5"/>
      <c r="G475" s="5"/>
    </row>
    <row r="476" spans="6:7" ht="15.75" customHeight="1" x14ac:dyDescent="0.25">
      <c r="F476" s="5"/>
      <c r="G476" s="5"/>
    </row>
    <row r="477" spans="6:7" ht="15.75" customHeight="1" x14ac:dyDescent="0.25">
      <c r="F477" s="5"/>
      <c r="G477" s="5"/>
    </row>
    <row r="478" spans="6:7" ht="15.75" customHeight="1" x14ac:dyDescent="0.25">
      <c r="F478" s="5"/>
      <c r="G478" s="5"/>
    </row>
    <row r="479" spans="6:7" ht="15.75" customHeight="1" x14ac:dyDescent="0.25">
      <c r="F479" s="5"/>
      <c r="G479" s="5"/>
    </row>
    <row r="480" spans="6:7" ht="15.75" customHeight="1" x14ac:dyDescent="0.25">
      <c r="F480" s="5"/>
      <c r="G480" s="5"/>
    </row>
    <row r="481" spans="6:7" ht="15.75" customHeight="1" x14ac:dyDescent="0.25">
      <c r="F481" s="5"/>
      <c r="G481" s="5"/>
    </row>
    <row r="482" spans="6:7" ht="15.75" customHeight="1" x14ac:dyDescent="0.25">
      <c r="F482" s="5"/>
      <c r="G482" s="5"/>
    </row>
    <row r="483" spans="6:7" ht="15.75" customHeight="1" x14ac:dyDescent="0.25">
      <c r="F483" s="5"/>
      <c r="G483" s="5"/>
    </row>
    <row r="484" spans="6:7" ht="15.75" customHeight="1" x14ac:dyDescent="0.25">
      <c r="F484" s="5"/>
      <c r="G484" s="5"/>
    </row>
    <row r="485" spans="6:7" ht="15.75" customHeight="1" x14ac:dyDescent="0.25">
      <c r="F485" s="5"/>
      <c r="G485" s="5"/>
    </row>
    <row r="486" spans="6:7" ht="15.75" customHeight="1" x14ac:dyDescent="0.25">
      <c r="F486" s="5"/>
      <c r="G486" s="5"/>
    </row>
    <row r="487" spans="6:7" ht="15.75" customHeight="1" x14ac:dyDescent="0.25">
      <c r="F487" s="5"/>
      <c r="G487" s="5"/>
    </row>
    <row r="488" spans="6:7" ht="15.75" customHeight="1" x14ac:dyDescent="0.25">
      <c r="F488" s="5"/>
      <c r="G488" s="5"/>
    </row>
    <row r="489" spans="6:7" ht="15.75" customHeight="1" x14ac:dyDescent="0.25">
      <c r="F489" s="5"/>
      <c r="G489" s="5"/>
    </row>
    <row r="490" spans="6:7" ht="15.75" customHeight="1" x14ac:dyDescent="0.25">
      <c r="F490" s="5"/>
      <c r="G490" s="5"/>
    </row>
    <row r="491" spans="6:7" ht="15.75" customHeight="1" x14ac:dyDescent="0.25">
      <c r="F491" s="5"/>
      <c r="G491" s="5"/>
    </row>
    <row r="492" spans="6:7" ht="15.75" customHeight="1" x14ac:dyDescent="0.25">
      <c r="F492" s="5"/>
      <c r="G492" s="5"/>
    </row>
    <row r="493" spans="6:7" ht="15.75" customHeight="1" x14ac:dyDescent="0.25">
      <c r="F493" s="5"/>
      <c r="G493" s="5"/>
    </row>
    <row r="494" spans="6:7" ht="15.75" customHeight="1" x14ac:dyDescent="0.25">
      <c r="F494" s="5"/>
      <c r="G494" s="5"/>
    </row>
    <row r="495" spans="6:7" ht="15.75" customHeight="1" x14ac:dyDescent="0.25">
      <c r="F495" s="5"/>
      <c r="G495" s="5"/>
    </row>
    <row r="496" spans="6:7" ht="15.75" customHeight="1" x14ac:dyDescent="0.25">
      <c r="F496" s="5"/>
      <c r="G496" s="5"/>
    </row>
    <row r="497" spans="6:7" ht="15.75" customHeight="1" x14ac:dyDescent="0.25">
      <c r="F497" s="5"/>
      <c r="G497" s="5"/>
    </row>
    <row r="498" spans="6:7" ht="15.75" customHeight="1" x14ac:dyDescent="0.25">
      <c r="F498" s="5"/>
      <c r="G498" s="5"/>
    </row>
    <row r="499" spans="6:7" ht="15.75" customHeight="1" x14ac:dyDescent="0.25">
      <c r="F499" s="5"/>
      <c r="G499" s="5"/>
    </row>
    <row r="500" spans="6:7" ht="15.75" customHeight="1" x14ac:dyDescent="0.25">
      <c r="F500" s="5"/>
      <c r="G500" s="5"/>
    </row>
    <row r="501" spans="6:7" ht="15.75" customHeight="1" x14ac:dyDescent="0.25">
      <c r="F501" s="5"/>
      <c r="G501" s="5"/>
    </row>
    <row r="502" spans="6:7" ht="15.75" customHeight="1" x14ac:dyDescent="0.25">
      <c r="F502" s="5"/>
      <c r="G502" s="5"/>
    </row>
    <row r="503" spans="6:7" ht="15.75" customHeight="1" x14ac:dyDescent="0.25">
      <c r="F503" s="5"/>
      <c r="G503" s="5"/>
    </row>
    <row r="504" spans="6:7" ht="15.75" customHeight="1" x14ac:dyDescent="0.25">
      <c r="F504" s="5"/>
      <c r="G504" s="5"/>
    </row>
    <row r="505" spans="6:7" ht="15.75" customHeight="1" x14ac:dyDescent="0.25">
      <c r="F505" s="5"/>
      <c r="G505" s="5"/>
    </row>
    <row r="506" spans="6:7" ht="15.75" customHeight="1" x14ac:dyDescent="0.25">
      <c r="F506" s="5"/>
      <c r="G506" s="5"/>
    </row>
    <row r="507" spans="6:7" ht="15.75" customHeight="1" x14ac:dyDescent="0.25">
      <c r="F507" s="5"/>
      <c r="G507" s="5"/>
    </row>
    <row r="508" spans="6:7" ht="15.75" customHeight="1" x14ac:dyDescent="0.25">
      <c r="F508" s="5"/>
      <c r="G508" s="5"/>
    </row>
    <row r="509" spans="6:7" ht="15.75" customHeight="1" x14ac:dyDescent="0.25">
      <c r="F509" s="5"/>
      <c r="G509" s="5"/>
    </row>
    <row r="510" spans="6:7" ht="15.75" customHeight="1" x14ac:dyDescent="0.25">
      <c r="F510" s="5"/>
      <c r="G510" s="5"/>
    </row>
    <row r="511" spans="6:7" ht="15.75" customHeight="1" x14ac:dyDescent="0.25">
      <c r="F511" s="5"/>
      <c r="G511" s="5"/>
    </row>
    <row r="512" spans="6:7" ht="15.75" customHeight="1" x14ac:dyDescent="0.25">
      <c r="F512" s="5"/>
      <c r="G512" s="5"/>
    </row>
    <row r="513" spans="6:7" ht="15.75" customHeight="1" x14ac:dyDescent="0.25">
      <c r="F513" s="5"/>
      <c r="G513" s="5"/>
    </row>
    <row r="514" spans="6:7" ht="15.75" customHeight="1" x14ac:dyDescent="0.25">
      <c r="F514" s="5"/>
      <c r="G514" s="5"/>
    </row>
    <row r="515" spans="6:7" ht="15.75" customHeight="1" x14ac:dyDescent="0.25">
      <c r="F515" s="5"/>
      <c r="G515" s="5"/>
    </row>
    <row r="516" spans="6:7" ht="15.75" customHeight="1" x14ac:dyDescent="0.25">
      <c r="F516" s="5"/>
      <c r="G516" s="5"/>
    </row>
    <row r="517" spans="6:7" ht="15.75" customHeight="1" x14ac:dyDescent="0.25">
      <c r="F517" s="5"/>
      <c r="G517" s="5"/>
    </row>
    <row r="518" spans="6:7" ht="15.75" customHeight="1" x14ac:dyDescent="0.25">
      <c r="F518" s="5"/>
      <c r="G518" s="5"/>
    </row>
    <row r="519" spans="6:7" ht="15.75" customHeight="1" x14ac:dyDescent="0.25">
      <c r="F519" s="5"/>
      <c r="G519" s="5"/>
    </row>
    <row r="520" spans="6:7" ht="15.75" customHeight="1" x14ac:dyDescent="0.25">
      <c r="F520" s="5"/>
      <c r="G520" s="5"/>
    </row>
    <row r="521" spans="6:7" ht="15.75" customHeight="1" x14ac:dyDescent="0.25">
      <c r="F521" s="5"/>
      <c r="G521" s="5"/>
    </row>
    <row r="522" spans="6:7" ht="15.75" customHeight="1" x14ac:dyDescent="0.25">
      <c r="F522" s="5"/>
      <c r="G522" s="5"/>
    </row>
    <row r="523" spans="6:7" ht="15.75" customHeight="1" x14ac:dyDescent="0.25">
      <c r="F523" s="5"/>
      <c r="G523" s="5"/>
    </row>
    <row r="524" spans="6:7" ht="15.75" customHeight="1" x14ac:dyDescent="0.25">
      <c r="F524" s="5"/>
      <c r="G524" s="5"/>
    </row>
    <row r="525" spans="6:7" ht="15.75" customHeight="1" x14ac:dyDescent="0.25">
      <c r="F525" s="5"/>
      <c r="G525" s="5"/>
    </row>
    <row r="526" spans="6:7" ht="15.75" customHeight="1" x14ac:dyDescent="0.25">
      <c r="F526" s="5"/>
      <c r="G526" s="5"/>
    </row>
    <row r="527" spans="6:7" ht="15.75" customHeight="1" x14ac:dyDescent="0.25">
      <c r="F527" s="5"/>
      <c r="G527" s="5"/>
    </row>
    <row r="528" spans="6:7" ht="15.75" customHeight="1" x14ac:dyDescent="0.25">
      <c r="F528" s="5"/>
      <c r="G528" s="5"/>
    </row>
    <row r="529" spans="6:7" ht="15.75" customHeight="1" x14ac:dyDescent="0.25">
      <c r="F529" s="5"/>
      <c r="G529" s="5"/>
    </row>
    <row r="530" spans="6:7" ht="15.75" customHeight="1" x14ac:dyDescent="0.25">
      <c r="F530" s="5"/>
      <c r="G530" s="5"/>
    </row>
    <row r="531" spans="6:7" ht="15.75" customHeight="1" x14ac:dyDescent="0.25">
      <c r="F531" s="5"/>
      <c r="G531" s="5"/>
    </row>
    <row r="532" spans="6:7" ht="15.75" customHeight="1" x14ac:dyDescent="0.25">
      <c r="F532" s="5"/>
      <c r="G532" s="5"/>
    </row>
    <row r="533" spans="6:7" ht="15.75" customHeight="1" x14ac:dyDescent="0.25">
      <c r="F533" s="5"/>
      <c r="G533" s="5"/>
    </row>
    <row r="534" spans="6:7" ht="15.75" customHeight="1" x14ac:dyDescent="0.25">
      <c r="F534" s="5"/>
      <c r="G534" s="5"/>
    </row>
    <row r="535" spans="6:7" ht="15.75" customHeight="1" x14ac:dyDescent="0.25">
      <c r="F535" s="5"/>
      <c r="G535" s="5"/>
    </row>
    <row r="536" spans="6:7" ht="15.75" customHeight="1" x14ac:dyDescent="0.25">
      <c r="F536" s="5"/>
      <c r="G536" s="5"/>
    </row>
    <row r="537" spans="6:7" ht="15.75" customHeight="1" x14ac:dyDescent="0.25">
      <c r="F537" s="5"/>
      <c r="G537" s="5"/>
    </row>
    <row r="538" spans="6:7" ht="15.75" customHeight="1" x14ac:dyDescent="0.25">
      <c r="F538" s="5"/>
      <c r="G538" s="5"/>
    </row>
    <row r="539" spans="6:7" ht="15.75" customHeight="1" x14ac:dyDescent="0.25">
      <c r="F539" s="5"/>
      <c r="G539" s="5"/>
    </row>
    <row r="540" spans="6:7" ht="15.75" customHeight="1" x14ac:dyDescent="0.25">
      <c r="F540" s="5"/>
      <c r="G540" s="5"/>
    </row>
    <row r="541" spans="6:7" ht="15.75" customHeight="1" x14ac:dyDescent="0.25">
      <c r="F541" s="5"/>
      <c r="G541" s="5"/>
    </row>
    <row r="542" spans="6:7" ht="15.75" customHeight="1" x14ac:dyDescent="0.25">
      <c r="F542" s="5"/>
      <c r="G542" s="5"/>
    </row>
    <row r="543" spans="6:7" ht="15.75" customHeight="1" x14ac:dyDescent="0.25">
      <c r="F543" s="5"/>
      <c r="G543" s="5"/>
    </row>
    <row r="544" spans="6:7" ht="15.75" customHeight="1" x14ac:dyDescent="0.25">
      <c r="F544" s="5"/>
      <c r="G544" s="5"/>
    </row>
    <row r="545" spans="6:7" ht="15.75" customHeight="1" x14ac:dyDescent="0.25">
      <c r="F545" s="5"/>
      <c r="G545" s="5"/>
    </row>
    <row r="546" spans="6:7" ht="15.75" customHeight="1" x14ac:dyDescent="0.25">
      <c r="F546" s="5"/>
      <c r="G546" s="5"/>
    </row>
    <row r="547" spans="6:7" ht="15.75" customHeight="1" x14ac:dyDescent="0.25">
      <c r="F547" s="5"/>
      <c r="G547" s="5"/>
    </row>
    <row r="548" spans="6:7" ht="15.75" customHeight="1" x14ac:dyDescent="0.25">
      <c r="F548" s="5"/>
      <c r="G548" s="5"/>
    </row>
    <row r="549" spans="6:7" ht="15.75" customHeight="1" x14ac:dyDescent="0.25">
      <c r="F549" s="5"/>
      <c r="G549" s="5"/>
    </row>
    <row r="550" spans="6:7" ht="15.75" customHeight="1" x14ac:dyDescent="0.25">
      <c r="F550" s="5"/>
      <c r="G550" s="5"/>
    </row>
    <row r="551" spans="6:7" ht="15.75" customHeight="1" x14ac:dyDescent="0.25">
      <c r="F551" s="5"/>
      <c r="G551" s="5"/>
    </row>
    <row r="552" spans="6:7" ht="15.75" customHeight="1" x14ac:dyDescent="0.25">
      <c r="F552" s="5"/>
      <c r="G552" s="5"/>
    </row>
    <row r="553" spans="6:7" ht="15.75" customHeight="1" x14ac:dyDescent="0.25">
      <c r="F553" s="5"/>
      <c r="G553" s="5"/>
    </row>
    <row r="554" spans="6:7" ht="15.75" customHeight="1" x14ac:dyDescent="0.25">
      <c r="F554" s="5"/>
      <c r="G554" s="5"/>
    </row>
    <row r="555" spans="6:7" ht="15.75" customHeight="1" x14ac:dyDescent="0.25">
      <c r="F555" s="5"/>
      <c r="G555" s="5"/>
    </row>
    <row r="556" spans="6:7" ht="15.75" customHeight="1" x14ac:dyDescent="0.25">
      <c r="F556" s="5"/>
      <c r="G556" s="5"/>
    </row>
    <row r="557" spans="6:7" ht="15.75" customHeight="1" x14ac:dyDescent="0.25">
      <c r="F557" s="5"/>
      <c r="G557" s="5"/>
    </row>
    <row r="558" spans="6:7" ht="15.75" customHeight="1" x14ac:dyDescent="0.25">
      <c r="F558" s="5"/>
      <c r="G558" s="5"/>
    </row>
    <row r="559" spans="6:7" ht="15.75" customHeight="1" x14ac:dyDescent="0.25">
      <c r="F559" s="5"/>
      <c r="G559" s="5"/>
    </row>
    <row r="560" spans="6:7" ht="15.75" customHeight="1" x14ac:dyDescent="0.25">
      <c r="F560" s="5"/>
      <c r="G560" s="5"/>
    </row>
    <row r="561" spans="6:7" ht="15.75" customHeight="1" x14ac:dyDescent="0.25">
      <c r="F561" s="5"/>
      <c r="G561" s="5"/>
    </row>
    <row r="562" spans="6:7" ht="15.75" customHeight="1" x14ac:dyDescent="0.25">
      <c r="F562" s="5"/>
      <c r="G562" s="5"/>
    </row>
    <row r="563" spans="6:7" ht="15.75" customHeight="1" x14ac:dyDescent="0.25">
      <c r="F563" s="5"/>
      <c r="G563" s="5"/>
    </row>
    <row r="564" spans="6:7" ht="15.75" customHeight="1" x14ac:dyDescent="0.25">
      <c r="F564" s="5"/>
      <c r="G564" s="5"/>
    </row>
    <row r="565" spans="6:7" ht="15.75" customHeight="1" x14ac:dyDescent="0.25">
      <c r="F565" s="5"/>
      <c r="G565" s="5"/>
    </row>
    <row r="566" spans="6:7" ht="15.75" customHeight="1" x14ac:dyDescent="0.25">
      <c r="F566" s="5"/>
      <c r="G566" s="5"/>
    </row>
    <row r="567" spans="6:7" ht="15.75" customHeight="1" x14ac:dyDescent="0.25">
      <c r="F567" s="5"/>
      <c r="G567" s="5"/>
    </row>
    <row r="568" spans="6:7" ht="15.75" customHeight="1" x14ac:dyDescent="0.25">
      <c r="F568" s="5"/>
      <c r="G568" s="5"/>
    </row>
    <row r="569" spans="6:7" ht="15.75" customHeight="1" x14ac:dyDescent="0.25">
      <c r="F569" s="5"/>
      <c r="G569" s="5"/>
    </row>
    <row r="570" spans="6:7" ht="15.75" customHeight="1" x14ac:dyDescent="0.25">
      <c r="F570" s="5"/>
      <c r="G570" s="5"/>
    </row>
    <row r="571" spans="6:7" ht="15.75" customHeight="1" x14ac:dyDescent="0.25">
      <c r="F571" s="5"/>
      <c r="G571" s="5"/>
    </row>
    <row r="572" spans="6:7" ht="15.75" customHeight="1" x14ac:dyDescent="0.25">
      <c r="F572" s="5"/>
      <c r="G572" s="5"/>
    </row>
    <row r="573" spans="6:7" ht="15.75" customHeight="1" x14ac:dyDescent="0.25">
      <c r="F573" s="5"/>
      <c r="G573" s="5"/>
    </row>
    <row r="574" spans="6:7" ht="15.75" customHeight="1" x14ac:dyDescent="0.25">
      <c r="F574" s="5"/>
      <c r="G574" s="5"/>
    </row>
    <row r="575" spans="6:7" ht="15.75" customHeight="1" x14ac:dyDescent="0.25">
      <c r="F575" s="5"/>
      <c r="G575" s="5"/>
    </row>
    <row r="576" spans="6:7" ht="15.75" customHeight="1" x14ac:dyDescent="0.25">
      <c r="F576" s="5"/>
      <c r="G576" s="5"/>
    </row>
    <row r="577" spans="6:7" ht="15.75" customHeight="1" x14ac:dyDescent="0.25">
      <c r="F577" s="5"/>
      <c r="G577" s="5"/>
    </row>
    <row r="578" spans="6:7" ht="15.75" customHeight="1" x14ac:dyDescent="0.25">
      <c r="F578" s="5"/>
      <c r="G578" s="5"/>
    </row>
    <row r="579" spans="6:7" ht="15.75" customHeight="1" x14ac:dyDescent="0.25">
      <c r="F579" s="5"/>
      <c r="G579" s="5"/>
    </row>
    <row r="580" spans="6:7" ht="15.75" customHeight="1" x14ac:dyDescent="0.25">
      <c r="F580" s="5"/>
      <c r="G580" s="5"/>
    </row>
    <row r="581" spans="6:7" ht="15.75" customHeight="1" x14ac:dyDescent="0.25">
      <c r="F581" s="5"/>
      <c r="G581" s="5"/>
    </row>
    <row r="582" spans="6:7" ht="15.75" customHeight="1" x14ac:dyDescent="0.25">
      <c r="F582" s="5"/>
      <c r="G582" s="5"/>
    </row>
    <row r="583" spans="6:7" ht="15.75" customHeight="1" x14ac:dyDescent="0.25">
      <c r="F583" s="5"/>
      <c r="G583" s="5"/>
    </row>
    <row r="584" spans="6:7" ht="15.75" customHeight="1" x14ac:dyDescent="0.25">
      <c r="F584" s="5"/>
      <c r="G584" s="5"/>
    </row>
    <row r="585" spans="6:7" ht="15.75" customHeight="1" x14ac:dyDescent="0.25">
      <c r="F585" s="5"/>
      <c r="G585" s="5"/>
    </row>
    <row r="586" spans="6:7" ht="15.75" customHeight="1" x14ac:dyDescent="0.25">
      <c r="F586" s="5"/>
      <c r="G586" s="5"/>
    </row>
    <row r="587" spans="6:7" ht="15.75" customHeight="1" x14ac:dyDescent="0.25">
      <c r="F587" s="5"/>
      <c r="G587" s="5"/>
    </row>
    <row r="588" spans="6:7" ht="15.75" customHeight="1" x14ac:dyDescent="0.25">
      <c r="F588" s="5"/>
      <c r="G588" s="5"/>
    </row>
    <row r="589" spans="6:7" ht="15.75" customHeight="1" x14ac:dyDescent="0.25">
      <c r="F589" s="5"/>
      <c r="G589" s="5"/>
    </row>
    <row r="590" spans="6:7" ht="15.75" customHeight="1" x14ac:dyDescent="0.25">
      <c r="F590" s="5"/>
      <c r="G590" s="5"/>
    </row>
    <row r="591" spans="6:7" ht="15.75" customHeight="1" x14ac:dyDescent="0.25">
      <c r="F591" s="5"/>
      <c r="G591" s="5"/>
    </row>
    <row r="592" spans="6:7" ht="15.75" customHeight="1" x14ac:dyDescent="0.25">
      <c r="F592" s="5"/>
      <c r="G592" s="5"/>
    </row>
    <row r="593" spans="6:7" ht="15.75" customHeight="1" x14ac:dyDescent="0.25">
      <c r="F593" s="5"/>
      <c r="G593" s="5"/>
    </row>
    <row r="594" spans="6:7" ht="15.75" customHeight="1" x14ac:dyDescent="0.25">
      <c r="F594" s="5"/>
      <c r="G594" s="5"/>
    </row>
    <row r="595" spans="6:7" ht="15.75" customHeight="1" x14ac:dyDescent="0.25">
      <c r="F595" s="5"/>
      <c r="G595" s="5"/>
    </row>
    <row r="596" spans="6:7" ht="15.75" customHeight="1" x14ac:dyDescent="0.25">
      <c r="F596" s="5"/>
      <c r="G596" s="5"/>
    </row>
    <row r="597" spans="6:7" ht="15.75" customHeight="1" x14ac:dyDescent="0.25">
      <c r="F597" s="5"/>
      <c r="G597" s="5"/>
    </row>
    <row r="598" spans="6:7" ht="15.75" customHeight="1" x14ac:dyDescent="0.25">
      <c r="F598" s="5"/>
      <c r="G598" s="5"/>
    </row>
    <row r="599" spans="6:7" ht="15.75" customHeight="1" x14ac:dyDescent="0.25">
      <c r="F599" s="5"/>
      <c r="G599" s="5"/>
    </row>
    <row r="600" spans="6:7" ht="15.75" customHeight="1" x14ac:dyDescent="0.25">
      <c r="F600" s="5"/>
      <c r="G600" s="5"/>
    </row>
    <row r="601" spans="6:7" ht="15.75" customHeight="1" x14ac:dyDescent="0.25">
      <c r="F601" s="5"/>
      <c r="G601" s="5"/>
    </row>
    <row r="602" spans="6:7" ht="15.75" customHeight="1" x14ac:dyDescent="0.25">
      <c r="F602" s="5"/>
      <c r="G602" s="5"/>
    </row>
    <row r="603" spans="6:7" ht="15.75" customHeight="1" x14ac:dyDescent="0.25">
      <c r="F603" s="5"/>
      <c r="G603" s="5"/>
    </row>
    <row r="604" spans="6:7" ht="15.75" customHeight="1" x14ac:dyDescent="0.25">
      <c r="F604" s="5"/>
      <c r="G604" s="5"/>
    </row>
    <row r="605" spans="6:7" ht="15.75" customHeight="1" x14ac:dyDescent="0.25">
      <c r="F605" s="5"/>
      <c r="G605" s="5"/>
    </row>
    <row r="606" spans="6:7" ht="15.75" customHeight="1" x14ac:dyDescent="0.25">
      <c r="F606" s="5"/>
      <c r="G606" s="5"/>
    </row>
    <row r="607" spans="6:7" ht="15.75" customHeight="1" x14ac:dyDescent="0.25">
      <c r="F607" s="5"/>
      <c r="G607" s="5"/>
    </row>
    <row r="608" spans="6:7" ht="15.75" customHeight="1" x14ac:dyDescent="0.25">
      <c r="F608" s="5"/>
      <c r="G608" s="5"/>
    </row>
    <row r="609" spans="6:7" ht="15.75" customHeight="1" x14ac:dyDescent="0.25">
      <c r="F609" s="5"/>
      <c r="G609" s="5"/>
    </row>
    <row r="610" spans="6:7" ht="15.75" customHeight="1" x14ac:dyDescent="0.25">
      <c r="F610" s="5"/>
      <c r="G610" s="5"/>
    </row>
    <row r="611" spans="6:7" ht="15.75" customHeight="1" x14ac:dyDescent="0.25">
      <c r="F611" s="5"/>
      <c r="G611" s="5"/>
    </row>
    <row r="612" spans="6:7" ht="15.75" customHeight="1" x14ac:dyDescent="0.25">
      <c r="F612" s="5"/>
      <c r="G612" s="5"/>
    </row>
    <row r="613" spans="6:7" ht="15.75" customHeight="1" x14ac:dyDescent="0.25">
      <c r="F613" s="5"/>
      <c r="G613" s="5"/>
    </row>
    <row r="614" spans="6:7" ht="15.75" customHeight="1" x14ac:dyDescent="0.25">
      <c r="F614" s="5"/>
      <c r="G614" s="5"/>
    </row>
    <row r="615" spans="6:7" ht="15.75" customHeight="1" x14ac:dyDescent="0.25">
      <c r="F615" s="5"/>
      <c r="G615" s="5"/>
    </row>
    <row r="616" spans="6:7" ht="15.75" customHeight="1" x14ac:dyDescent="0.25">
      <c r="F616" s="5"/>
      <c r="G616" s="5"/>
    </row>
    <row r="617" spans="6:7" ht="15.75" customHeight="1" x14ac:dyDescent="0.25">
      <c r="F617" s="5"/>
      <c r="G617" s="5"/>
    </row>
    <row r="618" spans="6:7" ht="15.75" customHeight="1" x14ac:dyDescent="0.25">
      <c r="F618" s="5"/>
      <c r="G618" s="5"/>
    </row>
    <row r="619" spans="6:7" ht="15.75" customHeight="1" x14ac:dyDescent="0.25">
      <c r="F619" s="5"/>
      <c r="G619" s="5"/>
    </row>
    <row r="620" spans="6:7" ht="15.75" customHeight="1" x14ac:dyDescent="0.25">
      <c r="F620" s="5"/>
      <c r="G620" s="5"/>
    </row>
    <row r="621" spans="6:7" ht="15.75" customHeight="1" x14ac:dyDescent="0.25">
      <c r="F621" s="5"/>
      <c r="G621" s="5"/>
    </row>
    <row r="622" spans="6:7" ht="15.75" customHeight="1" x14ac:dyDescent="0.25">
      <c r="F622" s="5"/>
      <c r="G622" s="5"/>
    </row>
    <row r="623" spans="6:7" ht="15.75" customHeight="1" x14ac:dyDescent="0.25">
      <c r="F623" s="5"/>
      <c r="G623" s="5"/>
    </row>
    <row r="624" spans="6:7" ht="15.75" customHeight="1" x14ac:dyDescent="0.25">
      <c r="F624" s="5"/>
      <c r="G624" s="5"/>
    </row>
    <row r="625" spans="6:7" ht="15.75" customHeight="1" x14ac:dyDescent="0.25">
      <c r="F625" s="5"/>
      <c r="G625" s="5"/>
    </row>
    <row r="626" spans="6:7" ht="15.75" customHeight="1" x14ac:dyDescent="0.25">
      <c r="F626" s="5"/>
      <c r="G626" s="5"/>
    </row>
    <row r="627" spans="6:7" ht="15.75" customHeight="1" x14ac:dyDescent="0.25">
      <c r="F627" s="5"/>
      <c r="G627" s="5"/>
    </row>
    <row r="628" spans="6:7" ht="15.75" customHeight="1" x14ac:dyDescent="0.25">
      <c r="F628" s="5"/>
      <c r="G628" s="5"/>
    </row>
    <row r="629" spans="6:7" ht="15.75" customHeight="1" x14ac:dyDescent="0.25">
      <c r="F629" s="5"/>
      <c r="G629" s="5"/>
    </row>
    <row r="630" spans="6:7" ht="15.75" customHeight="1" x14ac:dyDescent="0.25">
      <c r="F630" s="5"/>
      <c r="G630" s="5"/>
    </row>
    <row r="631" spans="6:7" ht="15.75" customHeight="1" x14ac:dyDescent="0.25">
      <c r="F631" s="5"/>
      <c r="G631" s="5"/>
    </row>
    <row r="632" spans="6:7" ht="15.75" customHeight="1" x14ac:dyDescent="0.25">
      <c r="F632" s="5"/>
      <c r="G632" s="5"/>
    </row>
    <row r="633" spans="6:7" ht="15.75" customHeight="1" x14ac:dyDescent="0.25">
      <c r="F633" s="5"/>
      <c r="G633" s="5"/>
    </row>
    <row r="634" spans="6:7" ht="15.75" customHeight="1" x14ac:dyDescent="0.25">
      <c r="F634" s="5"/>
      <c r="G634" s="5"/>
    </row>
    <row r="635" spans="6:7" ht="15.75" customHeight="1" x14ac:dyDescent="0.25">
      <c r="F635" s="5"/>
      <c r="G635" s="5"/>
    </row>
    <row r="636" spans="6:7" ht="15.75" customHeight="1" x14ac:dyDescent="0.25">
      <c r="F636" s="5"/>
      <c r="G636" s="5"/>
    </row>
    <row r="637" spans="6:7" ht="15.75" customHeight="1" x14ac:dyDescent="0.25">
      <c r="F637" s="5"/>
      <c r="G637" s="5"/>
    </row>
    <row r="638" spans="6:7" ht="15.75" customHeight="1" x14ac:dyDescent="0.25">
      <c r="F638" s="5"/>
      <c r="G638" s="5"/>
    </row>
    <row r="639" spans="6:7" ht="15.75" customHeight="1" x14ac:dyDescent="0.25">
      <c r="F639" s="5"/>
      <c r="G639" s="5"/>
    </row>
    <row r="640" spans="6:7" ht="15.75" customHeight="1" x14ac:dyDescent="0.25">
      <c r="F640" s="5"/>
      <c r="G640" s="5"/>
    </row>
    <row r="641" spans="6:7" ht="15.75" customHeight="1" x14ac:dyDescent="0.25">
      <c r="F641" s="5"/>
      <c r="G641" s="5"/>
    </row>
    <row r="642" spans="6:7" ht="15.75" customHeight="1" x14ac:dyDescent="0.25">
      <c r="F642" s="5"/>
      <c r="G642" s="5"/>
    </row>
    <row r="643" spans="6:7" ht="15.75" customHeight="1" x14ac:dyDescent="0.25">
      <c r="F643" s="5"/>
      <c r="G643" s="5"/>
    </row>
    <row r="644" spans="6:7" ht="15.75" customHeight="1" x14ac:dyDescent="0.25">
      <c r="F644" s="5"/>
      <c r="G644" s="5"/>
    </row>
    <row r="645" spans="6:7" ht="15.75" customHeight="1" x14ac:dyDescent="0.25">
      <c r="F645" s="5"/>
      <c r="G645" s="5"/>
    </row>
    <row r="646" spans="6:7" ht="15.75" customHeight="1" x14ac:dyDescent="0.25">
      <c r="F646" s="5"/>
      <c r="G646" s="5"/>
    </row>
    <row r="647" spans="6:7" ht="15.75" customHeight="1" x14ac:dyDescent="0.25">
      <c r="F647" s="5"/>
      <c r="G647" s="5"/>
    </row>
    <row r="648" spans="6:7" ht="15.75" customHeight="1" x14ac:dyDescent="0.25">
      <c r="F648" s="5"/>
      <c r="G648" s="5"/>
    </row>
    <row r="649" spans="6:7" ht="15.75" customHeight="1" x14ac:dyDescent="0.25">
      <c r="F649" s="5"/>
      <c r="G649" s="5"/>
    </row>
    <row r="650" spans="6:7" ht="15.75" customHeight="1" x14ac:dyDescent="0.25">
      <c r="F650" s="5"/>
      <c r="G650" s="5"/>
    </row>
    <row r="651" spans="6:7" ht="15.75" customHeight="1" x14ac:dyDescent="0.25">
      <c r="F651" s="5"/>
      <c r="G651" s="5"/>
    </row>
    <row r="652" spans="6:7" ht="15.75" customHeight="1" x14ac:dyDescent="0.25">
      <c r="F652" s="5"/>
      <c r="G652" s="5"/>
    </row>
    <row r="653" spans="6:7" ht="15.75" customHeight="1" x14ac:dyDescent="0.25">
      <c r="F653" s="5"/>
      <c r="G653" s="5"/>
    </row>
    <row r="654" spans="6:7" ht="15.75" customHeight="1" x14ac:dyDescent="0.25">
      <c r="F654" s="5"/>
      <c r="G654" s="5"/>
    </row>
    <row r="655" spans="6:7" ht="15.75" customHeight="1" x14ac:dyDescent="0.25">
      <c r="F655" s="5"/>
      <c r="G655" s="5"/>
    </row>
    <row r="656" spans="6:7" ht="15.75" customHeight="1" x14ac:dyDescent="0.25">
      <c r="F656" s="5"/>
      <c r="G656" s="5"/>
    </row>
    <row r="657" spans="6:7" ht="15.75" customHeight="1" x14ac:dyDescent="0.25">
      <c r="F657" s="5"/>
      <c r="G657" s="5"/>
    </row>
    <row r="658" spans="6:7" ht="15.75" customHeight="1" x14ac:dyDescent="0.25">
      <c r="F658" s="5"/>
      <c r="G658" s="5"/>
    </row>
    <row r="659" spans="6:7" ht="15.75" customHeight="1" x14ac:dyDescent="0.25">
      <c r="F659" s="5"/>
      <c r="G659" s="5"/>
    </row>
    <row r="660" spans="6:7" ht="15.75" customHeight="1" x14ac:dyDescent="0.25">
      <c r="F660" s="5"/>
      <c r="G660" s="5"/>
    </row>
    <row r="661" spans="6:7" ht="15.75" customHeight="1" x14ac:dyDescent="0.25">
      <c r="F661" s="5"/>
      <c r="G661" s="5"/>
    </row>
    <row r="662" spans="6:7" ht="15.75" customHeight="1" x14ac:dyDescent="0.25">
      <c r="F662" s="5"/>
      <c r="G662" s="5"/>
    </row>
    <row r="663" spans="6:7" ht="15.75" customHeight="1" x14ac:dyDescent="0.25">
      <c r="F663" s="5"/>
      <c r="G663" s="5"/>
    </row>
    <row r="664" spans="6:7" ht="15.75" customHeight="1" x14ac:dyDescent="0.25">
      <c r="F664" s="5"/>
      <c r="G664" s="5"/>
    </row>
    <row r="665" spans="6:7" ht="15.75" customHeight="1" x14ac:dyDescent="0.25">
      <c r="F665" s="5"/>
      <c r="G665" s="5"/>
    </row>
    <row r="666" spans="6:7" ht="15.75" customHeight="1" x14ac:dyDescent="0.25">
      <c r="F666" s="5"/>
      <c r="G666" s="5"/>
    </row>
    <row r="667" spans="6:7" ht="15.75" customHeight="1" x14ac:dyDescent="0.25">
      <c r="F667" s="5"/>
      <c r="G667" s="5"/>
    </row>
    <row r="668" spans="6:7" ht="15.75" customHeight="1" x14ac:dyDescent="0.25">
      <c r="F668" s="5"/>
      <c r="G668" s="5"/>
    </row>
    <row r="669" spans="6:7" ht="15.75" customHeight="1" x14ac:dyDescent="0.25">
      <c r="F669" s="5"/>
      <c r="G669" s="5"/>
    </row>
    <row r="670" spans="6:7" ht="15.75" customHeight="1" x14ac:dyDescent="0.25">
      <c r="F670" s="5"/>
      <c r="G670" s="5"/>
    </row>
    <row r="671" spans="6:7" ht="15.75" customHeight="1" x14ac:dyDescent="0.25">
      <c r="F671" s="5"/>
      <c r="G671" s="5"/>
    </row>
    <row r="672" spans="6:7" ht="15.75" customHeight="1" x14ac:dyDescent="0.25">
      <c r="F672" s="5"/>
      <c r="G672" s="5"/>
    </row>
    <row r="673" spans="6:7" ht="15.75" customHeight="1" x14ac:dyDescent="0.25">
      <c r="F673" s="5"/>
      <c r="G673" s="5"/>
    </row>
    <row r="674" spans="6:7" ht="15.75" customHeight="1" x14ac:dyDescent="0.25">
      <c r="F674" s="5"/>
      <c r="G674" s="5"/>
    </row>
    <row r="675" spans="6:7" ht="15.75" customHeight="1" x14ac:dyDescent="0.25">
      <c r="F675" s="5"/>
      <c r="G675" s="5"/>
    </row>
    <row r="676" spans="6:7" ht="15.75" customHeight="1" x14ac:dyDescent="0.25">
      <c r="F676" s="5"/>
      <c r="G676" s="5"/>
    </row>
    <row r="677" spans="6:7" ht="15.75" customHeight="1" x14ac:dyDescent="0.25">
      <c r="F677" s="5"/>
      <c r="G677" s="5"/>
    </row>
    <row r="678" spans="6:7" ht="15.75" customHeight="1" x14ac:dyDescent="0.25">
      <c r="F678" s="5"/>
      <c r="G678" s="5"/>
    </row>
    <row r="679" spans="6:7" ht="15.75" customHeight="1" x14ac:dyDescent="0.25">
      <c r="F679" s="5"/>
      <c r="G679" s="5"/>
    </row>
    <row r="680" spans="6:7" ht="15.75" customHeight="1" x14ac:dyDescent="0.25">
      <c r="F680" s="5"/>
      <c r="G680" s="5"/>
    </row>
    <row r="681" spans="6:7" ht="15.75" customHeight="1" x14ac:dyDescent="0.25">
      <c r="F681" s="5"/>
      <c r="G681" s="5"/>
    </row>
    <row r="682" spans="6:7" ht="15.75" customHeight="1" x14ac:dyDescent="0.25">
      <c r="F682" s="5"/>
      <c r="G682" s="5"/>
    </row>
    <row r="683" spans="6:7" ht="15.75" customHeight="1" x14ac:dyDescent="0.25">
      <c r="F683" s="5"/>
      <c r="G683" s="5"/>
    </row>
    <row r="684" spans="6:7" ht="15.75" customHeight="1" x14ac:dyDescent="0.25">
      <c r="F684" s="5"/>
      <c r="G684" s="5"/>
    </row>
    <row r="685" spans="6:7" ht="15.75" customHeight="1" x14ac:dyDescent="0.25">
      <c r="F685" s="5"/>
      <c r="G685" s="5"/>
    </row>
    <row r="686" spans="6:7" ht="15.75" customHeight="1" x14ac:dyDescent="0.25">
      <c r="F686" s="5"/>
      <c r="G686" s="5"/>
    </row>
    <row r="687" spans="6:7" ht="15.75" customHeight="1" x14ac:dyDescent="0.25">
      <c r="F687" s="5"/>
      <c r="G687" s="5"/>
    </row>
    <row r="688" spans="6:7" ht="15.75" customHeight="1" x14ac:dyDescent="0.25">
      <c r="F688" s="5"/>
      <c r="G688" s="5"/>
    </row>
    <row r="689" spans="6:7" ht="15.75" customHeight="1" x14ac:dyDescent="0.25">
      <c r="F689" s="5"/>
      <c r="G689" s="5"/>
    </row>
    <row r="690" spans="6:7" ht="15.75" customHeight="1" x14ac:dyDescent="0.25">
      <c r="F690" s="5"/>
      <c r="G690" s="5"/>
    </row>
    <row r="691" spans="6:7" ht="15.75" customHeight="1" x14ac:dyDescent="0.25">
      <c r="F691" s="5"/>
      <c r="G691" s="5"/>
    </row>
    <row r="692" spans="6:7" ht="15.75" customHeight="1" x14ac:dyDescent="0.25">
      <c r="F692" s="5"/>
      <c r="G692" s="5"/>
    </row>
    <row r="693" spans="6:7" ht="15.75" customHeight="1" x14ac:dyDescent="0.25">
      <c r="F693" s="5"/>
      <c r="G693" s="5"/>
    </row>
    <row r="694" spans="6:7" ht="15.75" customHeight="1" x14ac:dyDescent="0.25">
      <c r="F694" s="5"/>
      <c r="G694" s="5"/>
    </row>
    <row r="695" spans="6:7" ht="15.75" customHeight="1" x14ac:dyDescent="0.25">
      <c r="F695" s="5"/>
      <c r="G695" s="5"/>
    </row>
    <row r="696" spans="6:7" ht="15.75" customHeight="1" x14ac:dyDescent="0.25">
      <c r="F696" s="5"/>
      <c r="G696" s="5"/>
    </row>
    <row r="697" spans="6:7" ht="15.75" customHeight="1" x14ac:dyDescent="0.25">
      <c r="F697" s="5"/>
      <c r="G697" s="5"/>
    </row>
    <row r="698" spans="6:7" ht="15.75" customHeight="1" x14ac:dyDescent="0.25">
      <c r="F698" s="5"/>
      <c r="G698" s="5"/>
    </row>
    <row r="699" spans="6:7" ht="15.75" customHeight="1" x14ac:dyDescent="0.25">
      <c r="F699" s="5"/>
      <c r="G699" s="5"/>
    </row>
    <row r="700" spans="6:7" ht="15.75" customHeight="1" x14ac:dyDescent="0.25">
      <c r="F700" s="5"/>
      <c r="G700" s="5"/>
    </row>
    <row r="701" spans="6:7" ht="15.75" customHeight="1" x14ac:dyDescent="0.25">
      <c r="F701" s="5"/>
      <c r="G701" s="5"/>
    </row>
    <row r="702" spans="6:7" ht="15.75" customHeight="1" x14ac:dyDescent="0.25">
      <c r="F702" s="5"/>
      <c r="G702" s="5"/>
    </row>
    <row r="703" spans="6:7" ht="15.75" customHeight="1" x14ac:dyDescent="0.25">
      <c r="F703" s="5"/>
      <c r="G703" s="5"/>
    </row>
    <row r="704" spans="6:7" ht="15.75" customHeight="1" x14ac:dyDescent="0.25">
      <c r="F704" s="5"/>
      <c r="G704" s="5"/>
    </row>
    <row r="705" spans="6:7" ht="15.75" customHeight="1" x14ac:dyDescent="0.25">
      <c r="F705" s="5"/>
      <c r="G705" s="5"/>
    </row>
    <row r="706" spans="6:7" ht="15.75" customHeight="1" x14ac:dyDescent="0.25">
      <c r="F706" s="5"/>
      <c r="G706" s="5"/>
    </row>
    <row r="707" spans="6:7" ht="15.75" customHeight="1" x14ac:dyDescent="0.25">
      <c r="F707" s="5"/>
      <c r="G707" s="5"/>
    </row>
    <row r="708" spans="6:7" ht="15.75" customHeight="1" x14ac:dyDescent="0.25">
      <c r="F708" s="5"/>
      <c r="G708" s="5"/>
    </row>
    <row r="709" spans="6:7" ht="15.75" customHeight="1" x14ac:dyDescent="0.25">
      <c r="F709" s="5"/>
      <c r="G709" s="5"/>
    </row>
    <row r="710" spans="6:7" ht="15.75" customHeight="1" x14ac:dyDescent="0.25">
      <c r="F710" s="5"/>
      <c r="G710" s="5"/>
    </row>
    <row r="711" spans="6:7" ht="15.75" customHeight="1" x14ac:dyDescent="0.25">
      <c r="F711" s="5"/>
      <c r="G711" s="5"/>
    </row>
    <row r="712" spans="6:7" ht="15.75" customHeight="1" x14ac:dyDescent="0.25">
      <c r="F712" s="5"/>
      <c r="G712" s="5"/>
    </row>
    <row r="713" spans="6:7" ht="15.75" customHeight="1" x14ac:dyDescent="0.25">
      <c r="F713" s="5"/>
      <c r="G713" s="5"/>
    </row>
    <row r="714" spans="6:7" ht="15.75" customHeight="1" x14ac:dyDescent="0.25">
      <c r="F714" s="5"/>
      <c r="G714" s="5"/>
    </row>
    <row r="715" spans="6:7" ht="15.75" customHeight="1" x14ac:dyDescent="0.25">
      <c r="F715" s="5"/>
      <c r="G715" s="5"/>
    </row>
    <row r="716" spans="6:7" ht="15.75" customHeight="1" x14ac:dyDescent="0.25">
      <c r="F716" s="5"/>
      <c r="G716" s="5"/>
    </row>
    <row r="717" spans="6:7" ht="15.75" customHeight="1" x14ac:dyDescent="0.25">
      <c r="F717" s="5"/>
      <c r="G717" s="5"/>
    </row>
    <row r="718" spans="6:7" ht="15.75" customHeight="1" x14ac:dyDescent="0.25">
      <c r="F718" s="5"/>
      <c r="G718" s="5"/>
    </row>
    <row r="719" spans="6:7" ht="15.75" customHeight="1" x14ac:dyDescent="0.25">
      <c r="F719" s="5"/>
      <c r="G719" s="5"/>
    </row>
    <row r="720" spans="6:7" ht="15.75" customHeight="1" x14ac:dyDescent="0.25">
      <c r="F720" s="5"/>
      <c r="G720" s="5"/>
    </row>
    <row r="721" spans="6:7" ht="15.75" customHeight="1" x14ac:dyDescent="0.25">
      <c r="F721" s="5"/>
      <c r="G721" s="5"/>
    </row>
    <row r="722" spans="6:7" ht="15.75" customHeight="1" x14ac:dyDescent="0.25">
      <c r="F722" s="5"/>
      <c r="G722" s="5"/>
    </row>
    <row r="723" spans="6:7" ht="15.75" customHeight="1" x14ac:dyDescent="0.25">
      <c r="F723" s="5"/>
      <c r="G723" s="5"/>
    </row>
    <row r="724" spans="6:7" ht="15.75" customHeight="1" x14ac:dyDescent="0.25">
      <c r="F724" s="5"/>
      <c r="G724" s="5"/>
    </row>
    <row r="725" spans="6:7" ht="15.75" customHeight="1" x14ac:dyDescent="0.25">
      <c r="F725" s="5"/>
      <c r="G725" s="5"/>
    </row>
    <row r="726" spans="6:7" ht="15.75" customHeight="1" x14ac:dyDescent="0.25">
      <c r="F726" s="5"/>
      <c r="G726" s="5"/>
    </row>
    <row r="727" spans="6:7" ht="15.75" customHeight="1" x14ac:dyDescent="0.25">
      <c r="F727" s="5"/>
      <c r="G727" s="5"/>
    </row>
    <row r="728" spans="6:7" ht="15.75" customHeight="1" x14ac:dyDescent="0.25">
      <c r="F728" s="5"/>
      <c r="G728" s="5"/>
    </row>
    <row r="729" spans="6:7" ht="15.75" customHeight="1" x14ac:dyDescent="0.25">
      <c r="F729" s="5"/>
      <c r="G729" s="5"/>
    </row>
    <row r="730" spans="6:7" ht="15.75" customHeight="1" x14ac:dyDescent="0.25">
      <c r="F730" s="5"/>
      <c r="G730" s="5"/>
    </row>
    <row r="731" spans="6:7" ht="15.75" customHeight="1" x14ac:dyDescent="0.25">
      <c r="F731" s="5"/>
      <c r="G731" s="5"/>
    </row>
    <row r="732" spans="6:7" ht="15.75" customHeight="1" x14ac:dyDescent="0.25">
      <c r="F732" s="5"/>
      <c r="G732" s="5"/>
    </row>
    <row r="733" spans="6:7" ht="15.75" customHeight="1" x14ac:dyDescent="0.25">
      <c r="F733" s="5"/>
      <c r="G733" s="5"/>
    </row>
    <row r="734" spans="6:7" ht="15.75" customHeight="1" x14ac:dyDescent="0.25">
      <c r="F734" s="5"/>
      <c r="G734" s="5"/>
    </row>
    <row r="735" spans="6:7" ht="15.75" customHeight="1" x14ac:dyDescent="0.25">
      <c r="F735" s="5"/>
      <c r="G735" s="5"/>
    </row>
    <row r="736" spans="6:7" ht="15.75" customHeight="1" x14ac:dyDescent="0.25">
      <c r="F736" s="5"/>
      <c r="G736" s="5"/>
    </row>
    <row r="737" spans="6:7" ht="15.75" customHeight="1" x14ac:dyDescent="0.25">
      <c r="F737" s="5"/>
      <c r="G737" s="5"/>
    </row>
    <row r="738" spans="6:7" ht="15.75" customHeight="1" x14ac:dyDescent="0.25">
      <c r="F738" s="5"/>
      <c r="G738" s="5"/>
    </row>
    <row r="739" spans="6:7" ht="15.75" customHeight="1" x14ac:dyDescent="0.25">
      <c r="F739" s="5"/>
      <c r="G739" s="5"/>
    </row>
    <row r="740" spans="6:7" ht="15.75" customHeight="1" x14ac:dyDescent="0.25">
      <c r="F740" s="5"/>
      <c r="G740" s="5"/>
    </row>
    <row r="741" spans="6:7" ht="15.75" customHeight="1" x14ac:dyDescent="0.25">
      <c r="F741" s="5"/>
      <c r="G741" s="5"/>
    </row>
    <row r="742" spans="6:7" ht="15.75" customHeight="1" x14ac:dyDescent="0.25">
      <c r="F742" s="5"/>
      <c r="G742" s="5"/>
    </row>
    <row r="743" spans="6:7" ht="15.75" customHeight="1" x14ac:dyDescent="0.25">
      <c r="F743" s="5"/>
      <c r="G743" s="5"/>
    </row>
    <row r="744" spans="6:7" ht="15.75" customHeight="1" x14ac:dyDescent="0.25">
      <c r="F744" s="5"/>
      <c r="G744" s="5"/>
    </row>
    <row r="745" spans="6:7" ht="15.75" customHeight="1" x14ac:dyDescent="0.25">
      <c r="F745" s="5"/>
      <c r="G745" s="5"/>
    </row>
    <row r="746" spans="6:7" ht="15.75" customHeight="1" x14ac:dyDescent="0.25">
      <c r="F746" s="5"/>
      <c r="G746" s="5"/>
    </row>
    <row r="747" spans="6:7" ht="15.75" customHeight="1" x14ac:dyDescent="0.25">
      <c r="F747" s="5"/>
      <c r="G747" s="5"/>
    </row>
    <row r="748" spans="6:7" ht="15.75" customHeight="1" x14ac:dyDescent="0.25">
      <c r="F748" s="5"/>
      <c r="G748" s="5"/>
    </row>
    <row r="749" spans="6:7" ht="15.75" customHeight="1" x14ac:dyDescent="0.25">
      <c r="F749" s="5"/>
      <c r="G749" s="5"/>
    </row>
    <row r="750" spans="6:7" ht="15.75" customHeight="1" x14ac:dyDescent="0.25">
      <c r="F750" s="5"/>
      <c r="G750" s="5"/>
    </row>
    <row r="751" spans="6:7" ht="15.75" customHeight="1" x14ac:dyDescent="0.25">
      <c r="F751" s="5"/>
      <c r="G751" s="5"/>
    </row>
    <row r="752" spans="6:7" ht="15.75" customHeight="1" x14ac:dyDescent="0.25">
      <c r="F752" s="5"/>
      <c r="G752" s="5"/>
    </row>
    <row r="753" spans="6:7" ht="15.75" customHeight="1" x14ac:dyDescent="0.25">
      <c r="F753" s="5"/>
      <c r="G753" s="5"/>
    </row>
    <row r="754" spans="6:7" ht="15.75" customHeight="1" x14ac:dyDescent="0.25">
      <c r="F754" s="5"/>
      <c r="G754" s="5"/>
    </row>
    <row r="755" spans="6:7" ht="15.75" customHeight="1" x14ac:dyDescent="0.25">
      <c r="F755" s="5"/>
      <c r="G755" s="5"/>
    </row>
    <row r="756" spans="6:7" ht="15.75" customHeight="1" x14ac:dyDescent="0.25">
      <c r="F756" s="5"/>
      <c r="G756" s="5"/>
    </row>
    <row r="757" spans="6:7" ht="15.75" customHeight="1" x14ac:dyDescent="0.25">
      <c r="F757" s="5"/>
      <c r="G757" s="5"/>
    </row>
    <row r="758" spans="6:7" ht="15.75" customHeight="1" x14ac:dyDescent="0.25">
      <c r="F758" s="5"/>
      <c r="G758" s="5"/>
    </row>
    <row r="759" spans="6:7" ht="15.75" customHeight="1" x14ac:dyDescent="0.25">
      <c r="F759" s="5"/>
      <c r="G759" s="5"/>
    </row>
    <row r="760" spans="6:7" ht="15.75" customHeight="1" x14ac:dyDescent="0.25">
      <c r="F760" s="5"/>
      <c r="G760" s="5"/>
    </row>
    <row r="761" spans="6:7" ht="15.75" customHeight="1" x14ac:dyDescent="0.25">
      <c r="F761" s="5"/>
      <c r="G761" s="5"/>
    </row>
    <row r="762" spans="6:7" ht="15.75" customHeight="1" x14ac:dyDescent="0.25">
      <c r="F762" s="5"/>
      <c r="G762" s="5"/>
    </row>
    <row r="763" spans="6:7" ht="15.75" customHeight="1" x14ac:dyDescent="0.25">
      <c r="F763" s="5"/>
      <c r="G763" s="5"/>
    </row>
    <row r="764" spans="6:7" ht="15.75" customHeight="1" x14ac:dyDescent="0.25">
      <c r="F764" s="5"/>
      <c r="G764" s="5"/>
    </row>
    <row r="765" spans="6:7" ht="15.75" customHeight="1" x14ac:dyDescent="0.25">
      <c r="F765" s="5"/>
      <c r="G765" s="5"/>
    </row>
    <row r="766" spans="6:7" ht="15.75" customHeight="1" x14ac:dyDescent="0.25">
      <c r="F766" s="5"/>
      <c r="G766" s="5"/>
    </row>
    <row r="767" spans="6:7" ht="15.75" customHeight="1" x14ac:dyDescent="0.25">
      <c r="F767" s="5"/>
      <c r="G767" s="5"/>
    </row>
    <row r="768" spans="6:7" ht="15.75" customHeight="1" x14ac:dyDescent="0.25">
      <c r="F768" s="5"/>
      <c r="G768" s="5"/>
    </row>
    <row r="769" spans="6:7" ht="15.75" customHeight="1" x14ac:dyDescent="0.25">
      <c r="F769" s="5"/>
      <c r="G769" s="5"/>
    </row>
    <row r="770" spans="6:7" ht="15.75" customHeight="1" x14ac:dyDescent="0.25">
      <c r="F770" s="5"/>
      <c r="G770" s="5"/>
    </row>
    <row r="771" spans="6:7" ht="15.75" customHeight="1" x14ac:dyDescent="0.25">
      <c r="F771" s="5"/>
      <c r="G771" s="5"/>
    </row>
    <row r="772" spans="6:7" ht="15.75" customHeight="1" x14ac:dyDescent="0.25">
      <c r="F772" s="5"/>
      <c r="G772" s="5"/>
    </row>
    <row r="773" spans="6:7" ht="15.75" customHeight="1" x14ac:dyDescent="0.25">
      <c r="F773" s="5"/>
      <c r="G773" s="5"/>
    </row>
    <row r="774" spans="6:7" ht="15.75" customHeight="1" x14ac:dyDescent="0.25">
      <c r="F774" s="5"/>
      <c r="G774" s="5"/>
    </row>
    <row r="775" spans="6:7" ht="15.75" customHeight="1" x14ac:dyDescent="0.25">
      <c r="F775" s="5"/>
      <c r="G775" s="5"/>
    </row>
    <row r="776" spans="6:7" ht="15.75" customHeight="1" x14ac:dyDescent="0.25">
      <c r="F776" s="5"/>
      <c r="G776" s="5"/>
    </row>
    <row r="777" spans="6:7" ht="15.75" customHeight="1" x14ac:dyDescent="0.25">
      <c r="F777" s="5"/>
      <c r="G777" s="5"/>
    </row>
    <row r="778" spans="6:7" ht="15.75" customHeight="1" x14ac:dyDescent="0.25">
      <c r="F778" s="5"/>
      <c r="G778" s="5"/>
    </row>
    <row r="779" spans="6:7" ht="15.75" customHeight="1" x14ac:dyDescent="0.25">
      <c r="F779" s="5"/>
      <c r="G779" s="5"/>
    </row>
    <row r="780" spans="6:7" ht="15.75" customHeight="1" x14ac:dyDescent="0.25">
      <c r="F780" s="5"/>
      <c r="G780" s="5"/>
    </row>
    <row r="781" spans="6:7" ht="15.75" customHeight="1" x14ac:dyDescent="0.25">
      <c r="F781" s="5"/>
      <c r="G781" s="5"/>
    </row>
    <row r="782" spans="6:7" ht="15.75" customHeight="1" x14ac:dyDescent="0.25">
      <c r="F782" s="5"/>
      <c r="G782" s="5"/>
    </row>
    <row r="783" spans="6:7" ht="15.75" customHeight="1" x14ac:dyDescent="0.25">
      <c r="F783" s="5"/>
      <c r="G783" s="5"/>
    </row>
    <row r="784" spans="6:7" ht="15.75" customHeight="1" x14ac:dyDescent="0.25">
      <c r="F784" s="5"/>
      <c r="G784" s="5"/>
    </row>
    <row r="785" spans="6:7" ht="15.75" customHeight="1" x14ac:dyDescent="0.25">
      <c r="F785" s="5"/>
      <c r="G785" s="5"/>
    </row>
    <row r="786" spans="6:7" ht="15.75" customHeight="1" x14ac:dyDescent="0.25">
      <c r="F786" s="5"/>
      <c r="G786" s="5"/>
    </row>
    <row r="787" spans="6:7" ht="15.75" customHeight="1" x14ac:dyDescent="0.25">
      <c r="F787" s="5"/>
      <c r="G787" s="5"/>
    </row>
    <row r="788" spans="6:7" ht="15.75" customHeight="1" x14ac:dyDescent="0.25">
      <c r="F788" s="5"/>
      <c r="G788" s="5"/>
    </row>
    <row r="789" spans="6:7" ht="15.75" customHeight="1" x14ac:dyDescent="0.25">
      <c r="F789" s="5"/>
      <c r="G789" s="5"/>
    </row>
    <row r="790" spans="6:7" ht="15.75" customHeight="1" x14ac:dyDescent="0.25">
      <c r="F790" s="5"/>
      <c r="G790" s="5"/>
    </row>
    <row r="791" spans="6:7" ht="15.75" customHeight="1" x14ac:dyDescent="0.25">
      <c r="F791" s="5"/>
      <c r="G791" s="5"/>
    </row>
    <row r="792" spans="6:7" ht="15.75" customHeight="1" x14ac:dyDescent="0.25">
      <c r="F792" s="5"/>
      <c r="G792" s="5"/>
    </row>
    <row r="793" spans="6:7" ht="15.75" customHeight="1" x14ac:dyDescent="0.25">
      <c r="F793" s="5"/>
      <c r="G793" s="5"/>
    </row>
    <row r="794" spans="6:7" ht="15.75" customHeight="1" x14ac:dyDescent="0.25">
      <c r="F794" s="5"/>
      <c r="G794" s="5"/>
    </row>
    <row r="795" spans="6:7" ht="15.75" customHeight="1" x14ac:dyDescent="0.25">
      <c r="F795" s="5"/>
      <c r="G795" s="5"/>
    </row>
    <row r="796" spans="6:7" ht="15.75" customHeight="1" x14ac:dyDescent="0.25">
      <c r="F796" s="5"/>
      <c r="G796" s="5"/>
    </row>
    <row r="797" spans="6:7" ht="15.75" customHeight="1" x14ac:dyDescent="0.25">
      <c r="F797" s="5"/>
      <c r="G797" s="5"/>
    </row>
    <row r="798" spans="6:7" ht="15.75" customHeight="1" x14ac:dyDescent="0.25">
      <c r="F798" s="5"/>
      <c r="G798" s="5"/>
    </row>
    <row r="799" spans="6:7" ht="15.75" customHeight="1" x14ac:dyDescent="0.25">
      <c r="F799" s="5"/>
      <c r="G799" s="5"/>
    </row>
    <row r="800" spans="6:7" ht="15.75" customHeight="1" x14ac:dyDescent="0.25">
      <c r="F800" s="5"/>
      <c r="G800" s="5"/>
    </row>
    <row r="801" spans="6:7" ht="15.75" customHeight="1" x14ac:dyDescent="0.25">
      <c r="F801" s="5"/>
      <c r="G801" s="5"/>
    </row>
    <row r="802" spans="6:7" ht="15.75" customHeight="1" x14ac:dyDescent="0.25">
      <c r="F802" s="5"/>
      <c r="G802" s="5"/>
    </row>
    <row r="803" spans="6:7" ht="15.75" customHeight="1" x14ac:dyDescent="0.25">
      <c r="F803" s="5"/>
      <c r="G803" s="5"/>
    </row>
    <row r="804" spans="6:7" ht="15.75" customHeight="1" x14ac:dyDescent="0.25">
      <c r="F804" s="5"/>
      <c r="G804" s="5"/>
    </row>
    <row r="805" spans="6:7" ht="15.75" customHeight="1" x14ac:dyDescent="0.25">
      <c r="F805" s="5"/>
      <c r="G805" s="5"/>
    </row>
    <row r="806" spans="6:7" ht="15.75" customHeight="1" x14ac:dyDescent="0.25">
      <c r="F806" s="5"/>
      <c r="G806" s="5"/>
    </row>
    <row r="807" spans="6:7" ht="15.75" customHeight="1" x14ac:dyDescent="0.25">
      <c r="F807" s="5"/>
      <c r="G807" s="5"/>
    </row>
    <row r="808" spans="6:7" ht="15.75" customHeight="1" x14ac:dyDescent="0.25">
      <c r="F808" s="5"/>
      <c r="G808" s="5"/>
    </row>
    <row r="809" spans="6:7" ht="15.75" customHeight="1" x14ac:dyDescent="0.25">
      <c r="F809" s="5"/>
      <c r="G809" s="5"/>
    </row>
    <row r="810" spans="6:7" ht="15.75" customHeight="1" x14ac:dyDescent="0.25">
      <c r="F810" s="5"/>
      <c r="G810" s="5"/>
    </row>
    <row r="811" spans="6:7" ht="15.75" customHeight="1" x14ac:dyDescent="0.25">
      <c r="F811" s="5"/>
      <c r="G811" s="5"/>
    </row>
    <row r="812" spans="6:7" ht="15.75" customHeight="1" x14ac:dyDescent="0.25">
      <c r="F812" s="5"/>
      <c r="G812" s="5"/>
    </row>
    <row r="813" spans="6:7" ht="15.75" customHeight="1" x14ac:dyDescent="0.25">
      <c r="F813" s="5"/>
      <c r="G813" s="5"/>
    </row>
    <row r="814" spans="6:7" ht="15.75" customHeight="1" x14ac:dyDescent="0.25">
      <c r="F814" s="5"/>
      <c r="G814" s="5"/>
    </row>
    <row r="815" spans="6:7" ht="15.75" customHeight="1" x14ac:dyDescent="0.25">
      <c r="F815" s="5"/>
      <c r="G815" s="5"/>
    </row>
    <row r="816" spans="6:7" ht="15.75" customHeight="1" x14ac:dyDescent="0.25">
      <c r="F816" s="5"/>
      <c r="G816" s="5"/>
    </row>
    <row r="817" spans="6:7" ht="15.75" customHeight="1" x14ac:dyDescent="0.25">
      <c r="F817" s="5"/>
      <c r="G817" s="5"/>
    </row>
    <row r="818" spans="6:7" ht="15.75" customHeight="1" x14ac:dyDescent="0.25">
      <c r="F818" s="5"/>
      <c r="G818" s="5"/>
    </row>
    <row r="819" spans="6:7" ht="15.75" customHeight="1" x14ac:dyDescent="0.25">
      <c r="F819" s="5"/>
      <c r="G819" s="5"/>
    </row>
    <row r="820" spans="6:7" ht="15.75" customHeight="1" x14ac:dyDescent="0.25">
      <c r="F820" s="5"/>
      <c r="G820" s="5"/>
    </row>
    <row r="821" spans="6:7" ht="15.75" customHeight="1" x14ac:dyDescent="0.25">
      <c r="F821" s="5"/>
      <c r="G821" s="5"/>
    </row>
    <row r="822" spans="6:7" ht="15.75" customHeight="1" x14ac:dyDescent="0.25">
      <c r="F822" s="5"/>
      <c r="G822" s="5"/>
    </row>
    <row r="823" spans="6:7" ht="15.75" customHeight="1" x14ac:dyDescent="0.25">
      <c r="F823" s="5"/>
      <c r="G823" s="5"/>
    </row>
    <row r="824" spans="6:7" ht="15.75" customHeight="1" x14ac:dyDescent="0.25">
      <c r="F824" s="5"/>
      <c r="G824" s="5"/>
    </row>
    <row r="825" spans="6:7" ht="15.75" customHeight="1" x14ac:dyDescent="0.25">
      <c r="F825" s="5"/>
      <c r="G825" s="5"/>
    </row>
    <row r="826" spans="6:7" ht="15.75" customHeight="1" x14ac:dyDescent="0.25">
      <c r="F826" s="5"/>
      <c r="G826" s="5"/>
    </row>
    <row r="827" spans="6:7" ht="15.75" customHeight="1" x14ac:dyDescent="0.25">
      <c r="F827" s="5"/>
      <c r="G827" s="5"/>
    </row>
    <row r="828" spans="6:7" ht="15.75" customHeight="1" x14ac:dyDescent="0.25">
      <c r="F828" s="5"/>
      <c r="G828" s="5"/>
    </row>
    <row r="829" spans="6:7" ht="15.75" customHeight="1" x14ac:dyDescent="0.25">
      <c r="F829" s="5"/>
      <c r="G829" s="5"/>
    </row>
    <row r="830" spans="6:7" ht="15.75" customHeight="1" x14ac:dyDescent="0.25">
      <c r="F830" s="5"/>
      <c r="G830" s="5"/>
    </row>
    <row r="831" spans="6:7" ht="15.75" customHeight="1" x14ac:dyDescent="0.25">
      <c r="F831" s="5"/>
      <c r="G831" s="5"/>
    </row>
    <row r="832" spans="6:7" ht="15.75" customHeight="1" x14ac:dyDescent="0.25">
      <c r="F832" s="5"/>
      <c r="G832" s="5"/>
    </row>
    <row r="833" spans="6:7" ht="15.75" customHeight="1" x14ac:dyDescent="0.25">
      <c r="F833" s="5"/>
      <c r="G833" s="5"/>
    </row>
    <row r="834" spans="6:7" ht="15.75" customHeight="1" x14ac:dyDescent="0.25">
      <c r="F834" s="5"/>
      <c r="G834" s="5"/>
    </row>
    <row r="835" spans="6:7" ht="15.75" customHeight="1" x14ac:dyDescent="0.25">
      <c r="F835" s="5"/>
      <c r="G835" s="5"/>
    </row>
    <row r="836" spans="6:7" ht="15.75" customHeight="1" x14ac:dyDescent="0.25">
      <c r="F836" s="5"/>
      <c r="G836" s="5"/>
    </row>
    <row r="837" spans="6:7" ht="15.75" customHeight="1" x14ac:dyDescent="0.25">
      <c r="F837" s="5"/>
      <c r="G837" s="5"/>
    </row>
    <row r="838" spans="6:7" ht="15.75" customHeight="1" x14ac:dyDescent="0.25">
      <c r="F838" s="5"/>
      <c r="G838" s="5"/>
    </row>
    <row r="839" spans="6:7" ht="15.75" customHeight="1" x14ac:dyDescent="0.25">
      <c r="F839" s="5"/>
      <c r="G839" s="5"/>
    </row>
    <row r="840" spans="6:7" ht="15.75" customHeight="1" x14ac:dyDescent="0.25">
      <c r="F840" s="5"/>
      <c r="G840" s="5"/>
    </row>
    <row r="841" spans="6:7" ht="15.75" customHeight="1" x14ac:dyDescent="0.25">
      <c r="F841" s="5"/>
      <c r="G841" s="5"/>
    </row>
    <row r="842" spans="6:7" ht="15.75" customHeight="1" x14ac:dyDescent="0.25">
      <c r="F842" s="5"/>
      <c r="G842" s="5"/>
    </row>
    <row r="843" spans="6:7" ht="15.75" customHeight="1" x14ac:dyDescent="0.25">
      <c r="F843" s="5"/>
      <c r="G843" s="5"/>
    </row>
    <row r="844" spans="6:7" ht="15.75" customHeight="1" x14ac:dyDescent="0.25">
      <c r="F844" s="5"/>
      <c r="G844" s="5"/>
    </row>
    <row r="845" spans="6:7" ht="15.75" customHeight="1" x14ac:dyDescent="0.25">
      <c r="F845" s="5"/>
      <c r="G845" s="5"/>
    </row>
    <row r="846" spans="6:7" ht="15.75" customHeight="1" x14ac:dyDescent="0.25">
      <c r="F846" s="5"/>
      <c r="G846" s="5"/>
    </row>
    <row r="847" spans="6:7" ht="15.75" customHeight="1" x14ac:dyDescent="0.25">
      <c r="F847" s="5"/>
      <c r="G847" s="5"/>
    </row>
    <row r="848" spans="6:7" ht="15.75" customHeight="1" x14ac:dyDescent="0.25">
      <c r="F848" s="5"/>
      <c r="G848" s="5"/>
    </row>
    <row r="849" spans="6:7" ht="15.75" customHeight="1" x14ac:dyDescent="0.25">
      <c r="F849" s="5"/>
      <c r="G849" s="5"/>
    </row>
    <row r="850" spans="6:7" ht="15.75" customHeight="1" x14ac:dyDescent="0.25">
      <c r="F850" s="5"/>
      <c r="G850" s="5"/>
    </row>
    <row r="851" spans="6:7" ht="15.75" customHeight="1" x14ac:dyDescent="0.25">
      <c r="F851" s="5"/>
      <c r="G851" s="5"/>
    </row>
    <row r="852" spans="6:7" ht="15.75" customHeight="1" x14ac:dyDescent="0.25">
      <c r="F852" s="5"/>
      <c r="G852" s="5"/>
    </row>
    <row r="853" spans="6:7" ht="15.75" customHeight="1" x14ac:dyDescent="0.25">
      <c r="F853" s="5"/>
      <c r="G853" s="5"/>
    </row>
    <row r="854" spans="6:7" ht="15.75" customHeight="1" x14ac:dyDescent="0.25">
      <c r="F854" s="5"/>
      <c r="G854" s="5"/>
    </row>
    <row r="855" spans="6:7" ht="15.75" customHeight="1" x14ac:dyDescent="0.25">
      <c r="F855" s="5"/>
      <c r="G855" s="5"/>
    </row>
    <row r="856" spans="6:7" ht="15.75" customHeight="1" x14ac:dyDescent="0.25">
      <c r="F856" s="5"/>
      <c r="G856" s="5"/>
    </row>
    <row r="857" spans="6:7" ht="15.75" customHeight="1" x14ac:dyDescent="0.25">
      <c r="F857" s="5"/>
      <c r="G857" s="5"/>
    </row>
    <row r="858" spans="6:7" ht="15.75" customHeight="1" x14ac:dyDescent="0.25">
      <c r="F858" s="5"/>
      <c r="G858" s="5"/>
    </row>
    <row r="859" spans="6:7" ht="15.75" customHeight="1" x14ac:dyDescent="0.25">
      <c r="F859" s="5"/>
      <c r="G859" s="5"/>
    </row>
    <row r="860" spans="6:7" ht="15.75" customHeight="1" x14ac:dyDescent="0.25">
      <c r="F860" s="5"/>
      <c r="G860" s="5"/>
    </row>
    <row r="861" spans="6:7" ht="15.75" customHeight="1" x14ac:dyDescent="0.25">
      <c r="F861" s="5"/>
      <c r="G861" s="5"/>
    </row>
    <row r="862" spans="6:7" ht="15.75" customHeight="1" x14ac:dyDescent="0.25">
      <c r="F862" s="5"/>
      <c r="G862" s="5"/>
    </row>
    <row r="863" spans="6:7" ht="15.75" customHeight="1" x14ac:dyDescent="0.25">
      <c r="F863" s="5"/>
      <c r="G863" s="5"/>
    </row>
    <row r="864" spans="6:7" ht="15.75" customHeight="1" x14ac:dyDescent="0.25">
      <c r="F864" s="5"/>
      <c r="G864" s="5"/>
    </row>
    <row r="865" spans="6:7" ht="15.75" customHeight="1" x14ac:dyDescent="0.25">
      <c r="F865" s="5"/>
      <c r="G865" s="5"/>
    </row>
    <row r="866" spans="6:7" ht="15.75" customHeight="1" x14ac:dyDescent="0.25">
      <c r="F866" s="5"/>
      <c r="G866" s="5"/>
    </row>
    <row r="867" spans="6:7" ht="15.75" customHeight="1" x14ac:dyDescent="0.25">
      <c r="F867" s="5"/>
      <c r="G867" s="5"/>
    </row>
    <row r="868" spans="6:7" ht="15.75" customHeight="1" x14ac:dyDescent="0.25">
      <c r="F868" s="5"/>
      <c r="G868" s="5"/>
    </row>
    <row r="869" spans="6:7" ht="15.75" customHeight="1" x14ac:dyDescent="0.25">
      <c r="F869" s="5"/>
      <c r="G869" s="5"/>
    </row>
    <row r="870" spans="6:7" ht="15.75" customHeight="1" x14ac:dyDescent="0.25">
      <c r="F870" s="5"/>
      <c r="G870" s="5"/>
    </row>
    <row r="871" spans="6:7" ht="15.75" customHeight="1" x14ac:dyDescent="0.25">
      <c r="F871" s="5"/>
      <c r="G871" s="5"/>
    </row>
    <row r="872" spans="6:7" ht="15.75" customHeight="1" x14ac:dyDescent="0.25">
      <c r="F872" s="5"/>
      <c r="G872" s="5"/>
    </row>
    <row r="873" spans="6:7" ht="15.75" customHeight="1" x14ac:dyDescent="0.25">
      <c r="F873" s="5"/>
      <c r="G873" s="5"/>
    </row>
    <row r="874" spans="6:7" ht="15.75" customHeight="1" x14ac:dyDescent="0.25">
      <c r="F874" s="5"/>
      <c r="G874" s="5"/>
    </row>
    <row r="875" spans="6:7" ht="15.75" customHeight="1" x14ac:dyDescent="0.25">
      <c r="F875" s="5"/>
      <c r="G875" s="5"/>
    </row>
    <row r="876" spans="6:7" ht="15.75" customHeight="1" x14ac:dyDescent="0.25">
      <c r="F876" s="5"/>
      <c r="G876" s="5"/>
    </row>
    <row r="877" spans="6:7" ht="15.75" customHeight="1" x14ac:dyDescent="0.25">
      <c r="F877" s="5"/>
      <c r="G877" s="5"/>
    </row>
    <row r="878" spans="6:7" ht="15.75" customHeight="1" x14ac:dyDescent="0.25">
      <c r="F878" s="5"/>
      <c r="G878" s="5"/>
    </row>
    <row r="879" spans="6:7" ht="15.75" customHeight="1" x14ac:dyDescent="0.25">
      <c r="F879" s="5"/>
      <c r="G879" s="5"/>
    </row>
    <row r="880" spans="6:7" ht="15.75" customHeight="1" x14ac:dyDescent="0.25">
      <c r="F880" s="5"/>
      <c r="G880" s="5"/>
    </row>
    <row r="881" spans="6:7" ht="15.75" customHeight="1" x14ac:dyDescent="0.25">
      <c r="F881" s="5"/>
      <c r="G881" s="5"/>
    </row>
    <row r="882" spans="6:7" ht="15.75" customHeight="1" x14ac:dyDescent="0.25">
      <c r="F882" s="5"/>
      <c r="G882" s="5"/>
    </row>
    <row r="883" spans="6:7" ht="15.75" customHeight="1" x14ac:dyDescent="0.25">
      <c r="F883" s="5"/>
      <c r="G883" s="5"/>
    </row>
    <row r="884" spans="6:7" ht="15.75" customHeight="1" x14ac:dyDescent="0.25">
      <c r="F884" s="5"/>
      <c r="G884" s="5"/>
    </row>
    <row r="885" spans="6:7" ht="15.75" customHeight="1" x14ac:dyDescent="0.25">
      <c r="F885" s="5"/>
      <c r="G885" s="5"/>
    </row>
    <row r="886" spans="6:7" ht="15.75" customHeight="1" x14ac:dyDescent="0.25">
      <c r="F886" s="5"/>
      <c r="G886" s="5"/>
    </row>
    <row r="887" spans="6:7" ht="15.75" customHeight="1" x14ac:dyDescent="0.25">
      <c r="F887" s="5"/>
      <c r="G887" s="5"/>
    </row>
    <row r="888" spans="6:7" ht="15.75" customHeight="1" x14ac:dyDescent="0.25">
      <c r="F888" s="5"/>
      <c r="G888" s="5"/>
    </row>
    <row r="889" spans="6:7" ht="15.75" customHeight="1" x14ac:dyDescent="0.25">
      <c r="F889" s="5"/>
      <c r="G889" s="5"/>
    </row>
    <row r="890" spans="6:7" ht="15.75" customHeight="1" x14ac:dyDescent="0.25">
      <c r="F890" s="5"/>
      <c r="G890" s="5"/>
    </row>
    <row r="891" spans="6:7" ht="15.75" customHeight="1" x14ac:dyDescent="0.25">
      <c r="F891" s="5"/>
      <c r="G891" s="5"/>
    </row>
    <row r="892" spans="6:7" ht="15.75" customHeight="1" x14ac:dyDescent="0.25">
      <c r="F892" s="5"/>
      <c r="G892" s="5"/>
    </row>
    <row r="893" spans="6:7" ht="15.75" customHeight="1" x14ac:dyDescent="0.25">
      <c r="F893" s="5"/>
      <c r="G893" s="5"/>
    </row>
    <row r="894" spans="6:7" ht="15.75" customHeight="1" x14ac:dyDescent="0.25">
      <c r="F894" s="5"/>
      <c r="G894" s="5"/>
    </row>
    <row r="895" spans="6:7" ht="15.75" customHeight="1" x14ac:dyDescent="0.25">
      <c r="F895" s="5"/>
      <c r="G895" s="5"/>
    </row>
    <row r="896" spans="6:7" ht="15.75" customHeight="1" x14ac:dyDescent="0.25">
      <c r="F896" s="5"/>
      <c r="G896" s="5"/>
    </row>
    <row r="897" spans="6:7" ht="15.75" customHeight="1" x14ac:dyDescent="0.25">
      <c r="F897" s="5"/>
      <c r="G897" s="5"/>
    </row>
    <row r="898" spans="6:7" ht="15.75" customHeight="1" x14ac:dyDescent="0.25">
      <c r="F898" s="5"/>
      <c r="G898" s="5"/>
    </row>
    <row r="899" spans="6:7" ht="15.75" customHeight="1" x14ac:dyDescent="0.25">
      <c r="F899" s="5"/>
      <c r="G899" s="5"/>
    </row>
    <row r="900" spans="6:7" ht="15.75" customHeight="1" x14ac:dyDescent="0.25">
      <c r="F900" s="5"/>
      <c r="G900" s="5"/>
    </row>
    <row r="901" spans="6:7" ht="15.75" customHeight="1" x14ac:dyDescent="0.25">
      <c r="F901" s="5"/>
      <c r="G901" s="5"/>
    </row>
    <row r="902" spans="6:7" ht="15.75" customHeight="1" x14ac:dyDescent="0.25">
      <c r="F902" s="5"/>
      <c r="G902" s="5"/>
    </row>
    <row r="903" spans="6:7" ht="15.75" customHeight="1" x14ac:dyDescent="0.25">
      <c r="F903" s="5"/>
      <c r="G903" s="5"/>
    </row>
    <row r="904" spans="6:7" ht="15.75" customHeight="1" x14ac:dyDescent="0.25">
      <c r="F904" s="5"/>
      <c r="G904" s="5"/>
    </row>
    <row r="905" spans="6:7" ht="15.75" customHeight="1" x14ac:dyDescent="0.25">
      <c r="F905" s="5"/>
      <c r="G905" s="5"/>
    </row>
    <row r="906" spans="6:7" ht="15.75" customHeight="1" x14ac:dyDescent="0.25">
      <c r="F906" s="5"/>
      <c r="G906" s="5"/>
    </row>
    <row r="907" spans="6:7" ht="15.75" customHeight="1" x14ac:dyDescent="0.25">
      <c r="F907" s="5"/>
      <c r="G907" s="5"/>
    </row>
    <row r="908" spans="6:7" ht="15.75" customHeight="1" x14ac:dyDescent="0.25">
      <c r="F908" s="5"/>
      <c r="G908" s="5"/>
    </row>
    <row r="909" spans="6:7" ht="15.75" customHeight="1" x14ac:dyDescent="0.25">
      <c r="F909" s="5"/>
      <c r="G909" s="5"/>
    </row>
    <row r="910" spans="6:7" ht="15.75" customHeight="1" x14ac:dyDescent="0.25">
      <c r="F910" s="5"/>
      <c r="G910" s="5"/>
    </row>
    <row r="911" spans="6:7" ht="15.75" customHeight="1" x14ac:dyDescent="0.25">
      <c r="F911" s="5"/>
      <c r="G911" s="5"/>
    </row>
    <row r="912" spans="6:7" ht="15.75" customHeight="1" x14ac:dyDescent="0.25">
      <c r="F912" s="5"/>
      <c r="G912" s="5"/>
    </row>
    <row r="913" spans="6:7" ht="15.75" customHeight="1" x14ac:dyDescent="0.25">
      <c r="F913" s="5"/>
      <c r="G913" s="5"/>
    </row>
    <row r="914" spans="6:7" ht="15.75" customHeight="1" x14ac:dyDescent="0.25">
      <c r="F914" s="5"/>
      <c r="G914" s="5"/>
    </row>
    <row r="915" spans="6:7" ht="15.75" customHeight="1" x14ac:dyDescent="0.25">
      <c r="F915" s="5"/>
      <c r="G915" s="5"/>
    </row>
    <row r="916" spans="6:7" ht="15.75" customHeight="1" x14ac:dyDescent="0.25">
      <c r="F916" s="5"/>
      <c r="G916" s="5"/>
    </row>
    <row r="917" spans="6:7" ht="15.75" customHeight="1" x14ac:dyDescent="0.25">
      <c r="F917" s="5"/>
      <c r="G917" s="5"/>
    </row>
    <row r="918" spans="6:7" ht="15.75" customHeight="1" x14ac:dyDescent="0.25">
      <c r="F918" s="5"/>
      <c r="G918" s="5"/>
    </row>
    <row r="919" spans="6:7" ht="15.75" customHeight="1" x14ac:dyDescent="0.25">
      <c r="F919" s="5"/>
      <c r="G919" s="5"/>
    </row>
    <row r="920" spans="6:7" ht="15.75" customHeight="1" x14ac:dyDescent="0.25">
      <c r="F920" s="5"/>
      <c r="G920" s="5"/>
    </row>
    <row r="921" spans="6:7" ht="15.75" customHeight="1" x14ac:dyDescent="0.25">
      <c r="F921" s="5"/>
      <c r="G921" s="5"/>
    </row>
    <row r="922" spans="6:7" ht="15.75" customHeight="1" x14ac:dyDescent="0.25">
      <c r="F922" s="5"/>
      <c r="G922" s="5"/>
    </row>
    <row r="923" spans="6:7" ht="15.75" customHeight="1" x14ac:dyDescent="0.25">
      <c r="F923" s="5"/>
      <c r="G923" s="5"/>
    </row>
    <row r="924" spans="6:7" ht="15.75" customHeight="1" x14ac:dyDescent="0.25">
      <c r="F924" s="5"/>
      <c r="G924" s="5"/>
    </row>
    <row r="925" spans="6:7" ht="15.75" customHeight="1" x14ac:dyDescent="0.25">
      <c r="F925" s="5"/>
      <c r="G925" s="5"/>
    </row>
    <row r="926" spans="6:7" ht="15.75" customHeight="1" x14ac:dyDescent="0.25">
      <c r="F926" s="5"/>
      <c r="G926" s="5"/>
    </row>
    <row r="927" spans="6:7" ht="15.75" customHeight="1" x14ac:dyDescent="0.25">
      <c r="F927" s="5"/>
      <c r="G927" s="5"/>
    </row>
    <row r="928" spans="6:7" ht="15.75" customHeight="1" x14ac:dyDescent="0.25">
      <c r="F928" s="5"/>
      <c r="G928" s="5"/>
    </row>
    <row r="929" spans="6:7" ht="15.75" customHeight="1" x14ac:dyDescent="0.25">
      <c r="F929" s="5"/>
      <c r="G929" s="5"/>
    </row>
    <row r="930" spans="6:7" ht="15.75" customHeight="1" x14ac:dyDescent="0.25">
      <c r="F930" s="5"/>
      <c r="G930" s="5"/>
    </row>
    <row r="931" spans="6:7" ht="15.75" customHeight="1" x14ac:dyDescent="0.25">
      <c r="F931" s="5"/>
      <c r="G931" s="5"/>
    </row>
    <row r="932" spans="6:7" ht="15.75" customHeight="1" x14ac:dyDescent="0.25">
      <c r="F932" s="5"/>
      <c r="G932" s="5"/>
    </row>
    <row r="933" spans="6:7" ht="15.75" customHeight="1" x14ac:dyDescent="0.25">
      <c r="F933" s="5"/>
      <c r="G933" s="5"/>
    </row>
    <row r="934" spans="6:7" ht="15.75" customHeight="1" x14ac:dyDescent="0.25">
      <c r="F934" s="5"/>
      <c r="G934" s="5"/>
    </row>
    <row r="935" spans="6:7" ht="15.75" customHeight="1" x14ac:dyDescent="0.25">
      <c r="F935" s="5"/>
      <c r="G935" s="5"/>
    </row>
    <row r="936" spans="6:7" ht="15.75" customHeight="1" x14ac:dyDescent="0.25">
      <c r="F936" s="5"/>
      <c r="G936" s="5"/>
    </row>
    <row r="937" spans="6:7" ht="15.75" customHeight="1" x14ac:dyDescent="0.25">
      <c r="F937" s="5"/>
      <c r="G937" s="5"/>
    </row>
    <row r="938" spans="6:7" ht="15.75" customHeight="1" x14ac:dyDescent="0.25">
      <c r="F938" s="5"/>
      <c r="G938" s="5"/>
    </row>
    <row r="939" spans="6:7" ht="15.75" customHeight="1" x14ac:dyDescent="0.25">
      <c r="F939" s="5"/>
      <c r="G939" s="5"/>
    </row>
    <row r="940" spans="6:7" ht="15.75" customHeight="1" x14ac:dyDescent="0.25">
      <c r="F940" s="5"/>
      <c r="G940" s="5"/>
    </row>
    <row r="941" spans="6:7" ht="15.75" customHeight="1" x14ac:dyDescent="0.25">
      <c r="F941" s="5"/>
      <c r="G941" s="5"/>
    </row>
    <row r="942" spans="6:7" ht="15.75" customHeight="1" x14ac:dyDescent="0.25">
      <c r="F942" s="5"/>
      <c r="G942" s="5"/>
    </row>
    <row r="943" spans="6:7" ht="15.75" customHeight="1" x14ac:dyDescent="0.25">
      <c r="F943" s="5"/>
      <c r="G943" s="5"/>
    </row>
    <row r="944" spans="6:7" ht="15.75" customHeight="1" x14ac:dyDescent="0.25">
      <c r="F944" s="5"/>
      <c r="G944" s="5"/>
    </row>
    <row r="945" spans="6:7" ht="15.75" customHeight="1" x14ac:dyDescent="0.25">
      <c r="F945" s="5"/>
      <c r="G945" s="5"/>
    </row>
    <row r="946" spans="6:7" ht="15.75" customHeight="1" x14ac:dyDescent="0.25">
      <c r="F946" s="5"/>
      <c r="G946" s="5"/>
    </row>
    <row r="947" spans="6:7" ht="15.75" customHeight="1" x14ac:dyDescent="0.25">
      <c r="F947" s="5"/>
      <c r="G947" s="5"/>
    </row>
    <row r="948" spans="6:7" ht="15.75" customHeight="1" x14ac:dyDescent="0.25">
      <c r="F948" s="5"/>
      <c r="G948" s="5"/>
    </row>
    <row r="949" spans="6:7" ht="15.75" customHeight="1" x14ac:dyDescent="0.25">
      <c r="F949" s="5"/>
      <c r="G949" s="5"/>
    </row>
    <row r="950" spans="6:7" ht="15.75" customHeight="1" x14ac:dyDescent="0.25">
      <c r="F950" s="5"/>
      <c r="G950" s="5"/>
    </row>
    <row r="951" spans="6:7" ht="15.75" customHeight="1" x14ac:dyDescent="0.25">
      <c r="F951" s="5"/>
      <c r="G951" s="5"/>
    </row>
    <row r="952" spans="6:7" ht="15.75" customHeight="1" x14ac:dyDescent="0.25">
      <c r="F952" s="5"/>
      <c r="G952" s="5"/>
    </row>
    <row r="953" spans="6:7" ht="15.75" customHeight="1" x14ac:dyDescent="0.25">
      <c r="F953" s="5"/>
      <c r="G953" s="5"/>
    </row>
    <row r="954" spans="6:7" ht="15.75" customHeight="1" x14ac:dyDescent="0.25">
      <c r="F954" s="5"/>
      <c r="G954" s="5"/>
    </row>
    <row r="955" spans="6:7" ht="15.75" customHeight="1" x14ac:dyDescent="0.25">
      <c r="F955" s="5"/>
      <c r="G955" s="5"/>
    </row>
    <row r="956" spans="6:7" ht="15.75" customHeight="1" x14ac:dyDescent="0.25">
      <c r="F956" s="5"/>
      <c r="G956" s="5"/>
    </row>
    <row r="957" spans="6:7" ht="15.75" customHeight="1" x14ac:dyDescent="0.25">
      <c r="F957" s="5"/>
      <c r="G957" s="5"/>
    </row>
    <row r="958" spans="6:7" ht="15.75" customHeight="1" x14ac:dyDescent="0.25">
      <c r="F958" s="5"/>
      <c r="G958" s="5"/>
    </row>
    <row r="959" spans="6:7" ht="15.75" customHeight="1" x14ac:dyDescent="0.25">
      <c r="F959" s="5"/>
      <c r="G959" s="5"/>
    </row>
    <row r="960" spans="6:7" ht="15.75" customHeight="1" x14ac:dyDescent="0.25">
      <c r="F960" s="5"/>
      <c r="G960" s="5"/>
    </row>
    <row r="961" spans="6:7" ht="15.75" customHeight="1" x14ac:dyDescent="0.25">
      <c r="F961" s="5"/>
      <c r="G961" s="5"/>
    </row>
    <row r="962" spans="6:7" ht="15.75" customHeight="1" x14ac:dyDescent="0.25">
      <c r="F962" s="5"/>
      <c r="G962" s="5"/>
    </row>
    <row r="963" spans="6:7" ht="15.75" customHeight="1" x14ac:dyDescent="0.25">
      <c r="F963" s="5"/>
      <c r="G963" s="5"/>
    </row>
    <row r="964" spans="6:7" ht="15.75" customHeight="1" x14ac:dyDescent="0.25">
      <c r="F964" s="5"/>
      <c r="G964" s="5"/>
    </row>
    <row r="965" spans="6:7" ht="15.75" customHeight="1" x14ac:dyDescent="0.25">
      <c r="F965" s="5"/>
      <c r="G965" s="5"/>
    </row>
    <row r="966" spans="6:7" ht="15.75" customHeight="1" x14ac:dyDescent="0.25">
      <c r="F966" s="5"/>
      <c r="G966" s="5"/>
    </row>
    <row r="967" spans="6:7" ht="15.75" customHeight="1" x14ac:dyDescent="0.25">
      <c r="F967" s="5"/>
      <c r="G967" s="5"/>
    </row>
    <row r="968" spans="6:7" ht="15.75" customHeight="1" x14ac:dyDescent="0.25">
      <c r="F968" s="5"/>
      <c r="G968" s="5"/>
    </row>
    <row r="969" spans="6:7" ht="15.75" customHeight="1" x14ac:dyDescent="0.25">
      <c r="F969" s="5"/>
      <c r="G969" s="5"/>
    </row>
    <row r="970" spans="6:7" ht="15.75" customHeight="1" x14ac:dyDescent="0.25">
      <c r="F970" s="5"/>
      <c r="G970" s="5"/>
    </row>
    <row r="971" spans="6:7" ht="15.75" customHeight="1" x14ac:dyDescent="0.25">
      <c r="F971" s="5"/>
      <c r="G971" s="5"/>
    </row>
    <row r="972" spans="6:7" ht="15.75" customHeight="1" x14ac:dyDescent="0.25">
      <c r="F972" s="5"/>
      <c r="G972" s="5"/>
    </row>
    <row r="973" spans="6:7" ht="15.75" customHeight="1" x14ac:dyDescent="0.25">
      <c r="F973" s="5"/>
      <c r="G973" s="5"/>
    </row>
    <row r="974" spans="6:7" ht="15.75" customHeight="1" x14ac:dyDescent="0.25">
      <c r="F974" s="5"/>
      <c r="G974" s="5"/>
    </row>
    <row r="975" spans="6:7" ht="15.75" customHeight="1" x14ac:dyDescent="0.25">
      <c r="F975" s="5"/>
      <c r="G975" s="5"/>
    </row>
    <row r="976" spans="6:7" ht="15.75" customHeight="1" x14ac:dyDescent="0.25">
      <c r="F976" s="5"/>
      <c r="G976" s="5"/>
    </row>
    <row r="977" spans="6:7" ht="15.75" customHeight="1" x14ac:dyDescent="0.25">
      <c r="F977" s="5"/>
      <c r="G977" s="5"/>
    </row>
    <row r="978" spans="6:7" ht="15.75" customHeight="1" x14ac:dyDescent="0.25">
      <c r="F978" s="5"/>
      <c r="G978" s="5"/>
    </row>
    <row r="979" spans="6:7" ht="15.75" customHeight="1" x14ac:dyDescent="0.25">
      <c r="F979" s="5"/>
      <c r="G979" s="5"/>
    </row>
    <row r="980" spans="6:7" ht="15.75" customHeight="1" x14ac:dyDescent="0.25">
      <c r="F980" s="5"/>
      <c r="G980" s="5"/>
    </row>
    <row r="981" spans="6:7" ht="15.75" customHeight="1" x14ac:dyDescent="0.25">
      <c r="F981" s="5"/>
      <c r="G981" s="5"/>
    </row>
    <row r="982" spans="6:7" ht="15.75" customHeight="1" x14ac:dyDescent="0.25">
      <c r="F982" s="5"/>
      <c r="G982" s="5"/>
    </row>
    <row r="983" spans="6:7" ht="15.75" customHeight="1" x14ac:dyDescent="0.25">
      <c r="F983" s="5"/>
      <c r="G983" s="5"/>
    </row>
    <row r="984" spans="6:7" ht="15.75" customHeight="1" x14ac:dyDescent="0.25">
      <c r="F984" s="5"/>
      <c r="G984" s="5"/>
    </row>
    <row r="985" spans="6:7" ht="15.75" customHeight="1" x14ac:dyDescent="0.25">
      <c r="F985" s="5"/>
      <c r="G985" s="5"/>
    </row>
    <row r="986" spans="6:7" ht="15.75" customHeight="1" x14ac:dyDescent="0.25">
      <c r="F986" s="5"/>
      <c r="G986" s="5"/>
    </row>
    <row r="987" spans="6:7" ht="15.75" customHeight="1" x14ac:dyDescent="0.25">
      <c r="F987" s="5"/>
      <c r="G987" s="5"/>
    </row>
    <row r="988" spans="6:7" ht="15.75" customHeight="1" x14ac:dyDescent="0.25">
      <c r="F988" s="5"/>
      <c r="G988" s="5"/>
    </row>
    <row r="989" spans="6:7" ht="15.75" customHeight="1" x14ac:dyDescent="0.25">
      <c r="F989" s="5"/>
      <c r="G989" s="5"/>
    </row>
    <row r="990" spans="6:7" ht="15.75" customHeight="1" x14ac:dyDescent="0.25">
      <c r="F990" s="5"/>
      <c r="G990" s="5"/>
    </row>
    <row r="991" spans="6:7" ht="15.75" customHeight="1" x14ac:dyDescent="0.25">
      <c r="F991" s="5"/>
      <c r="G991" s="5"/>
    </row>
    <row r="992" spans="6:7" ht="15.75" customHeight="1" x14ac:dyDescent="0.25">
      <c r="F992" s="5"/>
      <c r="G992" s="5"/>
    </row>
    <row r="993" spans="6:7" ht="15.75" customHeight="1" x14ac:dyDescent="0.25">
      <c r="F993" s="5"/>
      <c r="G993" s="5"/>
    </row>
    <row r="994" spans="6:7" ht="15.75" customHeight="1" x14ac:dyDescent="0.25">
      <c r="F994" s="5"/>
      <c r="G994" s="5"/>
    </row>
    <row r="995" spans="6:7" ht="15.75" customHeight="1" x14ac:dyDescent="0.25">
      <c r="F995" s="5"/>
      <c r="G995" s="5"/>
    </row>
    <row r="996" spans="6:7" ht="15.75" customHeight="1" x14ac:dyDescent="0.25">
      <c r="F996" s="5"/>
      <c r="G996" s="5"/>
    </row>
    <row r="997" spans="6:7" ht="15.75" customHeight="1" x14ac:dyDescent="0.25">
      <c r="F997" s="5"/>
      <c r="G997" s="5"/>
    </row>
    <row r="998" spans="6:7" ht="15.75" customHeight="1" x14ac:dyDescent="0.25">
      <c r="F998" s="5"/>
      <c r="G998" s="5"/>
    </row>
    <row r="999" spans="6:7" ht="15.75" customHeight="1" x14ac:dyDescent="0.25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workbookViewId="3"/>
  </sheetViews>
  <sheetFormatPr defaultColWidth="11.42578125" defaultRowHeight="15" x14ac:dyDescent="0.25"/>
  <cols>
    <col min="1" max="2" width="15.42578125" bestFit="1" customWidth="1"/>
    <col min="5" max="5" width="15.28515625" bestFit="1" customWidth="1"/>
  </cols>
  <sheetData>
    <row r="1" spans="1:8" x14ac:dyDescent="0.25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5">
      <c r="A2" s="25">
        <v>44792</v>
      </c>
      <c r="B2" t="s">
        <v>91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5">
      <c r="A3" s="6">
        <v>44792</v>
      </c>
      <c r="B3" s="7" t="s">
        <v>92</v>
      </c>
      <c r="C3" s="4">
        <v>20</v>
      </c>
      <c r="D3" s="4" t="s">
        <v>9</v>
      </c>
      <c r="E3" s="5">
        <v>0</v>
      </c>
    </row>
    <row r="4" spans="1:8" x14ac:dyDescent="0.25">
      <c r="A4" s="6">
        <v>44795</v>
      </c>
      <c r="B4" s="16" t="s">
        <v>43</v>
      </c>
      <c r="C4" s="4">
        <v>1</v>
      </c>
      <c r="D4" s="4" t="s">
        <v>9</v>
      </c>
      <c r="E4" s="5">
        <v>0</v>
      </c>
    </row>
    <row r="5" spans="1:8" x14ac:dyDescent="0.25">
      <c r="A5" s="6">
        <v>44802</v>
      </c>
      <c r="B5" s="16" t="s">
        <v>43</v>
      </c>
      <c r="C5" s="4">
        <v>2</v>
      </c>
      <c r="D5" s="4" t="s">
        <v>9</v>
      </c>
      <c r="E5" s="5">
        <v>0</v>
      </c>
    </row>
    <row r="6" spans="1:8" x14ac:dyDescent="0.25">
      <c r="A6" s="6">
        <v>44809</v>
      </c>
      <c r="B6" s="16" t="s">
        <v>43</v>
      </c>
      <c r="C6" s="4">
        <v>2</v>
      </c>
      <c r="D6" s="4" t="s">
        <v>9</v>
      </c>
      <c r="E6" s="5">
        <v>0</v>
      </c>
    </row>
    <row r="7" spans="1:8" x14ac:dyDescent="0.25">
      <c r="A7" s="6">
        <v>44818</v>
      </c>
      <c r="B7" s="7" t="s">
        <v>92</v>
      </c>
      <c r="C7" s="4">
        <v>20</v>
      </c>
      <c r="D7" s="4" t="s">
        <v>9</v>
      </c>
      <c r="E7" s="5">
        <v>0</v>
      </c>
    </row>
    <row r="8" spans="1:8" x14ac:dyDescent="0.25">
      <c r="A8" s="6">
        <v>44823</v>
      </c>
      <c r="B8" s="16" t="s">
        <v>43</v>
      </c>
      <c r="C8" s="4">
        <v>1</v>
      </c>
      <c r="D8" s="4" t="s">
        <v>9</v>
      </c>
      <c r="E8" s="5">
        <v>0</v>
      </c>
    </row>
    <row r="9" spans="1:8" x14ac:dyDescent="0.25">
      <c r="A9" s="6">
        <v>44826</v>
      </c>
      <c r="B9" s="16" t="s">
        <v>43</v>
      </c>
      <c r="C9" s="7">
        <v>1</v>
      </c>
      <c r="D9" s="4" t="s">
        <v>9</v>
      </c>
      <c r="E9" s="5">
        <v>0</v>
      </c>
    </row>
    <row r="10" spans="1:8" x14ac:dyDescent="0.25">
      <c r="A10" s="6">
        <v>44831</v>
      </c>
      <c r="B10" s="16" t="s">
        <v>43</v>
      </c>
      <c r="C10" s="4">
        <v>3</v>
      </c>
      <c r="D10" s="4" t="s">
        <v>9</v>
      </c>
      <c r="E10" s="5">
        <v>0</v>
      </c>
    </row>
    <row r="11" spans="1:8" x14ac:dyDescent="0.25">
      <c r="A11" s="25">
        <v>44848</v>
      </c>
      <c r="B11" s="15" t="s">
        <v>28</v>
      </c>
      <c r="C11">
        <v>5</v>
      </c>
      <c r="D11" s="4" t="s">
        <v>9</v>
      </c>
      <c r="E11" s="5">
        <v>0</v>
      </c>
    </row>
    <row r="12" spans="1:8" x14ac:dyDescent="0.25">
      <c r="A12" s="25">
        <v>44852</v>
      </c>
      <c r="B12" t="s">
        <v>91</v>
      </c>
      <c r="C12">
        <v>40</v>
      </c>
      <c r="D12" s="7" t="s">
        <v>9</v>
      </c>
      <c r="E12" s="5">
        <v>0</v>
      </c>
    </row>
    <row r="13" spans="1:8" x14ac:dyDescent="0.25">
      <c r="A13" s="25">
        <v>44852</v>
      </c>
      <c r="B13" s="7" t="s">
        <v>92</v>
      </c>
      <c r="C13" s="4">
        <v>20</v>
      </c>
      <c r="D13" s="4" t="s">
        <v>9</v>
      </c>
      <c r="E13" s="5">
        <v>0</v>
      </c>
    </row>
    <row r="14" spans="1:8" x14ac:dyDescent="0.25">
      <c r="A14" s="25">
        <v>44858</v>
      </c>
      <c r="B14" s="16" t="s">
        <v>43</v>
      </c>
      <c r="C14" s="4">
        <v>1</v>
      </c>
      <c r="D14" s="4" t="s">
        <v>9</v>
      </c>
      <c r="E14" s="5">
        <v>0</v>
      </c>
    </row>
    <row r="15" spans="1:8" x14ac:dyDescent="0.25">
      <c r="A15" s="25">
        <v>44860</v>
      </c>
      <c r="B15" s="16" t="s">
        <v>43</v>
      </c>
      <c r="C15" s="4">
        <v>2</v>
      </c>
      <c r="D15" s="4" t="s">
        <v>9</v>
      </c>
      <c r="E15" s="5">
        <v>0</v>
      </c>
    </row>
    <row r="16" spans="1:8" x14ac:dyDescent="0.25">
      <c r="A16" s="25">
        <v>44865</v>
      </c>
      <c r="B16" s="16" t="s">
        <v>43</v>
      </c>
      <c r="C16" s="4">
        <v>2</v>
      </c>
      <c r="D16" s="4" t="s">
        <v>9</v>
      </c>
      <c r="E16" s="5">
        <v>0</v>
      </c>
    </row>
    <row r="17" spans="1:5" x14ac:dyDescent="0.25">
      <c r="A17" s="6">
        <v>44868</v>
      </c>
      <c r="B17" s="7" t="s">
        <v>92</v>
      </c>
      <c r="C17" s="4">
        <v>20</v>
      </c>
      <c r="D17" s="4" t="s">
        <v>9</v>
      </c>
      <c r="E17" s="5">
        <v>0</v>
      </c>
    </row>
    <row r="18" spans="1:5" x14ac:dyDescent="0.25">
      <c r="A18" s="6">
        <v>44869</v>
      </c>
      <c r="B18" s="16" t="s">
        <v>43</v>
      </c>
      <c r="C18" s="4">
        <v>1</v>
      </c>
      <c r="D18" s="4" t="s">
        <v>9</v>
      </c>
      <c r="E18" s="5">
        <v>0</v>
      </c>
    </row>
    <row r="19" spans="1:5" x14ac:dyDescent="0.25">
      <c r="A19" s="6">
        <v>44874</v>
      </c>
      <c r="B19" s="16" t="s">
        <v>43</v>
      </c>
      <c r="C19" s="7">
        <v>1</v>
      </c>
      <c r="D19" s="4" t="s">
        <v>9</v>
      </c>
      <c r="E19" s="5">
        <v>0</v>
      </c>
    </row>
    <row r="20" spans="1:5" x14ac:dyDescent="0.25">
      <c r="A20" s="6">
        <v>44880</v>
      </c>
      <c r="B20" s="16" t="s">
        <v>43</v>
      </c>
      <c r="C20" s="4">
        <v>3</v>
      </c>
      <c r="D20" s="4" t="s">
        <v>9</v>
      </c>
      <c r="E20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workbookViewId="3">
      <selection activeCell="E10" sqref="E10"/>
    </sheetView>
  </sheetViews>
  <sheetFormatPr defaultColWidth="14.42578125" defaultRowHeight="15" customHeight="1" x14ac:dyDescent="0.25"/>
  <cols>
    <col min="1" max="1" width="15.42578125" customWidth="1"/>
    <col min="2" max="2" width="8.7109375" customWidth="1"/>
    <col min="3" max="3" width="12.42578125" bestFit="1" customWidth="1"/>
    <col min="4" max="4" width="16.28515625" customWidth="1"/>
    <col min="5" max="5" width="8.7109375" customWidth="1"/>
    <col min="6" max="6" width="11.140625" bestFit="1" customWidth="1"/>
    <col min="7" max="7" width="8.7109375" customWidth="1"/>
    <col min="8" max="8" width="10.42578125" bestFit="1" customWidth="1"/>
    <col min="9" max="26" width="8.7109375" customWidth="1"/>
  </cols>
  <sheetData>
    <row r="1" spans="1:8" x14ac:dyDescent="0.25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5">
      <c r="A2" s="6">
        <v>44802</v>
      </c>
      <c r="B2" s="7" t="s">
        <v>11</v>
      </c>
      <c r="C2" s="5">
        <f>-SUM(fx!C2:C20)</f>
        <v>15994627.809854673</v>
      </c>
      <c r="D2" s="5">
        <f>C2/123</f>
        <v>130037.6244703632</v>
      </c>
      <c r="F2" s="12"/>
      <c r="H2" s="6"/>
    </row>
    <row r="3" spans="1:8" x14ac:dyDescent="0.25">
      <c r="A3" s="25">
        <v>44819</v>
      </c>
      <c r="B3" s="7" t="s">
        <v>11</v>
      </c>
      <c r="C3" s="5">
        <f>-SUM(fx!C21:C36)</f>
        <v>33975328.865260743</v>
      </c>
      <c r="D3" s="5">
        <f t="shared" ref="D3:D5" si="0">C3/123</f>
        <v>276222.18589642883</v>
      </c>
      <c r="H3" s="6"/>
    </row>
    <row r="4" spans="1:8" x14ac:dyDescent="0.25">
      <c r="A4" s="25">
        <v>44851</v>
      </c>
      <c r="B4" s="7" t="s">
        <v>11</v>
      </c>
      <c r="C4" s="5">
        <f>-SUM(fx!C37:C55)</f>
        <v>25854102.606508341</v>
      </c>
      <c r="D4" s="5">
        <f t="shared" si="0"/>
        <v>210195.95615047432</v>
      </c>
    </row>
    <row r="5" spans="1:8" x14ac:dyDescent="0.25">
      <c r="A5" s="25">
        <v>44880</v>
      </c>
      <c r="B5" s="7" t="s">
        <v>11</v>
      </c>
      <c r="C5" s="5">
        <f>-SUM(fx!C55:C71)</f>
        <v>26239148.027152188</v>
      </c>
      <c r="D5" s="5">
        <f t="shared" si="0"/>
        <v>213326.40672481453</v>
      </c>
    </row>
    <row r="6" spans="1:8" x14ac:dyDescent="0.25">
      <c r="C6" s="5"/>
      <c r="D6" s="5"/>
    </row>
    <row r="7" spans="1:8" x14ac:dyDescent="0.25">
      <c r="C7" s="5"/>
      <c r="D7" s="5"/>
    </row>
    <row r="8" spans="1:8" x14ac:dyDescent="0.25">
      <c r="C8" s="5"/>
      <c r="D8" s="5"/>
    </row>
    <row r="9" spans="1:8" x14ac:dyDescent="0.25">
      <c r="C9" s="5"/>
      <c r="D9" s="5"/>
    </row>
    <row r="10" spans="1:8" x14ac:dyDescent="0.25">
      <c r="C10" s="5"/>
      <c r="D10" s="5"/>
    </row>
    <row r="11" spans="1:8" x14ac:dyDescent="0.25">
      <c r="C11" s="5"/>
      <c r="D11" s="5"/>
    </row>
    <row r="12" spans="1:8" x14ac:dyDescent="0.25">
      <c r="C12" s="5"/>
      <c r="D12" s="5"/>
    </row>
    <row r="13" spans="1:8" x14ac:dyDescent="0.25">
      <c r="C13" s="5"/>
      <c r="D13" s="5"/>
    </row>
    <row r="14" spans="1:8" x14ac:dyDescent="0.25">
      <c r="C14" s="5"/>
      <c r="D14" s="5"/>
    </row>
    <row r="15" spans="1:8" x14ac:dyDescent="0.25">
      <c r="C15" s="5"/>
      <c r="D15" s="5"/>
    </row>
    <row r="16" spans="1:8" x14ac:dyDescent="0.25">
      <c r="C16" s="5"/>
      <c r="D16" s="5"/>
    </row>
    <row r="17" spans="3:4" x14ac:dyDescent="0.25">
      <c r="C17" s="5"/>
      <c r="D17" s="5"/>
    </row>
    <row r="18" spans="3:4" x14ac:dyDescent="0.25">
      <c r="C18" s="5"/>
      <c r="D18" s="5"/>
    </row>
    <row r="19" spans="3:4" x14ac:dyDescent="0.25">
      <c r="C19" s="5"/>
      <c r="D19" s="5"/>
    </row>
    <row r="20" spans="3:4" x14ac:dyDescent="0.25">
      <c r="C20" s="5"/>
      <c r="D20" s="5"/>
    </row>
    <row r="21" spans="3:4" ht="15.75" customHeight="1" x14ac:dyDescent="0.25">
      <c r="C21" s="5"/>
      <c r="D21" s="5"/>
    </row>
    <row r="22" spans="3:4" ht="15.75" customHeight="1" x14ac:dyDescent="0.25">
      <c r="C22" s="5"/>
      <c r="D22" s="5"/>
    </row>
    <row r="23" spans="3:4" ht="15.75" customHeight="1" x14ac:dyDescent="0.25">
      <c r="C23" s="5"/>
      <c r="D23" s="5"/>
    </row>
    <row r="24" spans="3:4" ht="15.75" customHeight="1" x14ac:dyDescent="0.25">
      <c r="C24" s="5"/>
      <c r="D24" s="5"/>
    </row>
    <row r="25" spans="3:4" ht="15.75" customHeight="1" x14ac:dyDescent="0.25">
      <c r="C25" s="5"/>
      <c r="D25" s="5"/>
    </row>
    <row r="26" spans="3:4" ht="15.75" customHeight="1" x14ac:dyDescent="0.25">
      <c r="C26" s="5"/>
      <c r="D26" s="5"/>
    </row>
    <row r="27" spans="3:4" ht="15.75" customHeight="1" x14ac:dyDescent="0.25">
      <c r="C27" s="5"/>
      <c r="D27" s="5"/>
    </row>
    <row r="28" spans="3:4" ht="15.75" customHeight="1" x14ac:dyDescent="0.25">
      <c r="C28" s="5"/>
      <c r="D28" s="5"/>
    </row>
    <row r="29" spans="3:4" ht="15.75" customHeight="1" x14ac:dyDescent="0.25">
      <c r="C29" s="5"/>
      <c r="D29" s="5"/>
    </row>
    <row r="30" spans="3:4" ht="15.75" customHeight="1" x14ac:dyDescent="0.25">
      <c r="C30" s="5"/>
      <c r="D30" s="5"/>
    </row>
    <row r="31" spans="3:4" ht="15.75" customHeight="1" x14ac:dyDescent="0.25">
      <c r="C31" s="5"/>
      <c r="D31" s="5"/>
    </row>
    <row r="32" spans="3:4" ht="15.75" customHeight="1" x14ac:dyDescent="0.25">
      <c r="C32" s="5"/>
      <c r="D32" s="5"/>
    </row>
    <row r="33" spans="3:4" ht="15.75" customHeight="1" x14ac:dyDescent="0.25">
      <c r="C33" s="5"/>
      <c r="D33" s="5"/>
    </row>
    <row r="34" spans="3:4" ht="15.75" customHeight="1" x14ac:dyDescent="0.25">
      <c r="C34" s="5"/>
      <c r="D34" s="5"/>
    </row>
    <row r="35" spans="3:4" ht="15.75" customHeight="1" x14ac:dyDescent="0.25">
      <c r="C35" s="5"/>
      <c r="D35" s="5"/>
    </row>
    <row r="36" spans="3:4" ht="15.75" customHeight="1" x14ac:dyDescent="0.25">
      <c r="C36" s="5"/>
      <c r="D36" s="5"/>
    </row>
    <row r="37" spans="3:4" ht="15.75" customHeight="1" x14ac:dyDescent="0.25">
      <c r="C37" s="5"/>
      <c r="D37" s="5"/>
    </row>
    <row r="38" spans="3:4" ht="15.75" customHeight="1" x14ac:dyDescent="0.25">
      <c r="C38" s="5"/>
      <c r="D38" s="5"/>
    </row>
    <row r="39" spans="3:4" ht="15.75" customHeight="1" x14ac:dyDescent="0.25">
      <c r="C39" s="5"/>
      <c r="D39" s="5"/>
    </row>
    <row r="40" spans="3:4" ht="15.75" customHeight="1" x14ac:dyDescent="0.25">
      <c r="C40" s="5"/>
      <c r="D40" s="5"/>
    </row>
    <row r="41" spans="3:4" ht="15.75" customHeight="1" x14ac:dyDescent="0.25">
      <c r="C41" s="5"/>
      <c r="D41" s="5"/>
    </row>
    <row r="42" spans="3:4" ht="15.75" customHeight="1" x14ac:dyDescent="0.25">
      <c r="C42" s="5"/>
      <c r="D42" s="5"/>
    </row>
    <row r="43" spans="3:4" ht="15.75" customHeight="1" x14ac:dyDescent="0.25">
      <c r="C43" s="5"/>
      <c r="D43" s="5"/>
    </row>
    <row r="44" spans="3:4" ht="15.75" customHeight="1" x14ac:dyDescent="0.25">
      <c r="C44" s="5"/>
      <c r="D44" s="5"/>
    </row>
    <row r="45" spans="3:4" ht="15.75" customHeight="1" x14ac:dyDescent="0.25">
      <c r="C45" s="5"/>
      <c r="D45" s="5"/>
    </row>
    <row r="46" spans="3:4" ht="15.75" customHeight="1" x14ac:dyDescent="0.25">
      <c r="C46" s="5"/>
      <c r="D46" s="5"/>
    </row>
    <row r="47" spans="3:4" ht="15.75" customHeight="1" x14ac:dyDescent="0.25">
      <c r="C47" s="5"/>
      <c r="D47" s="5"/>
    </row>
    <row r="48" spans="3:4" ht="15.75" customHeight="1" x14ac:dyDescent="0.25">
      <c r="C48" s="5"/>
      <c r="D48" s="5"/>
    </row>
    <row r="49" spans="3:4" ht="15.75" customHeight="1" x14ac:dyDescent="0.25">
      <c r="C49" s="5"/>
      <c r="D49" s="5"/>
    </row>
    <row r="50" spans="3:4" ht="15.75" customHeight="1" x14ac:dyDescent="0.25">
      <c r="C50" s="5"/>
      <c r="D50" s="5"/>
    </row>
    <row r="51" spans="3:4" ht="15.75" customHeight="1" x14ac:dyDescent="0.25">
      <c r="C51" s="5"/>
      <c r="D51" s="5"/>
    </row>
    <row r="52" spans="3:4" ht="15.75" customHeight="1" x14ac:dyDescent="0.25">
      <c r="C52" s="5"/>
      <c r="D52" s="5"/>
    </row>
    <row r="53" spans="3:4" ht="15.75" customHeight="1" x14ac:dyDescent="0.25">
      <c r="C53" s="5"/>
      <c r="D53" s="5"/>
    </row>
    <row r="54" spans="3:4" ht="15.75" customHeight="1" x14ac:dyDescent="0.25">
      <c r="C54" s="5"/>
      <c r="D54" s="5"/>
    </row>
    <row r="55" spans="3:4" ht="15.75" customHeight="1" x14ac:dyDescent="0.25">
      <c r="C55" s="5"/>
      <c r="D55" s="5"/>
    </row>
    <row r="56" spans="3:4" ht="15.75" customHeight="1" x14ac:dyDescent="0.25">
      <c r="C56" s="5"/>
      <c r="D56" s="5"/>
    </row>
    <row r="57" spans="3:4" ht="15.75" customHeight="1" x14ac:dyDescent="0.25">
      <c r="C57" s="5"/>
      <c r="D57" s="5"/>
    </row>
    <row r="58" spans="3:4" ht="15.75" customHeight="1" x14ac:dyDescent="0.25">
      <c r="C58" s="5"/>
      <c r="D58" s="5"/>
    </row>
    <row r="59" spans="3:4" ht="15.75" customHeight="1" x14ac:dyDescent="0.25">
      <c r="C59" s="5"/>
      <c r="D59" s="5"/>
    </row>
    <row r="60" spans="3:4" ht="15.75" customHeight="1" x14ac:dyDescent="0.25">
      <c r="C60" s="5"/>
      <c r="D60" s="5"/>
    </row>
    <row r="61" spans="3:4" ht="15.75" customHeight="1" x14ac:dyDescent="0.25">
      <c r="C61" s="5"/>
      <c r="D61" s="5"/>
    </row>
    <row r="62" spans="3:4" ht="15.75" customHeight="1" x14ac:dyDescent="0.25">
      <c r="C62" s="5"/>
      <c r="D62" s="5"/>
    </row>
    <row r="63" spans="3:4" ht="15.75" customHeight="1" x14ac:dyDescent="0.25">
      <c r="C63" s="5"/>
      <c r="D63" s="5"/>
    </row>
    <row r="64" spans="3:4" ht="15.75" customHeight="1" x14ac:dyDescent="0.25">
      <c r="C64" s="5"/>
      <c r="D64" s="5"/>
    </row>
    <row r="65" spans="3:4" ht="15.75" customHeight="1" x14ac:dyDescent="0.25">
      <c r="C65" s="5"/>
      <c r="D65" s="5"/>
    </row>
    <row r="66" spans="3:4" ht="15.75" customHeight="1" x14ac:dyDescent="0.25">
      <c r="C66" s="5"/>
      <c r="D66" s="5"/>
    </row>
    <row r="67" spans="3:4" ht="15.75" customHeight="1" x14ac:dyDescent="0.25">
      <c r="C67" s="5"/>
      <c r="D67" s="5"/>
    </row>
    <row r="68" spans="3:4" ht="15.75" customHeight="1" x14ac:dyDescent="0.25">
      <c r="C68" s="5"/>
      <c r="D68" s="5"/>
    </row>
    <row r="69" spans="3:4" ht="15.75" customHeight="1" x14ac:dyDescent="0.25">
      <c r="C69" s="5"/>
      <c r="D69" s="5"/>
    </row>
    <row r="70" spans="3:4" ht="15.75" customHeight="1" x14ac:dyDescent="0.25">
      <c r="C70" s="5"/>
      <c r="D70" s="5"/>
    </row>
    <row r="71" spans="3:4" ht="15.75" customHeight="1" x14ac:dyDescent="0.25">
      <c r="C71" s="5"/>
      <c r="D71" s="5"/>
    </row>
    <row r="72" spans="3:4" ht="15.75" customHeight="1" x14ac:dyDescent="0.25">
      <c r="C72" s="5"/>
      <c r="D72" s="5"/>
    </row>
    <row r="73" spans="3:4" ht="15.75" customHeight="1" x14ac:dyDescent="0.25">
      <c r="C73" s="5"/>
      <c r="D73" s="5"/>
    </row>
    <row r="74" spans="3:4" ht="15.75" customHeight="1" x14ac:dyDescent="0.25">
      <c r="C74" s="5"/>
      <c r="D74" s="5"/>
    </row>
    <row r="75" spans="3:4" ht="15.75" customHeight="1" x14ac:dyDescent="0.25">
      <c r="C75" s="5"/>
      <c r="D75" s="5"/>
    </row>
    <row r="76" spans="3:4" ht="15.75" customHeight="1" x14ac:dyDescent="0.25">
      <c r="C76" s="5"/>
      <c r="D76" s="5"/>
    </row>
    <row r="77" spans="3:4" ht="15.75" customHeight="1" x14ac:dyDescent="0.25">
      <c r="C77" s="5"/>
      <c r="D77" s="5"/>
    </row>
    <row r="78" spans="3:4" ht="15.75" customHeight="1" x14ac:dyDescent="0.25">
      <c r="C78" s="5"/>
      <c r="D78" s="5"/>
    </row>
    <row r="79" spans="3:4" ht="15.75" customHeight="1" x14ac:dyDescent="0.25">
      <c r="C79" s="5"/>
      <c r="D79" s="5"/>
    </row>
    <row r="80" spans="3:4" ht="15.75" customHeight="1" x14ac:dyDescent="0.25">
      <c r="C80" s="5"/>
      <c r="D80" s="5"/>
    </row>
    <row r="81" spans="3:4" ht="15.75" customHeight="1" x14ac:dyDescent="0.25">
      <c r="C81" s="5"/>
      <c r="D81" s="5"/>
    </row>
    <row r="82" spans="3:4" ht="15.75" customHeight="1" x14ac:dyDescent="0.25">
      <c r="C82" s="5"/>
      <c r="D82" s="5"/>
    </row>
    <row r="83" spans="3:4" ht="15.75" customHeight="1" x14ac:dyDescent="0.25">
      <c r="C83" s="5"/>
      <c r="D83" s="5"/>
    </row>
    <row r="84" spans="3:4" ht="15.75" customHeight="1" x14ac:dyDescent="0.25">
      <c r="C84" s="5"/>
      <c r="D84" s="5"/>
    </row>
    <row r="85" spans="3:4" ht="15.75" customHeight="1" x14ac:dyDescent="0.25">
      <c r="C85" s="5"/>
      <c r="D85" s="5"/>
    </row>
    <row r="86" spans="3:4" ht="15.75" customHeight="1" x14ac:dyDescent="0.25">
      <c r="C86" s="5"/>
      <c r="D86" s="5"/>
    </row>
    <row r="87" spans="3:4" ht="15.75" customHeight="1" x14ac:dyDescent="0.25">
      <c r="C87" s="5"/>
      <c r="D87" s="5"/>
    </row>
    <row r="88" spans="3:4" ht="15.75" customHeight="1" x14ac:dyDescent="0.25">
      <c r="C88" s="5"/>
      <c r="D88" s="5"/>
    </row>
    <row r="89" spans="3:4" ht="15.75" customHeight="1" x14ac:dyDescent="0.25">
      <c r="C89" s="5"/>
      <c r="D89" s="5"/>
    </row>
    <row r="90" spans="3:4" ht="15.75" customHeight="1" x14ac:dyDescent="0.25">
      <c r="C90" s="5"/>
      <c r="D90" s="5"/>
    </row>
    <row r="91" spans="3:4" ht="15.75" customHeight="1" x14ac:dyDescent="0.25">
      <c r="C91" s="5"/>
      <c r="D91" s="5"/>
    </row>
    <row r="92" spans="3:4" ht="15.75" customHeight="1" x14ac:dyDescent="0.25">
      <c r="C92" s="5"/>
      <c r="D92" s="5"/>
    </row>
    <row r="93" spans="3:4" ht="15.75" customHeight="1" x14ac:dyDescent="0.25">
      <c r="C93" s="5"/>
      <c r="D93" s="5"/>
    </row>
    <row r="94" spans="3:4" ht="15.75" customHeight="1" x14ac:dyDescent="0.25">
      <c r="C94" s="5"/>
      <c r="D94" s="5"/>
    </row>
    <row r="95" spans="3:4" ht="15.75" customHeight="1" x14ac:dyDescent="0.25">
      <c r="C95" s="5"/>
      <c r="D95" s="5"/>
    </row>
    <row r="96" spans="3:4" ht="15.75" customHeight="1" x14ac:dyDescent="0.25">
      <c r="C96" s="5"/>
      <c r="D96" s="5"/>
    </row>
    <row r="97" spans="3:4" ht="15.75" customHeight="1" x14ac:dyDescent="0.25">
      <c r="C97" s="5"/>
      <c r="D97" s="5"/>
    </row>
    <row r="98" spans="3:4" ht="15.75" customHeight="1" x14ac:dyDescent="0.25">
      <c r="C98" s="5"/>
      <c r="D98" s="5"/>
    </row>
    <row r="99" spans="3:4" ht="15.75" customHeight="1" x14ac:dyDescent="0.25">
      <c r="C99" s="5"/>
      <c r="D99" s="5"/>
    </row>
    <row r="100" spans="3:4" ht="15.75" customHeight="1" x14ac:dyDescent="0.25">
      <c r="C100" s="5"/>
      <c r="D100" s="5"/>
    </row>
    <row r="101" spans="3:4" ht="15.75" customHeight="1" x14ac:dyDescent="0.25">
      <c r="C101" s="5"/>
      <c r="D101" s="5"/>
    </row>
    <row r="102" spans="3:4" ht="15.75" customHeight="1" x14ac:dyDescent="0.25">
      <c r="C102" s="5"/>
      <c r="D102" s="5"/>
    </row>
    <row r="103" spans="3:4" ht="15.75" customHeight="1" x14ac:dyDescent="0.25">
      <c r="C103" s="5"/>
      <c r="D103" s="5"/>
    </row>
    <row r="104" spans="3:4" ht="15.75" customHeight="1" x14ac:dyDescent="0.25">
      <c r="C104" s="5"/>
      <c r="D104" s="5"/>
    </row>
    <row r="105" spans="3:4" ht="15.75" customHeight="1" x14ac:dyDescent="0.25">
      <c r="C105" s="5"/>
      <c r="D105" s="5"/>
    </row>
    <row r="106" spans="3:4" ht="15.75" customHeight="1" x14ac:dyDescent="0.25">
      <c r="C106" s="5"/>
      <c r="D106" s="5"/>
    </row>
    <row r="107" spans="3:4" ht="15.75" customHeight="1" x14ac:dyDescent="0.25">
      <c r="C107" s="5"/>
      <c r="D107" s="5"/>
    </row>
    <row r="108" spans="3:4" ht="15.75" customHeight="1" x14ac:dyDescent="0.25">
      <c r="C108" s="5"/>
      <c r="D108" s="5"/>
    </row>
    <row r="109" spans="3:4" ht="15.75" customHeight="1" x14ac:dyDescent="0.25">
      <c r="C109" s="5"/>
      <c r="D109" s="5"/>
    </row>
    <row r="110" spans="3:4" ht="15.75" customHeight="1" x14ac:dyDescent="0.25">
      <c r="C110" s="5"/>
      <c r="D110" s="5"/>
    </row>
    <row r="111" spans="3:4" ht="15.75" customHeight="1" x14ac:dyDescent="0.25">
      <c r="C111" s="5"/>
      <c r="D111" s="5"/>
    </row>
    <row r="112" spans="3:4" ht="15.75" customHeight="1" x14ac:dyDescent="0.25">
      <c r="C112" s="5"/>
      <c r="D112" s="5"/>
    </row>
    <row r="113" spans="3:4" ht="15.75" customHeight="1" x14ac:dyDescent="0.25">
      <c r="C113" s="5"/>
      <c r="D113" s="5"/>
    </row>
    <row r="114" spans="3:4" ht="15.75" customHeight="1" x14ac:dyDescent="0.25">
      <c r="C114" s="5"/>
      <c r="D114" s="5"/>
    </row>
    <row r="115" spans="3:4" ht="15.75" customHeight="1" x14ac:dyDescent="0.25">
      <c r="C115" s="5"/>
      <c r="D115" s="5"/>
    </row>
    <row r="116" spans="3:4" ht="15.75" customHeight="1" x14ac:dyDescent="0.25">
      <c r="C116" s="5"/>
      <c r="D116" s="5"/>
    </row>
    <row r="117" spans="3:4" ht="15.75" customHeight="1" x14ac:dyDescent="0.25">
      <c r="C117" s="5"/>
      <c r="D117" s="5"/>
    </row>
    <row r="118" spans="3:4" ht="15.75" customHeight="1" x14ac:dyDescent="0.25">
      <c r="C118" s="5"/>
      <c r="D118" s="5"/>
    </row>
    <row r="119" spans="3:4" ht="15.75" customHeight="1" x14ac:dyDescent="0.25">
      <c r="C119" s="5"/>
      <c r="D119" s="5"/>
    </row>
    <row r="120" spans="3:4" ht="15.75" customHeight="1" x14ac:dyDescent="0.25">
      <c r="C120" s="5"/>
      <c r="D120" s="5"/>
    </row>
    <row r="121" spans="3:4" ht="15.75" customHeight="1" x14ac:dyDescent="0.25">
      <c r="C121" s="5"/>
      <c r="D121" s="5"/>
    </row>
    <row r="122" spans="3:4" ht="15.75" customHeight="1" x14ac:dyDescent="0.25">
      <c r="C122" s="5"/>
      <c r="D122" s="5"/>
    </row>
    <row r="123" spans="3:4" ht="15.75" customHeight="1" x14ac:dyDescent="0.25">
      <c r="C123" s="5"/>
      <c r="D123" s="5"/>
    </row>
    <row r="124" spans="3:4" ht="15.75" customHeight="1" x14ac:dyDescent="0.25">
      <c r="C124" s="5"/>
      <c r="D124" s="5"/>
    </row>
    <row r="125" spans="3:4" ht="15.75" customHeight="1" x14ac:dyDescent="0.25">
      <c r="C125" s="5"/>
      <c r="D125" s="5"/>
    </row>
    <row r="126" spans="3:4" ht="15.75" customHeight="1" x14ac:dyDescent="0.25">
      <c r="C126" s="5"/>
      <c r="D126" s="5"/>
    </row>
    <row r="127" spans="3:4" ht="15.75" customHeight="1" x14ac:dyDescent="0.25">
      <c r="C127" s="5"/>
      <c r="D127" s="5"/>
    </row>
    <row r="128" spans="3:4" ht="15.75" customHeight="1" x14ac:dyDescent="0.25">
      <c r="C128" s="5"/>
      <c r="D128" s="5"/>
    </row>
    <row r="129" spans="3:4" ht="15.75" customHeight="1" x14ac:dyDescent="0.25">
      <c r="C129" s="5"/>
      <c r="D129" s="5"/>
    </row>
    <row r="130" spans="3:4" ht="15.75" customHeight="1" x14ac:dyDescent="0.25">
      <c r="C130" s="5"/>
      <c r="D130" s="5"/>
    </row>
    <row r="131" spans="3:4" ht="15.75" customHeight="1" x14ac:dyDescent="0.25">
      <c r="C131" s="5"/>
      <c r="D131" s="5"/>
    </row>
    <row r="132" spans="3:4" ht="15.75" customHeight="1" x14ac:dyDescent="0.25">
      <c r="C132" s="5"/>
      <c r="D132" s="5"/>
    </row>
    <row r="133" spans="3:4" ht="15.75" customHeight="1" x14ac:dyDescent="0.25">
      <c r="C133" s="5"/>
      <c r="D133" s="5"/>
    </row>
    <row r="134" spans="3:4" ht="15.75" customHeight="1" x14ac:dyDescent="0.25">
      <c r="C134" s="5"/>
      <c r="D134" s="5"/>
    </row>
    <row r="135" spans="3:4" ht="15.75" customHeight="1" x14ac:dyDescent="0.25">
      <c r="C135" s="5"/>
      <c r="D135" s="5"/>
    </row>
    <row r="136" spans="3:4" ht="15.75" customHeight="1" x14ac:dyDescent="0.25">
      <c r="C136" s="5"/>
      <c r="D136" s="5"/>
    </row>
    <row r="137" spans="3:4" ht="15.75" customHeight="1" x14ac:dyDescent="0.25">
      <c r="C137" s="5"/>
      <c r="D137" s="5"/>
    </row>
    <row r="138" spans="3:4" ht="15.75" customHeight="1" x14ac:dyDescent="0.25">
      <c r="C138" s="5"/>
      <c r="D138" s="5"/>
    </row>
    <row r="139" spans="3:4" ht="15.75" customHeight="1" x14ac:dyDescent="0.25">
      <c r="C139" s="5"/>
      <c r="D139" s="5"/>
    </row>
    <row r="140" spans="3:4" ht="15.75" customHeight="1" x14ac:dyDescent="0.25">
      <c r="C140" s="5"/>
      <c r="D140" s="5"/>
    </row>
    <row r="141" spans="3:4" ht="15.75" customHeight="1" x14ac:dyDescent="0.25">
      <c r="C141" s="5"/>
      <c r="D141" s="5"/>
    </row>
    <row r="142" spans="3:4" ht="15.75" customHeight="1" x14ac:dyDescent="0.25">
      <c r="C142" s="5"/>
      <c r="D142" s="5"/>
    </row>
    <row r="143" spans="3:4" ht="15.75" customHeight="1" x14ac:dyDescent="0.25">
      <c r="C143" s="5"/>
      <c r="D143" s="5"/>
    </row>
    <row r="144" spans="3:4" ht="15.75" customHeight="1" x14ac:dyDescent="0.25">
      <c r="C144" s="5"/>
      <c r="D144" s="5"/>
    </row>
    <row r="145" spans="3:4" ht="15.75" customHeight="1" x14ac:dyDescent="0.25">
      <c r="C145" s="5"/>
      <c r="D145" s="5"/>
    </row>
    <row r="146" spans="3:4" ht="15.75" customHeight="1" x14ac:dyDescent="0.25">
      <c r="C146" s="5"/>
      <c r="D146" s="5"/>
    </row>
    <row r="147" spans="3:4" ht="15.75" customHeight="1" x14ac:dyDescent="0.25">
      <c r="C147" s="5"/>
      <c r="D147" s="5"/>
    </row>
    <row r="148" spans="3:4" ht="15.75" customHeight="1" x14ac:dyDescent="0.25">
      <c r="C148" s="5"/>
      <c r="D148" s="5"/>
    </row>
    <row r="149" spans="3:4" ht="15.75" customHeight="1" x14ac:dyDescent="0.25">
      <c r="C149" s="5"/>
      <c r="D149" s="5"/>
    </row>
    <row r="150" spans="3:4" ht="15.75" customHeight="1" x14ac:dyDescent="0.25">
      <c r="C150" s="5"/>
      <c r="D150" s="5"/>
    </row>
    <row r="151" spans="3:4" ht="15.75" customHeight="1" x14ac:dyDescent="0.25">
      <c r="C151" s="5"/>
      <c r="D151" s="5"/>
    </row>
    <row r="152" spans="3:4" ht="15.75" customHeight="1" x14ac:dyDescent="0.25">
      <c r="C152" s="5"/>
      <c r="D152" s="5"/>
    </row>
    <row r="153" spans="3:4" ht="15.75" customHeight="1" x14ac:dyDescent="0.25">
      <c r="C153" s="5"/>
      <c r="D153" s="5"/>
    </row>
    <row r="154" spans="3:4" ht="15.75" customHeight="1" x14ac:dyDescent="0.25">
      <c r="C154" s="5"/>
      <c r="D154" s="5"/>
    </row>
    <row r="155" spans="3:4" ht="15.75" customHeight="1" x14ac:dyDescent="0.25">
      <c r="C155" s="5"/>
      <c r="D155" s="5"/>
    </row>
    <row r="156" spans="3:4" ht="15.75" customHeight="1" x14ac:dyDescent="0.25">
      <c r="C156" s="5"/>
      <c r="D156" s="5"/>
    </row>
    <row r="157" spans="3:4" ht="15.75" customHeight="1" x14ac:dyDescent="0.25">
      <c r="C157" s="5"/>
      <c r="D157" s="5"/>
    </row>
    <row r="158" spans="3:4" ht="15.75" customHeight="1" x14ac:dyDescent="0.25">
      <c r="C158" s="5"/>
      <c r="D158" s="5"/>
    </row>
    <row r="159" spans="3:4" ht="15.75" customHeight="1" x14ac:dyDescent="0.25">
      <c r="C159" s="5"/>
      <c r="D159" s="5"/>
    </row>
    <row r="160" spans="3:4" ht="15.75" customHeight="1" x14ac:dyDescent="0.25">
      <c r="C160" s="5"/>
      <c r="D160" s="5"/>
    </row>
    <row r="161" spans="3:4" ht="15.75" customHeight="1" x14ac:dyDescent="0.25">
      <c r="C161" s="5"/>
      <c r="D161" s="5"/>
    </row>
    <row r="162" spans="3:4" ht="15.75" customHeight="1" x14ac:dyDescent="0.25">
      <c r="C162" s="5"/>
      <c r="D162" s="5"/>
    </row>
    <row r="163" spans="3:4" ht="15.75" customHeight="1" x14ac:dyDescent="0.25">
      <c r="C163" s="5"/>
      <c r="D163" s="5"/>
    </row>
    <row r="164" spans="3:4" ht="15.75" customHeight="1" x14ac:dyDescent="0.25">
      <c r="C164" s="5"/>
      <c r="D164" s="5"/>
    </row>
    <row r="165" spans="3:4" ht="15.75" customHeight="1" x14ac:dyDescent="0.25">
      <c r="C165" s="5"/>
      <c r="D165" s="5"/>
    </row>
    <row r="166" spans="3:4" ht="15.75" customHeight="1" x14ac:dyDescent="0.25">
      <c r="C166" s="5"/>
      <c r="D166" s="5"/>
    </row>
    <row r="167" spans="3:4" ht="15.75" customHeight="1" x14ac:dyDescent="0.25">
      <c r="C167" s="5"/>
      <c r="D167" s="5"/>
    </row>
    <row r="168" spans="3:4" ht="15.75" customHeight="1" x14ac:dyDescent="0.25">
      <c r="C168" s="5"/>
      <c r="D168" s="5"/>
    </row>
    <row r="169" spans="3:4" ht="15.75" customHeight="1" x14ac:dyDescent="0.25">
      <c r="C169" s="5"/>
      <c r="D169" s="5"/>
    </row>
    <row r="170" spans="3:4" ht="15.75" customHeight="1" x14ac:dyDescent="0.25">
      <c r="C170" s="5"/>
      <c r="D170" s="5"/>
    </row>
    <row r="171" spans="3:4" ht="15.75" customHeight="1" x14ac:dyDescent="0.25">
      <c r="C171" s="5"/>
      <c r="D171" s="5"/>
    </row>
    <row r="172" spans="3:4" ht="15.75" customHeight="1" x14ac:dyDescent="0.25">
      <c r="C172" s="5"/>
      <c r="D172" s="5"/>
    </row>
    <row r="173" spans="3:4" ht="15.75" customHeight="1" x14ac:dyDescent="0.25">
      <c r="C173" s="5"/>
      <c r="D173" s="5"/>
    </row>
    <row r="174" spans="3:4" ht="15.75" customHeight="1" x14ac:dyDescent="0.25">
      <c r="C174" s="5"/>
      <c r="D174" s="5"/>
    </row>
    <row r="175" spans="3:4" ht="15.75" customHeight="1" x14ac:dyDescent="0.25">
      <c r="C175" s="5"/>
      <c r="D175" s="5"/>
    </row>
    <row r="176" spans="3:4" ht="15.75" customHeight="1" x14ac:dyDescent="0.25">
      <c r="C176" s="5"/>
      <c r="D176" s="5"/>
    </row>
    <row r="177" spans="3:4" ht="15.75" customHeight="1" x14ac:dyDescent="0.25">
      <c r="C177" s="5"/>
      <c r="D177" s="5"/>
    </row>
    <row r="178" spans="3:4" ht="15.75" customHeight="1" x14ac:dyDescent="0.25">
      <c r="C178" s="5"/>
      <c r="D178" s="5"/>
    </row>
    <row r="179" spans="3:4" ht="15.75" customHeight="1" x14ac:dyDescent="0.25">
      <c r="C179" s="5"/>
      <c r="D179" s="5"/>
    </row>
    <row r="180" spans="3:4" ht="15.75" customHeight="1" x14ac:dyDescent="0.25">
      <c r="C180" s="5"/>
      <c r="D180" s="5"/>
    </row>
    <row r="181" spans="3:4" ht="15.75" customHeight="1" x14ac:dyDescent="0.25">
      <c r="C181" s="5"/>
      <c r="D181" s="5"/>
    </row>
    <row r="182" spans="3:4" ht="15.75" customHeight="1" x14ac:dyDescent="0.25">
      <c r="C182" s="5"/>
      <c r="D182" s="5"/>
    </row>
    <row r="183" spans="3:4" ht="15.75" customHeight="1" x14ac:dyDescent="0.25">
      <c r="C183" s="5"/>
      <c r="D183" s="5"/>
    </row>
    <row r="184" spans="3:4" ht="15.75" customHeight="1" x14ac:dyDescent="0.25">
      <c r="C184" s="5"/>
      <c r="D184" s="5"/>
    </row>
    <row r="185" spans="3:4" ht="15.75" customHeight="1" x14ac:dyDescent="0.25">
      <c r="C185" s="5"/>
      <c r="D185" s="5"/>
    </row>
    <row r="186" spans="3:4" ht="15.75" customHeight="1" x14ac:dyDescent="0.25">
      <c r="C186" s="5"/>
      <c r="D186" s="5"/>
    </row>
    <row r="187" spans="3:4" ht="15.75" customHeight="1" x14ac:dyDescent="0.25">
      <c r="C187" s="5"/>
      <c r="D187" s="5"/>
    </row>
    <row r="188" spans="3:4" ht="15.75" customHeight="1" x14ac:dyDescent="0.25">
      <c r="C188" s="5"/>
      <c r="D188" s="5"/>
    </row>
    <row r="189" spans="3:4" ht="15.75" customHeight="1" x14ac:dyDescent="0.25">
      <c r="C189" s="5"/>
      <c r="D189" s="5"/>
    </row>
    <row r="190" spans="3:4" ht="15.75" customHeight="1" x14ac:dyDescent="0.25">
      <c r="C190" s="5"/>
      <c r="D190" s="5"/>
    </row>
    <row r="191" spans="3:4" ht="15.75" customHeight="1" x14ac:dyDescent="0.25">
      <c r="C191" s="5"/>
      <c r="D191" s="5"/>
    </row>
    <row r="192" spans="3:4" ht="15.75" customHeight="1" x14ac:dyDescent="0.25">
      <c r="C192" s="5"/>
      <c r="D192" s="5"/>
    </row>
    <row r="193" spans="3:4" ht="15.75" customHeight="1" x14ac:dyDescent="0.25">
      <c r="C193" s="5"/>
      <c r="D193" s="5"/>
    </row>
    <row r="194" spans="3:4" ht="15.75" customHeight="1" x14ac:dyDescent="0.25">
      <c r="C194" s="5"/>
      <c r="D194" s="5"/>
    </row>
    <row r="195" spans="3:4" ht="15.75" customHeight="1" x14ac:dyDescent="0.25">
      <c r="C195" s="5"/>
      <c r="D195" s="5"/>
    </row>
    <row r="196" spans="3:4" ht="15.75" customHeight="1" x14ac:dyDescent="0.25">
      <c r="C196" s="5"/>
      <c r="D196" s="5"/>
    </row>
    <row r="197" spans="3:4" ht="15.75" customHeight="1" x14ac:dyDescent="0.25">
      <c r="C197" s="5"/>
      <c r="D197" s="5"/>
    </row>
    <row r="198" spans="3:4" ht="15.75" customHeight="1" x14ac:dyDescent="0.25">
      <c r="C198" s="5"/>
      <c r="D198" s="5"/>
    </row>
    <row r="199" spans="3:4" ht="15.75" customHeight="1" x14ac:dyDescent="0.25">
      <c r="C199" s="5"/>
      <c r="D199" s="5"/>
    </row>
    <row r="200" spans="3:4" ht="15.75" customHeight="1" x14ac:dyDescent="0.25">
      <c r="C200" s="5"/>
      <c r="D200" s="5"/>
    </row>
    <row r="201" spans="3:4" ht="15.75" customHeight="1" x14ac:dyDescent="0.25">
      <c r="C201" s="5"/>
      <c r="D201" s="5"/>
    </row>
    <row r="202" spans="3:4" ht="15.75" customHeight="1" x14ac:dyDescent="0.25">
      <c r="C202" s="5"/>
      <c r="D202" s="5"/>
    </row>
    <row r="203" spans="3:4" ht="15.75" customHeight="1" x14ac:dyDescent="0.25">
      <c r="C203" s="5"/>
      <c r="D203" s="5"/>
    </row>
    <row r="204" spans="3:4" ht="15.75" customHeight="1" x14ac:dyDescent="0.25">
      <c r="C204" s="5"/>
      <c r="D204" s="5"/>
    </row>
    <row r="205" spans="3:4" ht="15.75" customHeight="1" x14ac:dyDescent="0.25">
      <c r="C205" s="5"/>
      <c r="D205" s="5"/>
    </row>
    <row r="206" spans="3:4" ht="15.75" customHeight="1" x14ac:dyDescent="0.25">
      <c r="C206" s="5"/>
      <c r="D206" s="5"/>
    </row>
    <row r="207" spans="3:4" ht="15.75" customHeight="1" x14ac:dyDescent="0.25">
      <c r="C207" s="5"/>
      <c r="D207" s="5"/>
    </row>
    <row r="208" spans="3:4" ht="15.75" customHeight="1" x14ac:dyDescent="0.25">
      <c r="C208" s="5"/>
      <c r="D208" s="5"/>
    </row>
    <row r="209" spans="3:4" ht="15.75" customHeight="1" x14ac:dyDescent="0.25">
      <c r="C209" s="5"/>
      <c r="D209" s="5"/>
    </row>
    <row r="210" spans="3:4" ht="15.75" customHeight="1" x14ac:dyDescent="0.25">
      <c r="C210" s="5"/>
      <c r="D210" s="5"/>
    </row>
    <row r="211" spans="3:4" ht="15.75" customHeight="1" x14ac:dyDescent="0.25">
      <c r="C211" s="5"/>
      <c r="D211" s="5"/>
    </row>
    <row r="212" spans="3:4" ht="15.75" customHeight="1" x14ac:dyDescent="0.25">
      <c r="C212" s="5"/>
      <c r="D212" s="5"/>
    </row>
    <row r="213" spans="3:4" ht="15.75" customHeight="1" x14ac:dyDescent="0.25">
      <c r="C213" s="5"/>
      <c r="D213" s="5"/>
    </row>
    <row r="214" spans="3:4" ht="15.75" customHeight="1" x14ac:dyDescent="0.25">
      <c r="C214" s="5"/>
      <c r="D214" s="5"/>
    </row>
    <row r="215" spans="3:4" ht="15.75" customHeight="1" x14ac:dyDescent="0.25">
      <c r="C215" s="5"/>
      <c r="D215" s="5"/>
    </row>
    <row r="216" spans="3:4" ht="15.75" customHeight="1" x14ac:dyDescent="0.25">
      <c r="C216" s="5"/>
      <c r="D216" s="5"/>
    </row>
    <row r="217" spans="3:4" ht="15.75" customHeight="1" x14ac:dyDescent="0.25">
      <c r="C217" s="5"/>
      <c r="D217" s="5"/>
    </row>
    <row r="218" spans="3:4" ht="15.75" customHeight="1" x14ac:dyDescent="0.25">
      <c r="C218" s="5"/>
      <c r="D218" s="5"/>
    </row>
    <row r="219" spans="3:4" ht="15.75" customHeight="1" x14ac:dyDescent="0.25">
      <c r="C219" s="5"/>
      <c r="D219" s="5"/>
    </row>
    <row r="220" spans="3:4" ht="15.75" customHeight="1" x14ac:dyDescent="0.25">
      <c r="C220" s="5"/>
      <c r="D220" s="5"/>
    </row>
    <row r="221" spans="3:4" ht="15.75" customHeight="1" x14ac:dyDescent="0.25">
      <c r="C221" s="5"/>
      <c r="D221" s="5"/>
    </row>
    <row r="222" spans="3:4" ht="15.75" customHeight="1" x14ac:dyDescent="0.25">
      <c r="C222" s="5"/>
      <c r="D222" s="5"/>
    </row>
    <row r="223" spans="3:4" ht="15.75" customHeight="1" x14ac:dyDescent="0.25">
      <c r="C223" s="5"/>
      <c r="D223" s="5"/>
    </row>
    <row r="224" spans="3:4" ht="15.75" customHeight="1" x14ac:dyDescent="0.25">
      <c r="C224" s="5"/>
      <c r="D224" s="5"/>
    </row>
    <row r="225" spans="3:4" ht="15.75" customHeight="1" x14ac:dyDescent="0.25">
      <c r="C225" s="5"/>
      <c r="D225" s="5"/>
    </row>
    <row r="226" spans="3:4" ht="15.75" customHeight="1" x14ac:dyDescent="0.25">
      <c r="C226" s="5"/>
      <c r="D226" s="5"/>
    </row>
    <row r="227" spans="3:4" ht="15.75" customHeight="1" x14ac:dyDescent="0.25">
      <c r="C227" s="5"/>
      <c r="D227" s="5"/>
    </row>
    <row r="228" spans="3:4" ht="15.75" customHeight="1" x14ac:dyDescent="0.25">
      <c r="C228" s="5"/>
      <c r="D228" s="5"/>
    </row>
    <row r="229" spans="3:4" ht="15.75" customHeight="1" x14ac:dyDescent="0.25">
      <c r="C229" s="5"/>
      <c r="D229" s="5"/>
    </row>
    <row r="230" spans="3:4" ht="15.75" customHeight="1" x14ac:dyDescent="0.25">
      <c r="C230" s="5"/>
      <c r="D230" s="5"/>
    </row>
    <row r="231" spans="3:4" ht="15.75" customHeight="1" x14ac:dyDescent="0.25">
      <c r="C231" s="5"/>
      <c r="D231" s="5"/>
    </row>
    <row r="232" spans="3:4" ht="15.75" customHeight="1" x14ac:dyDescent="0.25">
      <c r="C232" s="5"/>
      <c r="D232" s="5"/>
    </row>
    <row r="233" spans="3:4" ht="15.75" customHeight="1" x14ac:dyDescent="0.25">
      <c r="C233" s="5"/>
      <c r="D233" s="5"/>
    </row>
    <row r="234" spans="3:4" ht="15.75" customHeight="1" x14ac:dyDescent="0.25">
      <c r="C234" s="5"/>
      <c r="D234" s="5"/>
    </row>
    <row r="235" spans="3:4" ht="15.75" customHeight="1" x14ac:dyDescent="0.25">
      <c r="C235" s="5"/>
      <c r="D235" s="5"/>
    </row>
    <row r="236" spans="3:4" ht="15.75" customHeight="1" x14ac:dyDescent="0.25">
      <c r="C236" s="5"/>
      <c r="D236" s="5"/>
    </row>
    <row r="237" spans="3:4" ht="15.75" customHeight="1" x14ac:dyDescent="0.25">
      <c r="C237" s="5"/>
      <c r="D237" s="5"/>
    </row>
    <row r="238" spans="3:4" ht="15.75" customHeight="1" x14ac:dyDescent="0.25">
      <c r="C238" s="5"/>
      <c r="D238" s="5"/>
    </row>
    <row r="239" spans="3:4" ht="15.75" customHeight="1" x14ac:dyDescent="0.25">
      <c r="C239" s="5"/>
      <c r="D239" s="5"/>
    </row>
    <row r="240" spans="3:4" ht="15.75" customHeight="1" x14ac:dyDescent="0.25">
      <c r="C240" s="5"/>
      <c r="D240" s="5"/>
    </row>
    <row r="241" spans="3:4" ht="15.75" customHeight="1" x14ac:dyDescent="0.25">
      <c r="C241" s="5"/>
      <c r="D241" s="5"/>
    </row>
    <row r="242" spans="3:4" ht="15.75" customHeight="1" x14ac:dyDescent="0.25">
      <c r="C242" s="5"/>
      <c r="D242" s="5"/>
    </row>
    <row r="243" spans="3:4" ht="15.75" customHeight="1" x14ac:dyDescent="0.25">
      <c r="C243" s="5"/>
      <c r="D243" s="5"/>
    </row>
    <row r="244" spans="3:4" ht="15.75" customHeight="1" x14ac:dyDescent="0.25">
      <c r="C244" s="5"/>
      <c r="D244" s="5"/>
    </row>
    <row r="245" spans="3:4" ht="15.75" customHeight="1" x14ac:dyDescent="0.25">
      <c r="C245" s="5"/>
      <c r="D245" s="5"/>
    </row>
    <row r="246" spans="3:4" ht="15.75" customHeight="1" x14ac:dyDescent="0.25">
      <c r="C246" s="5"/>
      <c r="D246" s="5"/>
    </row>
    <row r="247" spans="3:4" ht="15.75" customHeight="1" x14ac:dyDescent="0.25">
      <c r="C247" s="5"/>
      <c r="D247" s="5"/>
    </row>
    <row r="248" spans="3:4" ht="15.75" customHeight="1" x14ac:dyDescent="0.25">
      <c r="C248" s="5"/>
      <c r="D248" s="5"/>
    </row>
    <row r="249" spans="3:4" ht="15.75" customHeight="1" x14ac:dyDescent="0.25">
      <c r="C249" s="5"/>
      <c r="D249" s="5"/>
    </row>
    <row r="250" spans="3:4" ht="15.75" customHeight="1" x14ac:dyDescent="0.25">
      <c r="C250" s="5"/>
      <c r="D250" s="5"/>
    </row>
    <row r="251" spans="3:4" ht="15.75" customHeight="1" x14ac:dyDescent="0.25">
      <c r="C251" s="5"/>
      <c r="D251" s="5"/>
    </row>
    <row r="252" spans="3:4" ht="15.75" customHeight="1" x14ac:dyDescent="0.25">
      <c r="C252" s="5"/>
      <c r="D252" s="5"/>
    </row>
    <row r="253" spans="3:4" ht="15.75" customHeight="1" x14ac:dyDescent="0.25">
      <c r="C253" s="5"/>
      <c r="D253" s="5"/>
    </row>
    <row r="254" spans="3:4" ht="15.75" customHeight="1" x14ac:dyDescent="0.25">
      <c r="C254" s="5"/>
      <c r="D254" s="5"/>
    </row>
    <row r="255" spans="3:4" ht="15.75" customHeight="1" x14ac:dyDescent="0.25">
      <c r="C255" s="5"/>
      <c r="D255" s="5"/>
    </row>
    <row r="256" spans="3:4" ht="15.75" customHeight="1" x14ac:dyDescent="0.25">
      <c r="C256" s="5"/>
      <c r="D256" s="5"/>
    </row>
    <row r="257" spans="3:4" ht="15.75" customHeight="1" x14ac:dyDescent="0.25">
      <c r="C257" s="5"/>
      <c r="D257" s="5"/>
    </row>
    <row r="258" spans="3:4" ht="15.75" customHeight="1" x14ac:dyDescent="0.25">
      <c r="C258" s="5"/>
      <c r="D258" s="5"/>
    </row>
    <row r="259" spans="3:4" ht="15.75" customHeight="1" x14ac:dyDescent="0.25">
      <c r="C259" s="5"/>
      <c r="D259" s="5"/>
    </row>
    <row r="260" spans="3:4" ht="15.75" customHeight="1" x14ac:dyDescent="0.25">
      <c r="C260" s="5"/>
      <c r="D260" s="5"/>
    </row>
    <row r="261" spans="3:4" ht="15.75" customHeight="1" x14ac:dyDescent="0.25">
      <c r="C261" s="5"/>
      <c r="D261" s="5"/>
    </row>
    <row r="262" spans="3:4" ht="15.75" customHeight="1" x14ac:dyDescent="0.25">
      <c r="C262" s="5"/>
      <c r="D262" s="5"/>
    </row>
    <row r="263" spans="3:4" ht="15.75" customHeight="1" x14ac:dyDescent="0.25">
      <c r="C263" s="5"/>
      <c r="D263" s="5"/>
    </row>
    <row r="264" spans="3:4" ht="15.75" customHeight="1" x14ac:dyDescent="0.25">
      <c r="C264" s="5"/>
      <c r="D264" s="5"/>
    </row>
    <row r="265" spans="3:4" ht="15.75" customHeight="1" x14ac:dyDescent="0.25">
      <c r="C265" s="5"/>
      <c r="D265" s="5"/>
    </row>
    <row r="266" spans="3:4" ht="15.75" customHeight="1" x14ac:dyDescent="0.25">
      <c r="C266" s="5"/>
      <c r="D266" s="5"/>
    </row>
    <row r="267" spans="3:4" ht="15.75" customHeight="1" x14ac:dyDescent="0.25">
      <c r="C267" s="5"/>
      <c r="D267" s="5"/>
    </row>
    <row r="268" spans="3:4" ht="15.75" customHeight="1" x14ac:dyDescent="0.25">
      <c r="C268" s="5"/>
      <c r="D268" s="5"/>
    </row>
    <row r="269" spans="3:4" ht="15.75" customHeight="1" x14ac:dyDescent="0.25">
      <c r="C269" s="5"/>
      <c r="D269" s="5"/>
    </row>
    <row r="270" spans="3:4" ht="15.75" customHeight="1" x14ac:dyDescent="0.25">
      <c r="C270" s="5"/>
      <c r="D270" s="5"/>
    </row>
    <row r="271" spans="3:4" ht="15.75" customHeight="1" x14ac:dyDescent="0.25">
      <c r="C271" s="5"/>
      <c r="D271" s="5"/>
    </row>
    <row r="272" spans="3:4" ht="15.75" customHeight="1" x14ac:dyDescent="0.25">
      <c r="C272" s="5"/>
      <c r="D272" s="5"/>
    </row>
    <row r="273" spans="3:4" ht="15.75" customHeight="1" x14ac:dyDescent="0.25">
      <c r="C273" s="5"/>
      <c r="D273" s="5"/>
    </row>
    <row r="274" spans="3:4" ht="15.75" customHeight="1" x14ac:dyDescent="0.25">
      <c r="C274" s="5"/>
      <c r="D274" s="5"/>
    </row>
    <row r="275" spans="3:4" ht="15.75" customHeight="1" x14ac:dyDescent="0.25">
      <c r="C275" s="5"/>
      <c r="D275" s="5"/>
    </row>
    <row r="276" spans="3:4" ht="15.75" customHeight="1" x14ac:dyDescent="0.25">
      <c r="C276" s="5"/>
      <c r="D276" s="5"/>
    </row>
    <row r="277" spans="3:4" ht="15.75" customHeight="1" x14ac:dyDescent="0.25">
      <c r="C277" s="5"/>
      <c r="D277" s="5"/>
    </row>
    <row r="278" spans="3:4" ht="15.75" customHeight="1" x14ac:dyDescent="0.25">
      <c r="C278" s="5"/>
      <c r="D278" s="5"/>
    </row>
    <row r="279" spans="3:4" ht="15.75" customHeight="1" x14ac:dyDescent="0.25">
      <c r="C279" s="5"/>
      <c r="D279" s="5"/>
    </row>
    <row r="280" spans="3:4" ht="15.75" customHeight="1" x14ac:dyDescent="0.25">
      <c r="C280" s="5"/>
      <c r="D280" s="5"/>
    </row>
    <row r="281" spans="3:4" ht="15.75" customHeight="1" x14ac:dyDescent="0.25">
      <c r="C281" s="5"/>
      <c r="D281" s="5"/>
    </row>
    <row r="282" spans="3:4" ht="15.75" customHeight="1" x14ac:dyDescent="0.25">
      <c r="C282" s="5"/>
      <c r="D282" s="5"/>
    </row>
    <row r="283" spans="3:4" ht="15.75" customHeight="1" x14ac:dyDescent="0.25">
      <c r="C283" s="5"/>
      <c r="D283" s="5"/>
    </row>
    <row r="284" spans="3:4" ht="15.75" customHeight="1" x14ac:dyDescent="0.25">
      <c r="C284" s="5"/>
      <c r="D284" s="5"/>
    </row>
    <row r="285" spans="3:4" ht="15.75" customHeight="1" x14ac:dyDescent="0.25">
      <c r="C285" s="5"/>
      <c r="D285" s="5"/>
    </row>
    <row r="286" spans="3:4" ht="15.75" customHeight="1" x14ac:dyDescent="0.25">
      <c r="C286" s="5"/>
      <c r="D286" s="5"/>
    </row>
    <row r="287" spans="3:4" ht="15.75" customHeight="1" x14ac:dyDescent="0.25">
      <c r="C287" s="5"/>
      <c r="D287" s="5"/>
    </row>
    <row r="288" spans="3:4" ht="15.75" customHeight="1" x14ac:dyDescent="0.25">
      <c r="C288" s="5"/>
      <c r="D288" s="5"/>
    </row>
    <row r="289" spans="3:4" ht="15.75" customHeight="1" x14ac:dyDescent="0.25">
      <c r="C289" s="5"/>
      <c r="D289" s="5"/>
    </row>
    <row r="290" spans="3:4" ht="15.75" customHeight="1" x14ac:dyDescent="0.25">
      <c r="C290" s="5"/>
      <c r="D290" s="5"/>
    </row>
    <row r="291" spans="3:4" ht="15.75" customHeight="1" x14ac:dyDescent="0.25">
      <c r="C291" s="5"/>
      <c r="D291" s="5"/>
    </row>
    <row r="292" spans="3:4" ht="15.75" customHeight="1" x14ac:dyDescent="0.25">
      <c r="C292" s="5"/>
      <c r="D292" s="5"/>
    </row>
    <row r="293" spans="3:4" ht="15.75" customHeight="1" x14ac:dyDescent="0.25">
      <c r="C293" s="5"/>
      <c r="D293" s="5"/>
    </row>
    <row r="294" spans="3:4" ht="15.75" customHeight="1" x14ac:dyDescent="0.25">
      <c r="C294" s="5"/>
      <c r="D294" s="5"/>
    </row>
    <row r="295" spans="3:4" ht="15.75" customHeight="1" x14ac:dyDescent="0.25">
      <c r="C295" s="5"/>
      <c r="D295" s="5"/>
    </row>
    <row r="296" spans="3:4" ht="15.75" customHeight="1" x14ac:dyDescent="0.25">
      <c r="C296" s="5"/>
      <c r="D296" s="5"/>
    </row>
    <row r="297" spans="3:4" ht="15.75" customHeight="1" x14ac:dyDescent="0.25">
      <c r="C297" s="5"/>
      <c r="D297" s="5"/>
    </row>
    <row r="298" spans="3:4" ht="15.75" customHeight="1" x14ac:dyDescent="0.25">
      <c r="C298" s="5"/>
      <c r="D298" s="5"/>
    </row>
    <row r="299" spans="3:4" ht="15.75" customHeight="1" x14ac:dyDescent="0.25">
      <c r="C299" s="5"/>
      <c r="D299" s="5"/>
    </row>
    <row r="300" spans="3:4" ht="15.75" customHeight="1" x14ac:dyDescent="0.25">
      <c r="C300" s="5"/>
      <c r="D300" s="5"/>
    </row>
    <row r="301" spans="3:4" ht="15.75" customHeight="1" x14ac:dyDescent="0.25">
      <c r="C301" s="5"/>
      <c r="D301" s="5"/>
    </row>
    <row r="302" spans="3:4" ht="15.75" customHeight="1" x14ac:dyDescent="0.25">
      <c r="C302" s="5"/>
      <c r="D302" s="5"/>
    </row>
    <row r="303" spans="3:4" ht="15.75" customHeight="1" x14ac:dyDescent="0.25">
      <c r="C303" s="5"/>
      <c r="D303" s="5"/>
    </row>
    <row r="304" spans="3:4" ht="15.75" customHeight="1" x14ac:dyDescent="0.25">
      <c r="C304" s="5"/>
      <c r="D304" s="5"/>
    </row>
    <row r="305" spans="3:4" ht="15.75" customHeight="1" x14ac:dyDescent="0.25">
      <c r="C305" s="5"/>
      <c r="D305" s="5"/>
    </row>
    <row r="306" spans="3:4" ht="15.75" customHeight="1" x14ac:dyDescent="0.25">
      <c r="C306" s="5"/>
      <c r="D306" s="5"/>
    </row>
    <row r="307" spans="3:4" ht="15.75" customHeight="1" x14ac:dyDescent="0.25">
      <c r="C307" s="5"/>
      <c r="D307" s="5"/>
    </row>
    <row r="308" spans="3:4" ht="15.75" customHeight="1" x14ac:dyDescent="0.25">
      <c r="C308" s="5"/>
      <c r="D308" s="5"/>
    </row>
    <row r="309" spans="3:4" ht="15.75" customHeight="1" x14ac:dyDescent="0.25">
      <c r="C309" s="5"/>
      <c r="D309" s="5"/>
    </row>
    <row r="310" spans="3:4" ht="15.75" customHeight="1" x14ac:dyDescent="0.25">
      <c r="C310" s="5"/>
      <c r="D310" s="5"/>
    </row>
    <row r="311" spans="3:4" ht="15.75" customHeight="1" x14ac:dyDescent="0.25">
      <c r="C311" s="5"/>
      <c r="D311" s="5"/>
    </row>
    <row r="312" spans="3:4" ht="15.75" customHeight="1" x14ac:dyDescent="0.25">
      <c r="C312" s="5"/>
      <c r="D312" s="5"/>
    </row>
    <row r="313" spans="3:4" ht="15.75" customHeight="1" x14ac:dyDescent="0.25">
      <c r="C313" s="5"/>
      <c r="D313" s="5"/>
    </row>
    <row r="314" spans="3:4" ht="15.75" customHeight="1" x14ac:dyDescent="0.25">
      <c r="C314" s="5"/>
      <c r="D314" s="5"/>
    </row>
    <row r="315" spans="3:4" ht="15.75" customHeight="1" x14ac:dyDescent="0.25">
      <c r="C315" s="5"/>
      <c r="D315" s="5"/>
    </row>
    <row r="316" spans="3:4" ht="15.75" customHeight="1" x14ac:dyDescent="0.25">
      <c r="C316" s="5"/>
      <c r="D316" s="5"/>
    </row>
    <row r="317" spans="3:4" ht="15.75" customHeight="1" x14ac:dyDescent="0.25">
      <c r="C317" s="5"/>
      <c r="D317" s="5"/>
    </row>
    <row r="318" spans="3:4" ht="15.75" customHeight="1" x14ac:dyDescent="0.25">
      <c r="C318" s="5"/>
      <c r="D318" s="5"/>
    </row>
    <row r="319" spans="3:4" ht="15.75" customHeight="1" x14ac:dyDescent="0.25">
      <c r="C319" s="5"/>
      <c r="D319" s="5"/>
    </row>
    <row r="320" spans="3:4" ht="15.75" customHeight="1" x14ac:dyDescent="0.25">
      <c r="C320" s="5"/>
      <c r="D320" s="5"/>
    </row>
    <row r="321" spans="3:4" ht="15.75" customHeight="1" x14ac:dyDescent="0.25">
      <c r="C321" s="5"/>
      <c r="D321" s="5"/>
    </row>
    <row r="322" spans="3:4" ht="15.75" customHeight="1" x14ac:dyDescent="0.25">
      <c r="C322" s="5"/>
      <c r="D322" s="5"/>
    </row>
    <row r="323" spans="3:4" ht="15.75" customHeight="1" x14ac:dyDescent="0.25">
      <c r="C323" s="5"/>
      <c r="D323" s="5"/>
    </row>
    <row r="324" spans="3:4" ht="15.75" customHeight="1" x14ac:dyDescent="0.25">
      <c r="C324" s="5"/>
      <c r="D324" s="5"/>
    </row>
    <row r="325" spans="3:4" ht="15.75" customHeight="1" x14ac:dyDescent="0.25">
      <c r="C325" s="5"/>
      <c r="D325" s="5"/>
    </row>
    <row r="326" spans="3:4" ht="15.75" customHeight="1" x14ac:dyDescent="0.25">
      <c r="C326" s="5"/>
      <c r="D326" s="5"/>
    </row>
    <row r="327" spans="3:4" ht="15.75" customHeight="1" x14ac:dyDescent="0.25">
      <c r="C327" s="5"/>
      <c r="D327" s="5"/>
    </row>
    <row r="328" spans="3:4" ht="15.75" customHeight="1" x14ac:dyDescent="0.25">
      <c r="C328" s="5"/>
      <c r="D328" s="5"/>
    </row>
    <row r="329" spans="3:4" ht="15.75" customHeight="1" x14ac:dyDescent="0.25">
      <c r="C329" s="5"/>
      <c r="D329" s="5"/>
    </row>
    <row r="330" spans="3:4" ht="15.75" customHeight="1" x14ac:dyDescent="0.25">
      <c r="C330" s="5"/>
      <c r="D330" s="5"/>
    </row>
    <row r="331" spans="3:4" ht="15.75" customHeight="1" x14ac:dyDescent="0.25">
      <c r="C331" s="5"/>
      <c r="D331" s="5"/>
    </row>
    <row r="332" spans="3:4" ht="15.75" customHeight="1" x14ac:dyDescent="0.25">
      <c r="C332" s="5"/>
      <c r="D332" s="5"/>
    </row>
    <row r="333" spans="3:4" ht="15.75" customHeight="1" x14ac:dyDescent="0.25">
      <c r="C333" s="5"/>
      <c r="D333" s="5"/>
    </row>
    <row r="334" spans="3:4" ht="15.75" customHeight="1" x14ac:dyDescent="0.25">
      <c r="C334" s="5"/>
      <c r="D334" s="5"/>
    </row>
    <row r="335" spans="3:4" ht="15.75" customHeight="1" x14ac:dyDescent="0.25">
      <c r="C335" s="5"/>
      <c r="D335" s="5"/>
    </row>
    <row r="336" spans="3:4" ht="15.75" customHeight="1" x14ac:dyDescent="0.25">
      <c r="C336" s="5"/>
      <c r="D336" s="5"/>
    </row>
    <row r="337" spans="3:4" ht="15.75" customHeight="1" x14ac:dyDescent="0.25">
      <c r="C337" s="5"/>
      <c r="D337" s="5"/>
    </row>
    <row r="338" spans="3:4" ht="15.75" customHeight="1" x14ac:dyDescent="0.25">
      <c r="C338" s="5"/>
      <c r="D338" s="5"/>
    </row>
    <row r="339" spans="3:4" ht="15.75" customHeight="1" x14ac:dyDescent="0.25">
      <c r="C339" s="5"/>
      <c r="D339" s="5"/>
    </row>
    <row r="340" spans="3:4" ht="15.75" customHeight="1" x14ac:dyDescent="0.25">
      <c r="C340" s="5"/>
      <c r="D340" s="5"/>
    </row>
    <row r="341" spans="3:4" ht="15.75" customHeight="1" x14ac:dyDescent="0.25">
      <c r="C341" s="5"/>
      <c r="D341" s="5"/>
    </row>
    <row r="342" spans="3:4" ht="15.75" customHeight="1" x14ac:dyDescent="0.25">
      <c r="C342" s="5"/>
      <c r="D342" s="5"/>
    </row>
    <row r="343" spans="3:4" ht="15.75" customHeight="1" x14ac:dyDescent="0.25">
      <c r="C343" s="5"/>
      <c r="D343" s="5"/>
    </row>
    <row r="344" spans="3:4" ht="15.75" customHeight="1" x14ac:dyDescent="0.25">
      <c r="C344" s="5"/>
      <c r="D344" s="5"/>
    </row>
    <row r="345" spans="3:4" ht="15.75" customHeight="1" x14ac:dyDescent="0.25">
      <c r="C345" s="5"/>
      <c r="D345" s="5"/>
    </row>
    <row r="346" spans="3:4" ht="15.75" customHeight="1" x14ac:dyDescent="0.25">
      <c r="C346" s="5"/>
      <c r="D346" s="5"/>
    </row>
    <row r="347" spans="3:4" ht="15.75" customHeight="1" x14ac:dyDescent="0.25">
      <c r="C347" s="5"/>
      <c r="D347" s="5"/>
    </row>
    <row r="348" spans="3:4" ht="15.75" customHeight="1" x14ac:dyDescent="0.25">
      <c r="C348" s="5"/>
      <c r="D348" s="5"/>
    </row>
    <row r="349" spans="3:4" ht="15.75" customHeight="1" x14ac:dyDescent="0.25">
      <c r="C349" s="5"/>
      <c r="D349" s="5"/>
    </row>
    <row r="350" spans="3:4" ht="15.75" customHeight="1" x14ac:dyDescent="0.25">
      <c r="C350" s="5"/>
      <c r="D350" s="5"/>
    </row>
    <row r="351" spans="3:4" ht="15.75" customHeight="1" x14ac:dyDescent="0.25">
      <c r="C351" s="5"/>
      <c r="D351" s="5"/>
    </row>
    <row r="352" spans="3:4" ht="15.75" customHeight="1" x14ac:dyDescent="0.25">
      <c r="C352" s="5"/>
      <c r="D352" s="5"/>
    </row>
    <row r="353" spans="3:4" ht="15.75" customHeight="1" x14ac:dyDescent="0.25">
      <c r="C353" s="5"/>
      <c r="D353" s="5"/>
    </row>
    <row r="354" spans="3:4" ht="15.75" customHeight="1" x14ac:dyDescent="0.25">
      <c r="C354" s="5"/>
      <c r="D354" s="5"/>
    </row>
    <row r="355" spans="3:4" ht="15.75" customHeight="1" x14ac:dyDescent="0.25">
      <c r="C355" s="5"/>
      <c r="D355" s="5"/>
    </row>
    <row r="356" spans="3:4" ht="15.75" customHeight="1" x14ac:dyDescent="0.25">
      <c r="C356" s="5"/>
      <c r="D356" s="5"/>
    </row>
    <row r="357" spans="3:4" ht="15.75" customHeight="1" x14ac:dyDescent="0.25">
      <c r="C357" s="5"/>
      <c r="D357" s="5"/>
    </row>
    <row r="358" spans="3:4" ht="15.75" customHeight="1" x14ac:dyDescent="0.25">
      <c r="C358" s="5"/>
      <c r="D358" s="5"/>
    </row>
    <row r="359" spans="3:4" ht="15.75" customHeight="1" x14ac:dyDescent="0.25">
      <c r="C359" s="5"/>
      <c r="D359" s="5"/>
    </row>
    <row r="360" spans="3:4" ht="15.75" customHeight="1" x14ac:dyDescent="0.25">
      <c r="C360" s="5"/>
      <c r="D360" s="5"/>
    </row>
    <row r="361" spans="3:4" ht="15.75" customHeight="1" x14ac:dyDescent="0.25">
      <c r="C361" s="5"/>
      <c r="D361" s="5"/>
    </row>
    <row r="362" spans="3:4" ht="15.75" customHeight="1" x14ac:dyDescent="0.25">
      <c r="C362" s="5"/>
      <c r="D362" s="5"/>
    </row>
    <row r="363" spans="3:4" ht="15.75" customHeight="1" x14ac:dyDescent="0.25">
      <c r="C363" s="5"/>
      <c r="D363" s="5"/>
    </row>
    <row r="364" spans="3:4" ht="15.75" customHeight="1" x14ac:dyDescent="0.25">
      <c r="C364" s="5"/>
      <c r="D364" s="5"/>
    </row>
    <row r="365" spans="3:4" ht="15.75" customHeight="1" x14ac:dyDescent="0.25">
      <c r="C365" s="5"/>
      <c r="D365" s="5"/>
    </row>
    <row r="366" spans="3:4" ht="15.75" customHeight="1" x14ac:dyDescent="0.25">
      <c r="C366" s="5"/>
      <c r="D366" s="5"/>
    </row>
    <row r="367" spans="3:4" ht="15.75" customHeight="1" x14ac:dyDescent="0.25">
      <c r="C367" s="5"/>
      <c r="D367" s="5"/>
    </row>
    <row r="368" spans="3:4" ht="15.75" customHeight="1" x14ac:dyDescent="0.25">
      <c r="C368" s="5"/>
      <c r="D368" s="5"/>
    </row>
    <row r="369" spans="3:4" ht="15.75" customHeight="1" x14ac:dyDescent="0.25">
      <c r="C369" s="5"/>
      <c r="D369" s="5"/>
    </row>
    <row r="370" spans="3:4" ht="15.75" customHeight="1" x14ac:dyDescent="0.25">
      <c r="C370" s="5"/>
      <c r="D370" s="5"/>
    </row>
    <row r="371" spans="3:4" ht="15.75" customHeight="1" x14ac:dyDescent="0.25">
      <c r="C371" s="5"/>
      <c r="D371" s="5"/>
    </row>
    <row r="372" spans="3:4" ht="15.75" customHeight="1" x14ac:dyDescent="0.25">
      <c r="C372" s="5"/>
      <c r="D372" s="5"/>
    </row>
    <row r="373" spans="3:4" ht="15.75" customHeight="1" x14ac:dyDescent="0.25">
      <c r="C373" s="5"/>
      <c r="D373" s="5"/>
    </row>
    <row r="374" spans="3:4" ht="15.75" customHeight="1" x14ac:dyDescent="0.25">
      <c r="C374" s="5"/>
      <c r="D374" s="5"/>
    </row>
    <row r="375" spans="3:4" ht="15.75" customHeight="1" x14ac:dyDescent="0.25">
      <c r="C375" s="5"/>
      <c r="D375" s="5"/>
    </row>
    <row r="376" spans="3:4" ht="15.75" customHeight="1" x14ac:dyDescent="0.25">
      <c r="C376" s="5"/>
      <c r="D376" s="5"/>
    </row>
    <row r="377" spans="3:4" ht="15.75" customHeight="1" x14ac:dyDescent="0.25">
      <c r="C377" s="5"/>
      <c r="D377" s="5"/>
    </row>
    <row r="378" spans="3:4" ht="15.75" customHeight="1" x14ac:dyDescent="0.25">
      <c r="C378" s="5"/>
      <c r="D378" s="5"/>
    </row>
    <row r="379" spans="3:4" ht="15.75" customHeight="1" x14ac:dyDescent="0.25">
      <c r="C379" s="5"/>
      <c r="D379" s="5"/>
    </row>
    <row r="380" spans="3:4" ht="15.75" customHeight="1" x14ac:dyDescent="0.25">
      <c r="C380" s="5"/>
      <c r="D380" s="5"/>
    </row>
    <row r="381" spans="3:4" ht="15.75" customHeight="1" x14ac:dyDescent="0.25">
      <c r="C381" s="5"/>
      <c r="D381" s="5"/>
    </row>
    <row r="382" spans="3:4" ht="15.75" customHeight="1" x14ac:dyDescent="0.25">
      <c r="C382" s="5"/>
      <c r="D382" s="5"/>
    </row>
    <row r="383" spans="3:4" ht="15.75" customHeight="1" x14ac:dyDescent="0.25">
      <c r="C383" s="5"/>
      <c r="D383" s="5"/>
    </row>
    <row r="384" spans="3:4" ht="15.75" customHeight="1" x14ac:dyDescent="0.25">
      <c r="C384" s="5"/>
      <c r="D384" s="5"/>
    </row>
    <row r="385" spans="3:4" ht="15.75" customHeight="1" x14ac:dyDescent="0.25">
      <c r="C385" s="5"/>
      <c r="D385" s="5"/>
    </row>
    <row r="386" spans="3:4" ht="15.75" customHeight="1" x14ac:dyDescent="0.25">
      <c r="C386" s="5"/>
      <c r="D386" s="5"/>
    </row>
    <row r="387" spans="3:4" ht="15.75" customHeight="1" x14ac:dyDescent="0.25">
      <c r="C387" s="5"/>
      <c r="D387" s="5"/>
    </row>
    <row r="388" spans="3:4" ht="15.75" customHeight="1" x14ac:dyDescent="0.25">
      <c r="C388" s="5"/>
      <c r="D388" s="5"/>
    </row>
    <row r="389" spans="3:4" ht="15.75" customHeight="1" x14ac:dyDescent="0.25">
      <c r="C389" s="5"/>
      <c r="D389" s="5"/>
    </row>
    <row r="390" spans="3:4" ht="15.75" customHeight="1" x14ac:dyDescent="0.25">
      <c r="C390" s="5"/>
      <c r="D390" s="5"/>
    </row>
    <row r="391" spans="3:4" ht="15.75" customHeight="1" x14ac:dyDescent="0.25">
      <c r="C391" s="5"/>
      <c r="D391" s="5"/>
    </row>
    <row r="392" spans="3:4" ht="15.75" customHeight="1" x14ac:dyDescent="0.25">
      <c r="C392" s="5"/>
      <c r="D392" s="5"/>
    </row>
    <row r="393" spans="3:4" ht="15.75" customHeight="1" x14ac:dyDescent="0.25">
      <c r="C393" s="5"/>
      <c r="D393" s="5"/>
    </row>
    <row r="394" spans="3:4" ht="15.75" customHeight="1" x14ac:dyDescent="0.25">
      <c r="C394" s="5"/>
      <c r="D394" s="5"/>
    </row>
    <row r="395" spans="3:4" ht="15.75" customHeight="1" x14ac:dyDescent="0.25">
      <c r="C395" s="5"/>
      <c r="D395" s="5"/>
    </row>
    <row r="396" spans="3:4" ht="15.75" customHeight="1" x14ac:dyDescent="0.25">
      <c r="C396" s="5"/>
      <c r="D396" s="5"/>
    </row>
    <row r="397" spans="3:4" ht="15.75" customHeight="1" x14ac:dyDescent="0.25">
      <c r="C397" s="5"/>
      <c r="D397" s="5"/>
    </row>
    <row r="398" spans="3:4" ht="15.75" customHeight="1" x14ac:dyDescent="0.25">
      <c r="C398" s="5"/>
      <c r="D398" s="5"/>
    </row>
    <row r="399" spans="3:4" ht="15.75" customHeight="1" x14ac:dyDescent="0.25">
      <c r="C399" s="5"/>
      <c r="D399" s="5"/>
    </row>
    <row r="400" spans="3:4" ht="15.75" customHeight="1" x14ac:dyDescent="0.25">
      <c r="C400" s="5"/>
      <c r="D400" s="5"/>
    </row>
    <row r="401" spans="3:4" ht="15.75" customHeight="1" x14ac:dyDescent="0.25">
      <c r="C401" s="5"/>
      <c r="D401" s="5"/>
    </row>
    <row r="402" spans="3:4" ht="15.75" customHeight="1" x14ac:dyDescent="0.25">
      <c r="C402" s="5"/>
      <c r="D402" s="5"/>
    </row>
    <row r="403" spans="3:4" ht="15.75" customHeight="1" x14ac:dyDescent="0.25">
      <c r="C403" s="5"/>
      <c r="D403" s="5"/>
    </row>
    <row r="404" spans="3:4" ht="15.75" customHeight="1" x14ac:dyDescent="0.25">
      <c r="C404" s="5"/>
      <c r="D404" s="5"/>
    </row>
    <row r="405" spans="3:4" ht="15.75" customHeight="1" x14ac:dyDescent="0.25">
      <c r="C405" s="5"/>
      <c r="D405" s="5"/>
    </row>
    <row r="406" spans="3:4" ht="15.75" customHeight="1" x14ac:dyDescent="0.25">
      <c r="C406" s="5"/>
      <c r="D406" s="5"/>
    </row>
    <row r="407" spans="3:4" ht="15.75" customHeight="1" x14ac:dyDescent="0.25">
      <c r="C407" s="5"/>
      <c r="D407" s="5"/>
    </row>
    <row r="408" spans="3:4" ht="15.75" customHeight="1" x14ac:dyDescent="0.25">
      <c r="C408" s="5"/>
      <c r="D408" s="5"/>
    </row>
    <row r="409" spans="3:4" ht="15.75" customHeight="1" x14ac:dyDescent="0.25">
      <c r="C409" s="5"/>
      <c r="D409" s="5"/>
    </row>
    <row r="410" spans="3:4" ht="15.75" customHeight="1" x14ac:dyDescent="0.25">
      <c r="C410" s="5"/>
      <c r="D410" s="5"/>
    </row>
    <row r="411" spans="3:4" ht="15.75" customHeight="1" x14ac:dyDescent="0.25">
      <c r="C411" s="5"/>
      <c r="D411" s="5"/>
    </row>
    <row r="412" spans="3:4" ht="15.75" customHeight="1" x14ac:dyDescent="0.25">
      <c r="C412" s="5"/>
      <c r="D412" s="5"/>
    </row>
    <row r="413" spans="3:4" ht="15.75" customHeight="1" x14ac:dyDescent="0.25">
      <c r="C413" s="5"/>
      <c r="D413" s="5"/>
    </row>
    <row r="414" spans="3:4" ht="15.75" customHeight="1" x14ac:dyDescent="0.25">
      <c r="C414" s="5"/>
      <c r="D414" s="5"/>
    </row>
    <row r="415" spans="3:4" ht="15.75" customHeight="1" x14ac:dyDescent="0.25">
      <c r="C415" s="5"/>
      <c r="D415" s="5"/>
    </row>
    <row r="416" spans="3:4" ht="15.75" customHeight="1" x14ac:dyDescent="0.25">
      <c r="C416" s="5"/>
      <c r="D416" s="5"/>
    </row>
    <row r="417" spans="3:4" ht="15.75" customHeight="1" x14ac:dyDescent="0.25">
      <c r="C417" s="5"/>
      <c r="D417" s="5"/>
    </row>
    <row r="418" spans="3:4" ht="15.75" customHeight="1" x14ac:dyDescent="0.25">
      <c r="C418" s="5"/>
      <c r="D418" s="5"/>
    </row>
    <row r="419" spans="3:4" ht="15.75" customHeight="1" x14ac:dyDescent="0.25">
      <c r="C419" s="5"/>
      <c r="D419" s="5"/>
    </row>
    <row r="420" spans="3:4" ht="15.75" customHeight="1" x14ac:dyDescent="0.25">
      <c r="C420" s="5"/>
      <c r="D420" s="5"/>
    </row>
    <row r="421" spans="3:4" ht="15.75" customHeight="1" x14ac:dyDescent="0.25">
      <c r="C421" s="5"/>
      <c r="D421" s="5"/>
    </row>
    <row r="422" spans="3:4" ht="15.75" customHeight="1" x14ac:dyDescent="0.25">
      <c r="C422" s="5"/>
      <c r="D422" s="5"/>
    </row>
    <row r="423" spans="3:4" ht="15.75" customHeight="1" x14ac:dyDescent="0.25">
      <c r="C423" s="5"/>
      <c r="D423" s="5"/>
    </row>
    <row r="424" spans="3:4" ht="15.75" customHeight="1" x14ac:dyDescent="0.25">
      <c r="C424" s="5"/>
      <c r="D424" s="5"/>
    </row>
    <row r="425" spans="3:4" ht="15.75" customHeight="1" x14ac:dyDescent="0.25">
      <c r="C425" s="5"/>
      <c r="D425" s="5"/>
    </row>
    <row r="426" spans="3:4" ht="15.75" customHeight="1" x14ac:dyDescent="0.25">
      <c r="C426" s="5"/>
      <c r="D426" s="5"/>
    </row>
    <row r="427" spans="3:4" ht="15.75" customHeight="1" x14ac:dyDescent="0.25">
      <c r="C427" s="5"/>
      <c r="D427" s="5"/>
    </row>
    <row r="428" spans="3:4" ht="15.75" customHeight="1" x14ac:dyDescent="0.25">
      <c r="C428" s="5"/>
      <c r="D428" s="5"/>
    </row>
    <row r="429" spans="3:4" ht="15.75" customHeight="1" x14ac:dyDescent="0.25">
      <c r="C429" s="5"/>
      <c r="D429" s="5"/>
    </row>
    <row r="430" spans="3:4" ht="15.75" customHeight="1" x14ac:dyDescent="0.25">
      <c r="C430" s="5"/>
      <c r="D430" s="5"/>
    </row>
    <row r="431" spans="3:4" ht="15.75" customHeight="1" x14ac:dyDescent="0.25">
      <c r="C431" s="5"/>
      <c r="D431" s="5"/>
    </row>
    <row r="432" spans="3:4" ht="15.75" customHeight="1" x14ac:dyDescent="0.25">
      <c r="C432" s="5"/>
      <c r="D432" s="5"/>
    </row>
    <row r="433" spans="3:4" ht="15.75" customHeight="1" x14ac:dyDescent="0.25">
      <c r="C433" s="5"/>
      <c r="D433" s="5"/>
    </row>
    <row r="434" spans="3:4" ht="15.75" customHeight="1" x14ac:dyDescent="0.25">
      <c r="C434" s="5"/>
      <c r="D434" s="5"/>
    </row>
    <row r="435" spans="3:4" ht="15.75" customHeight="1" x14ac:dyDescent="0.25">
      <c r="C435" s="5"/>
      <c r="D435" s="5"/>
    </row>
    <row r="436" spans="3:4" ht="15.75" customHeight="1" x14ac:dyDescent="0.25">
      <c r="C436" s="5"/>
      <c r="D436" s="5"/>
    </row>
    <row r="437" spans="3:4" ht="15.75" customHeight="1" x14ac:dyDescent="0.25">
      <c r="C437" s="5"/>
      <c r="D437" s="5"/>
    </row>
    <row r="438" spans="3:4" ht="15.75" customHeight="1" x14ac:dyDescent="0.25">
      <c r="C438" s="5"/>
      <c r="D438" s="5"/>
    </row>
    <row r="439" spans="3:4" ht="15.75" customHeight="1" x14ac:dyDescent="0.25">
      <c r="C439" s="5"/>
      <c r="D439" s="5"/>
    </row>
    <row r="440" spans="3:4" ht="15.75" customHeight="1" x14ac:dyDescent="0.25">
      <c r="C440" s="5"/>
      <c r="D440" s="5"/>
    </row>
    <row r="441" spans="3:4" ht="15.75" customHeight="1" x14ac:dyDescent="0.25">
      <c r="C441" s="5"/>
      <c r="D441" s="5"/>
    </row>
    <row r="442" spans="3:4" ht="15.75" customHeight="1" x14ac:dyDescent="0.25">
      <c r="C442" s="5"/>
      <c r="D442" s="5"/>
    </row>
    <row r="443" spans="3:4" ht="15.75" customHeight="1" x14ac:dyDescent="0.25">
      <c r="C443" s="5"/>
      <c r="D443" s="5"/>
    </row>
    <row r="444" spans="3:4" ht="15.75" customHeight="1" x14ac:dyDescent="0.25">
      <c r="C444" s="5"/>
      <c r="D444" s="5"/>
    </row>
    <row r="445" spans="3:4" ht="15.75" customHeight="1" x14ac:dyDescent="0.25">
      <c r="C445" s="5"/>
      <c r="D445" s="5"/>
    </row>
    <row r="446" spans="3:4" ht="15.75" customHeight="1" x14ac:dyDescent="0.25">
      <c r="C446" s="5"/>
      <c r="D446" s="5"/>
    </row>
    <row r="447" spans="3:4" ht="15.75" customHeight="1" x14ac:dyDescent="0.25">
      <c r="C447" s="5"/>
      <c r="D447" s="5"/>
    </row>
    <row r="448" spans="3:4" ht="15.75" customHeight="1" x14ac:dyDescent="0.25">
      <c r="C448" s="5"/>
      <c r="D448" s="5"/>
    </row>
    <row r="449" spans="3:4" ht="15.75" customHeight="1" x14ac:dyDescent="0.25">
      <c r="C449" s="5"/>
      <c r="D449" s="5"/>
    </row>
    <row r="450" spans="3:4" ht="15.75" customHeight="1" x14ac:dyDescent="0.25">
      <c r="C450" s="5"/>
      <c r="D450" s="5"/>
    </row>
    <row r="451" spans="3:4" ht="15.75" customHeight="1" x14ac:dyDescent="0.25">
      <c r="C451" s="5"/>
      <c r="D451" s="5"/>
    </row>
    <row r="452" spans="3:4" ht="15.75" customHeight="1" x14ac:dyDescent="0.25">
      <c r="C452" s="5"/>
      <c r="D452" s="5"/>
    </row>
    <row r="453" spans="3:4" ht="15.75" customHeight="1" x14ac:dyDescent="0.25">
      <c r="C453" s="5"/>
      <c r="D453" s="5"/>
    </row>
    <row r="454" spans="3:4" ht="15.75" customHeight="1" x14ac:dyDescent="0.25">
      <c r="C454" s="5"/>
      <c r="D454" s="5"/>
    </row>
    <row r="455" spans="3:4" ht="15.75" customHeight="1" x14ac:dyDescent="0.25">
      <c r="C455" s="5"/>
      <c r="D455" s="5"/>
    </row>
    <row r="456" spans="3:4" ht="15.75" customHeight="1" x14ac:dyDescent="0.25">
      <c r="C456" s="5"/>
      <c r="D456" s="5"/>
    </row>
    <row r="457" spans="3:4" ht="15.75" customHeight="1" x14ac:dyDescent="0.25">
      <c r="C457" s="5"/>
      <c r="D457" s="5"/>
    </row>
    <row r="458" spans="3:4" ht="15.75" customHeight="1" x14ac:dyDescent="0.25">
      <c r="C458" s="5"/>
      <c r="D458" s="5"/>
    </row>
    <row r="459" spans="3:4" ht="15.75" customHeight="1" x14ac:dyDescent="0.25">
      <c r="C459" s="5"/>
      <c r="D459" s="5"/>
    </row>
    <row r="460" spans="3:4" ht="15.75" customHeight="1" x14ac:dyDescent="0.25">
      <c r="C460" s="5"/>
      <c r="D460" s="5"/>
    </row>
    <row r="461" spans="3:4" ht="15.75" customHeight="1" x14ac:dyDescent="0.25">
      <c r="C461" s="5"/>
      <c r="D461" s="5"/>
    </row>
    <row r="462" spans="3:4" ht="15.75" customHeight="1" x14ac:dyDescent="0.25">
      <c r="C462" s="5"/>
      <c r="D462" s="5"/>
    </row>
    <row r="463" spans="3:4" ht="15.75" customHeight="1" x14ac:dyDescent="0.25">
      <c r="C463" s="5"/>
      <c r="D463" s="5"/>
    </row>
    <row r="464" spans="3:4" ht="15.75" customHeight="1" x14ac:dyDescent="0.25">
      <c r="C464" s="5"/>
      <c r="D464" s="5"/>
    </row>
    <row r="465" spans="3:4" ht="15.75" customHeight="1" x14ac:dyDescent="0.25">
      <c r="C465" s="5"/>
      <c r="D465" s="5"/>
    </row>
    <row r="466" spans="3:4" ht="15.75" customHeight="1" x14ac:dyDescent="0.25">
      <c r="C466" s="5"/>
      <c r="D466" s="5"/>
    </row>
    <row r="467" spans="3:4" ht="15.75" customHeight="1" x14ac:dyDescent="0.25">
      <c r="C467" s="5"/>
      <c r="D467" s="5"/>
    </row>
    <row r="468" spans="3:4" ht="15.75" customHeight="1" x14ac:dyDescent="0.25">
      <c r="C468" s="5"/>
      <c r="D468" s="5"/>
    </row>
    <row r="469" spans="3:4" ht="15.75" customHeight="1" x14ac:dyDescent="0.25">
      <c r="C469" s="5"/>
      <c r="D469" s="5"/>
    </row>
    <row r="470" spans="3:4" ht="15.75" customHeight="1" x14ac:dyDescent="0.25">
      <c r="C470" s="5"/>
      <c r="D470" s="5"/>
    </row>
    <row r="471" spans="3:4" ht="15.75" customHeight="1" x14ac:dyDescent="0.25">
      <c r="C471" s="5"/>
      <c r="D471" s="5"/>
    </row>
    <row r="472" spans="3:4" ht="15.75" customHeight="1" x14ac:dyDescent="0.25">
      <c r="C472" s="5"/>
      <c r="D472" s="5"/>
    </row>
    <row r="473" spans="3:4" ht="15.75" customHeight="1" x14ac:dyDescent="0.25">
      <c r="C473" s="5"/>
      <c r="D473" s="5"/>
    </row>
    <row r="474" spans="3:4" ht="15.75" customHeight="1" x14ac:dyDescent="0.25">
      <c r="C474" s="5"/>
      <c r="D474" s="5"/>
    </row>
    <row r="475" spans="3:4" ht="15.75" customHeight="1" x14ac:dyDescent="0.25">
      <c r="C475" s="5"/>
      <c r="D475" s="5"/>
    </row>
    <row r="476" spans="3:4" ht="15.75" customHeight="1" x14ac:dyDescent="0.25">
      <c r="C476" s="5"/>
      <c r="D476" s="5"/>
    </row>
    <row r="477" spans="3:4" ht="15.75" customHeight="1" x14ac:dyDescent="0.25">
      <c r="C477" s="5"/>
      <c r="D477" s="5"/>
    </row>
    <row r="478" spans="3:4" ht="15.75" customHeight="1" x14ac:dyDescent="0.25">
      <c r="C478" s="5"/>
      <c r="D478" s="5"/>
    </row>
    <row r="479" spans="3:4" ht="15.75" customHeight="1" x14ac:dyDescent="0.25">
      <c r="C479" s="5"/>
      <c r="D479" s="5"/>
    </row>
    <row r="480" spans="3:4" ht="15.75" customHeight="1" x14ac:dyDescent="0.25">
      <c r="C480" s="5"/>
      <c r="D480" s="5"/>
    </row>
    <row r="481" spans="3:4" ht="15.75" customHeight="1" x14ac:dyDescent="0.25">
      <c r="C481" s="5"/>
      <c r="D481" s="5"/>
    </row>
    <row r="482" spans="3:4" ht="15.75" customHeight="1" x14ac:dyDescent="0.25">
      <c r="C482" s="5"/>
      <c r="D482" s="5"/>
    </row>
    <row r="483" spans="3:4" ht="15.75" customHeight="1" x14ac:dyDescent="0.25">
      <c r="C483" s="5"/>
      <c r="D483" s="5"/>
    </row>
    <row r="484" spans="3:4" ht="15.75" customHeight="1" x14ac:dyDescent="0.25">
      <c r="C484" s="5"/>
      <c r="D484" s="5"/>
    </row>
    <row r="485" spans="3:4" ht="15.75" customHeight="1" x14ac:dyDescent="0.25">
      <c r="C485" s="5"/>
      <c r="D485" s="5"/>
    </row>
    <row r="486" spans="3:4" ht="15.75" customHeight="1" x14ac:dyDescent="0.25">
      <c r="C486" s="5"/>
      <c r="D486" s="5"/>
    </row>
    <row r="487" spans="3:4" ht="15.75" customHeight="1" x14ac:dyDescent="0.25">
      <c r="C487" s="5"/>
      <c r="D487" s="5"/>
    </row>
    <row r="488" spans="3:4" ht="15.75" customHeight="1" x14ac:dyDescent="0.25">
      <c r="C488" s="5"/>
      <c r="D488" s="5"/>
    </row>
    <row r="489" spans="3:4" ht="15.75" customHeight="1" x14ac:dyDescent="0.25">
      <c r="C489" s="5"/>
      <c r="D489" s="5"/>
    </row>
    <row r="490" spans="3:4" ht="15.75" customHeight="1" x14ac:dyDescent="0.25">
      <c r="C490" s="5"/>
      <c r="D490" s="5"/>
    </row>
    <row r="491" spans="3:4" ht="15.75" customHeight="1" x14ac:dyDescent="0.25">
      <c r="C491" s="5"/>
      <c r="D491" s="5"/>
    </row>
    <row r="492" spans="3:4" ht="15.75" customHeight="1" x14ac:dyDescent="0.25">
      <c r="C492" s="5"/>
      <c r="D492" s="5"/>
    </row>
    <row r="493" spans="3:4" ht="15.75" customHeight="1" x14ac:dyDescent="0.25">
      <c r="C493" s="5"/>
      <c r="D493" s="5"/>
    </row>
    <row r="494" spans="3:4" ht="15.75" customHeight="1" x14ac:dyDescent="0.25">
      <c r="C494" s="5"/>
      <c r="D494" s="5"/>
    </row>
    <row r="495" spans="3:4" ht="15.75" customHeight="1" x14ac:dyDescent="0.25">
      <c r="C495" s="5"/>
      <c r="D495" s="5"/>
    </row>
    <row r="496" spans="3:4" ht="15.75" customHeight="1" x14ac:dyDescent="0.25">
      <c r="C496" s="5"/>
      <c r="D496" s="5"/>
    </row>
    <row r="497" spans="3:4" ht="15.75" customHeight="1" x14ac:dyDescent="0.25">
      <c r="C497" s="5"/>
      <c r="D497" s="5"/>
    </row>
    <row r="498" spans="3:4" ht="15.75" customHeight="1" x14ac:dyDescent="0.25">
      <c r="C498" s="5"/>
      <c r="D498" s="5"/>
    </row>
    <row r="499" spans="3:4" ht="15.75" customHeight="1" x14ac:dyDescent="0.25">
      <c r="C499" s="5"/>
      <c r="D499" s="5"/>
    </row>
    <row r="500" spans="3:4" ht="15.75" customHeight="1" x14ac:dyDescent="0.25">
      <c r="C500" s="5"/>
      <c r="D500" s="5"/>
    </row>
    <row r="501" spans="3:4" ht="15.75" customHeight="1" x14ac:dyDescent="0.25">
      <c r="C501" s="5"/>
      <c r="D501" s="5"/>
    </row>
    <row r="502" spans="3:4" ht="15.75" customHeight="1" x14ac:dyDescent="0.25">
      <c r="C502" s="5"/>
      <c r="D502" s="5"/>
    </row>
    <row r="503" spans="3:4" ht="15.75" customHeight="1" x14ac:dyDescent="0.25">
      <c r="C503" s="5"/>
      <c r="D503" s="5"/>
    </row>
    <row r="504" spans="3:4" ht="15.75" customHeight="1" x14ac:dyDescent="0.25">
      <c r="C504" s="5"/>
      <c r="D504" s="5"/>
    </row>
    <row r="505" spans="3:4" ht="15.75" customHeight="1" x14ac:dyDescent="0.25">
      <c r="C505" s="5"/>
      <c r="D505" s="5"/>
    </row>
    <row r="506" spans="3:4" ht="15.75" customHeight="1" x14ac:dyDescent="0.25">
      <c r="C506" s="5"/>
      <c r="D506" s="5"/>
    </row>
    <row r="507" spans="3:4" ht="15.75" customHeight="1" x14ac:dyDescent="0.25">
      <c r="C507" s="5"/>
      <c r="D507" s="5"/>
    </row>
    <row r="508" spans="3:4" ht="15.75" customHeight="1" x14ac:dyDescent="0.25">
      <c r="C508" s="5"/>
      <c r="D508" s="5"/>
    </row>
    <row r="509" spans="3:4" ht="15.75" customHeight="1" x14ac:dyDescent="0.25">
      <c r="C509" s="5"/>
      <c r="D509" s="5"/>
    </row>
    <row r="510" spans="3:4" ht="15.75" customHeight="1" x14ac:dyDescent="0.25">
      <c r="C510" s="5"/>
      <c r="D510" s="5"/>
    </row>
    <row r="511" spans="3:4" ht="15.75" customHeight="1" x14ac:dyDescent="0.25">
      <c r="C511" s="5"/>
      <c r="D511" s="5"/>
    </row>
    <row r="512" spans="3:4" ht="15.75" customHeight="1" x14ac:dyDescent="0.25">
      <c r="C512" s="5"/>
      <c r="D512" s="5"/>
    </row>
    <row r="513" spans="3:4" ht="15.75" customHeight="1" x14ac:dyDescent="0.25">
      <c r="C513" s="5"/>
      <c r="D513" s="5"/>
    </row>
    <row r="514" spans="3:4" ht="15.75" customHeight="1" x14ac:dyDescent="0.25">
      <c r="C514" s="5"/>
      <c r="D514" s="5"/>
    </row>
    <row r="515" spans="3:4" ht="15.75" customHeight="1" x14ac:dyDescent="0.25">
      <c r="C515" s="5"/>
      <c r="D515" s="5"/>
    </row>
    <row r="516" spans="3:4" ht="15.75" customHeight="1" x14ac:dyDescent="0.25">
      <c r="C516" s="5"/>
      <c r="D516" s="5"/>
    </row>
    <row r="517" spans="3:4" ht="15.75" customHeight="1" x14ac:dyDescent="0.25">
      <c r="C517" s="5"/>
      <c r="D517" s="5"/>
    </row>
    <row r="518" spans="3:4" ht="15.75" customHeight="1" x14ac:dyDescent="0.25">
      <c r="C518" s="5"/>
      <c r="D518" s="5"/>
    </row>
    <row r="519" spans="3:4" ht="15.75" customHeight="1" x14ac:dyDescent="0.25">
      <c r="C519" s="5"/>
      <c r="D519" s="5"/>
    </row>
    <row r="520" spans="3:4" ht="15.75" customHeight="1" x14ac:dyDescent="0.25">
      <c r="C520" s="5"/>
      <c r="D520" s="5"/>
    </row>
    <row r="521" spans="3:4" ht="15.75" customHeight="1" x14ac:dyDescent="0.25">
      <c r="C521" s="5"/>
      <c r="D521" s="5"/>
    </row>
    <row r="522" spans="3:4" ht="15.75" customHeight="1" x14ac:dyDescent="0.25">
      <c r="C522" s="5"/>
      <c r="D522" s="5"/>
    </row>
    <row r="523" spans="3:4" ht="15.75" customHeight="1" x14ac:dyDescent="0.25">
      <c r="C523" s="5"/>
      <c r="D523" s="5"/>
    </row>
    <row r="524" spans="3:4" ht="15.75" customHeight="1" x14ac:dyDescent="0.25">
      <c r="C524" s="5"/>
      <c r="D524" s="5"/>
    </row>
    <row r="525" spans="3:4" ht="15.75" customHeight="1" x14ac:dyDescent="0.25">
      <c r="C525" s="5"/>
      <c r="D525" s="5"/>
    </row>
    <row r="526" spans="3:4" ht="15.75" customHeight="1" x14ac:dyDescent="0.25">
      <c r="C526" s="5"/>
      <c r="D526" s="5"/>
    </row>
    <row r="527" spans="3:4" ht="15.75" customHeight="1" x14ac:dyDescent="0.25">
      <c r="C527" s="5"/>
      <c r="D527" s="5"/>
    </row>
    <row r="528" spans="3:4" ht="15.75" customHeight="1" x14ac:dyDescent="0.25">
      <c r="C528" s="5"/>
      <c r="D528" s="5"/>
    </row>
    <row r="529" spans="3:4" ht="15.75" customHeight="1" x14ac:dyDescent="0.25">
      <c r="C529" s="5"/>
      <c r="D529" s="5"/>
    </row>
    <row r="530" spans="3:4" ht="15.75" customHeight="1" x14ac:dyDescent="0.25">
      <c r="C530" s="5"/>
      <c r="D530" s="5"/>
    </row>
    <row r="531" spans="3:4" ht="15.75" customHeight="1" x14ac:dyDescent="0.25">
      <c r="C531" s="5"/>
      <c r="D531" s="5"/>
    </row>
    <row r="532" spans="3:4" ht="15.75" customHeight="1" x14ac:dyDescent="0.25">
      <c r="C532" s="5"/>
      <c r="D532" s="5"/>
    </row>
    <row r="533" spans="3:4" ht="15.75" customHeight="1" x14ac:dyDescent="0.25">
      <c r="C533" s="5"/>
      <c r="D533" s="5"/>
    </row>
    <row r="534" spans="3:4" ht="15.75" customHeight="1" x14ac:dyDescent="0.25">
      <c r="C534" s="5"/>
      <c r="D534" s="5"/>
    </row>
    <row r="535" spans="3:4" ht="15.75" customHeight="1" x14ac:dyDescent="0.25">
      <c r="C535" s="5"/>
      <c r="D535" s="5"/>
    </row>
    <row r="536" spans="3:4" ht="15.75" customHeight="1" x14ac:dyDescent="0.25">
      <c r="C536" s="5"/>
      <c r="D536" s="5"/>
    </row>
    <row r="537" spans="3:4" ht="15.75" customHeight="1" x14ac:dyDescent="0.25">
      <c r="C537" s="5"/>
      <c r="D537" s="5"/>
    </row>
    <row r="538" spans="3:4" ht="15.75" customHeight="1" x14ac:dyDescent="0.25">
      <c r="C538" s="5"/>
      <c r="D538" s="5"/>
    </row>
    <row r="539" spans="3:4" ht="15.75" customHeight="1" x14ac:dyDescent="0.25">
      <c r="C539" s="5"/>
      <c r="D539" s="5"/>
    </row>
    <row r="540" spans="3:4" ht="15.75" customHeight="1" x14ac:dyDescent="0.25">
      <c r="C540" s="5"/>
      <c r="D540" s="5"/>
    </row>
    <row r="541" spans="3:4" ht="15.75" customHeight="1" x14ac:dyDescent="0.25">
      <c r="C541" s="5"/>
      <c r="D541" s="5"/>
    </row>
    <row r="542" spans="3:4" ht="15.75" customHeight="1" x14ac:dyDescent="0.25">
      <c r="C542" s="5"/>
      <c r="D542" s="5"/>
    </row>
    <row r="543" spans="3:4" ht="15.75" customHeight="1" x14ac:dyDescent="0.25">
      <c r="C543" s="5"/>
      <c r="D543" s="5"/>
    </row>
    <row r="544" spans="3:4" ht="15.75" customHeight="1" x14ac:dyDescent="0.25">
      <c r="C544" s="5"/>
      <c r="D544" s="5"/>
    </row>
    <row r="545" spans="3:4" ht="15.75" customHeight="1" x14ac:dyDescent="0.25">
      <c r="C545" s="5"/>
      <c r="D545" s="5"/>
    </row>
    <row r="546" spans="3:4" ht="15.75" customHeight="1" x14ac:dyDescent="0.25">
      <c r="C546" s="5"/>
      <c r="D546" s="5"/>
    </row>
    <row r="547" spans="3:4" ht="15.75" customHeight="1" x14ac:dyDescent="0.25">
      <c r="C547" s="5"/>
      <c r="D547" s="5"/>
    </row>
    <row r="548" spans="3:4" ht="15.75" customHeight="1" x14ac:dyDescent="0.25">
      <c r="C548" s="5"/>
      <c r="D548" s="5"/>
    </row>
    <row r="549" spans="3:4" ht="15.75" customHeight="1" x14ac:dyDescent="0.25">
      <c r="C549" s="5"/>
      <c r="D549" s="5"/>
    </row>
    <row r="550" spans="3:4" ht="15.75" customHeight="1" x14ac:dyDescent="0.25">
      <c r="C550" s="5"/>
      <c r="D550" s="5"/>
    </row>
    <row r="551" spans="3:4" ht="15.75" customHeight="1" x14ac:dyDescent="0.25">
      <c r="C551" s="5"/>
      <c r="D551" s="5"/>
    </row>
    <row r="552" spans="3:4" ht="15.75" customHeight="1" x14ac:dyDescent="0.25">
      <c r="C552" s="5"/>
      <c r="D552" s="5"/>
    </row>
    <row r="553" spans="3:4" ht="15.75" customHeight="1" x14ac:dyDescent="0.25">
      <c r="C553" s="5"/>
      <c r="D553" s="5"/>
    </row>
    <row r="554" spans="3:4" ht="15.75" customHeight="1" x14ac:dyDescent="0.25">
      <c r="C554" s="5"/>
      <c r="D554" s="5"/>
    </row>
    <row r="555" spans="3:4" ht="15.75" customHeight="1" x14ac:dyDescent="0.25">
      <c r="C555" s="5"/>
      <c r="D555" s="5"/>
    </row>
    <row r="556" spans="3:4" ht="15.75" customHeight="1" x14ac:dyDescent="0.25">
      <c r="C556" s="5"/>
      <c r="D556" s="5"/>
    </row>
    <row r="557" spans="3:4" ht="15.75" customHeight="1" x14ac:dyDescent="0.25">
      <c r="C557" s="5"/>
      <c r="D557" s="5"/>
    </row>
    <row r="558" spans="3:4" ht="15.75" customHeight="1" x14ac:dyDescent="0.25">
      <c r="C558" s="5"/>
      <c r="D558" s="5"/>
    </row>
    <row r="559" spans="3:4" ht="15.75" customHeight="1" x14ac:dyDescent="0.25">
      <c r="C559" s="5"/>
      <c r="D559" s="5"/>
    </row>
    <row r="560" spans="3:4" ht="15.75" customHeight="1" x14ac:dyDescent="0.25">
      <c r="C560" s="5"/>
      <c r="D560" s="5"/>
    </row>
    <row r="561" spans="3:4" ht="15.75" customHeight="1" x14ac:dyDescent="0.25">
      <c r="C561" s="5"/>
      <c r="D561" s="5"/>
    </row>
    <row r="562" spans="3:4" ht="15.75" customHeight="1" x14ac:dyDescent="0.25">
      <c r="C562" s="5"/>
      <c r="D562" s="5"/>
    </row>
    <row r="563" spans="3:4" ht="15.75" customHeight="1" x14ac:dyDescent="0.25">
      <c r="C563" s="5"/>
      <c r="D563" s="5"/>
    </row>
    <row r="564" spans="3:4" ht="15.75" customHeight="1" x14ac:dyDescent="0.25">
      <c r="C564" s="5"/>
      <c r="D564" s="5"/>
    </row>
    <row r="565" spans="3:4" ht="15.75" customHeight="1" x14ac:dyDescent="0.25">
      <c r="C565" s="5"/>
      <c r="D565" s="5"/>
    </row>
    <row r="566" spans="3:4" ht="15.75" customHeight="1" x14ac:dyDescent="0.25">
      <c r="C566" s="5"/>
      <c r="D566" s="5"/>
    </row>
    <row r="567" spans="3:4" ht="15.75" customHeight="1" x14ac:dyDescent="0.25">
      <c r="C567" s="5"/>
      <c r="D567" s="5"/>
    </row>
    <row r="568" spans="3:4" ht="15.75" customHeight="1" x14ac:dyDescent="0.25">
      <c r="C568" s="5"/>
      <c r="D568" s="5"/>
    </row>
    <row r="569" spans="3:4" ht="15.75" customHeight="1" x14ac:dyDescent="0.25">
      <c r="C569" s="5"/>
      <c r="D569" s="5"/>
    </row>
    <row r="570" spans="3:4" ht="15.75" customHeight="1" x14ac:dyDescent="0.25">
      <c r="C570" s="5"/>
      <c r="D570" s="5"/>
    </row>
    <row r="571" spans="3:4" ht="15.75" customHeight="1" x14ac:dyDescent="0.25">
      <c r="C571" s="5"/>
      <c r="D571" s="5"/>
    </row>
    <row r="572" spans="3:4" ht="15.75" customHeight="1" x14ac:dyDescent="0.25">
      <c r="C572" s="5"/>
      <c r="D572" s="5"/>
    </row>
    <row r="573" spans="3:4" ht="15.75" customHeight="1" x14ac:dyDescent="0.25">
      <c r="C573" s="5"/>
      <c r="D573" s="5"/>
    </row>
    <row r="574" spans="3:4" ht="15.75" customHeight="1" x14ac:dyDescent="0.25">
      <c r="C574" s="5"/>
      <c r="D574" s="5"/>
    </row>
    <row r="575" spans="3:4" ht="15.75" customHeight="1" x14ac:dyDescent="0.25">
      <c r="C575" s="5"/>
      <c r="D575" s="5"/>
    </row>
    <row r="576" spans="3:4" ht="15.75" customHeight="1" x14ac:dyDescent="0.25">
      <c r="C576" s="5"/>
      <c r="D576" s="5"/>
    </row>
    <row r="577" spans="3:4" ht="15.75" customHeight="1" x14ac:dyDescent="0.25">
      <c r="C577" s="5"/>
      <c r="D577" s="5"/>
    </row>
    <row r="578" spans="3:4" ht="15.75" customHeight="1" x14ac:dyDescent="0.25">
      <c r="C578" s="5"/>
      <c r="D578" s="5"/>
    </row>
    <row r="579" spans="3:4" ht="15.75" customHeight="1" x14ac:dyDescent="0.25">
      <c r="C579" s="5"/>
      <c r="D579" s="5"/>
    </row>
    <row r="580" spans="3:4" ht="15.75" customHeight="1" x14ac:dyDescent="0.25">
      <c r="C580" s="5"/>
      <c r="D580" s="5"/>
    </row>
    <row r="581" spans="3:4" ht="15.75" customHeight="1" x14ac:dyDescent="0.25">
      <c r="C581" s="5"/>
      <c r="D581" s="5"/>
    </row>
    <row r="582" spans="3:4" ht="15.75" customHeight="1" x14ac:dyDescent="0.25">
      <c r="C582" s="5"/>
      <c r="D582" s="5"/>
    </row>
    <row r="583" spans="3:4" ht="15.75" customHeight="1" x14ac:dyDescent="0.25">
      <c r="C583" s="5"/>
      <c r="D583" s="5"/>
    </row>
    <row r="584" spans="3:4" ht="15.75" customHeight="1" x14ac:dyDescent="0.25">
      <c r="C584" s="5"/>
      <c r="D584" s="5"/>
    </row>
    <row r="585" spans="3:4" ht="15.75" customHeight="1" x14ac:dyDescent="0.25">
      <c r="C585" s="5"/>
      <c r="D585" s="5"/>
    </row>
    <row r="586" spans="3:4" ht="15.75" customHeight="1" x14ac:dyDescent="0.25">
      <c r="C586" s="5"/>
      <c r="D586" s="5"/>
    </row>
    <row r="587" spans="3:4" ht="15.75" customHeight="1" x14ac:dyDescent="0.25">
      <c r="C587" s="5"/>
      <c r="D587" s="5"/>
    </row>
    <row r="588" spans="3:4" ht="15.75" customHeight="1" x14ac:dyDescent="0.25">
      <c r="C588" s="5"/>
      <c r="D588" s="5"/>
    </row>
    <row r="589" spans="3:4" ht="15.75" customHeight="1" x14ac:dyDescent="0.25">
      <c r="C589" s="5"/>
      <c r="D589" s="5"/>
    </row>
    <row r="590" spans="3:4" ht="15.75" customHeight="1" x14ac:dyDescent="0.25">
      <c r="C590" s="5"/>
      <c r="D590" s="5"/>
    </row>
    <row r="591" spans="3:4" ht="15.75" customHeight="1" x14ac:dyDescent="0.25">
      <c r="C591" s="5"/>
      <c r="D591" s="5"/>
    </row>
    <row r="592" spans="3:4" ht="15.75" customHeight="1" x14ac:dyDescent="0.25">
      <c r="C592" s="5"/>
      <c r="D592" s="5"/>
    </row>
    <row r="593" spans="3:4" ht="15.75" customHeight="1" x14ac:dyDescent="0.25">
      <c r="C593" s="5"/>
      <c r="D593" s="5"/>
    </row>
    <row r="594" spans="3:4" ht="15.75" customHeight="1" x14ac:dyDescent="0.25">
      <c r="C594" s="5"/>
      <c r="D594" s="5"/>
    </row>
    <row r="595" spans="3:4" ht="15.75" customHeight="1" x14ac:dyDescent="0.25">
      <c r="C595" s="5"/>
      <c r="D595" s="5"/>
    </row>
    <row r="596" spans="3:4" ht="15.75" customHeight="1" x14ac:dyDescent="0.25">
      <c r="C596" s="5"/>
      <c r="D596" s="5"/>
    </row>
    <row r="597" spans="3:4" ht="15.75" customHeight="1" x14ac:dyDescent="0.25">
      <c r="C597" s="5"/>
      <c r="D597" s="5"/>
    </row>
    <row r="598" spans="3:4" ht="15.75" customHeight="1" x14ac:dyDescent="0.25">
      <c r="C598" s="5"/>
      <c r="D598" s="5"/>
    </row>
    <row r="599" spans="3:4" ht="15.75" customHeight="1" x14ac:dyDescent="0.25">
      <c r="C599" s="5"/>
      <c r="D599" s="5"/>
    </row>
    <row r="600" spans="3:4" ht="15.75" customHeight="1" x14ac:dyDescent="0.25">
      <c r="C600" s="5"/>
      <c r="D600" s="5"/>
    </row>
    <row r="601" spans="3:4" ht="15.75" customHeight="1" x14ac:dyDescent="0.25">
      <c r="C601" s="5"/>
      <c r="D601" s="5"/>
    </row>
    <row r="602" spans="3:4" ht="15.75" customHeight="1" x14ac:dyDescent="0.25">
      <c r="C602" s="5"/>
      <c r="D602" s="5"/>
    </row>
    <row r="603" spans="3:4" ht="15.75" customHeight="1" x14ac:dyDescent="0.25">
      <c r="C603" s="5"/>
      <c r="D603" s="5"/>
    </row>
    <row r="604" spans="3:4" ht="15.75" customHeight="1" x14ac:dyDescent="0.25">
      <c r="C604" s="5"/>
      <c r="D604" s="5"/>
    </row>
    <row r="605" spans="3:4" ht="15.75" customHeight="1" x14ac:dyDescent="0.25">
      <c r="C605" s="5"/>
      <c r="D605" s="5"/>
    </row>
    <row r="606" spans="3:4" ht="15.75" customHeight="1" x14ac:dyDescent="0.25">
      <c r="C606" s="5"/>
      <c r="D606" s="5"/>
    </row>
    <row r="607" spans="3:4" ht="15.75" customHeight="1" x14ac:dyDescent="0.25">
      <c r="C607" s="5"/>
      <c r="D607" s="5"/>
    </row>
    <row r="608" spans="3:4" ht="15.75" customHeight="1" x14ac:dyDescent="0.25">
      <c r="C608" s="5"/>
      <c r="D608" s="5"/>
    </row>
    <row r="609" spans="3:4" ht="15.75" customHeight="1" x14ac:dyDescent="0.25">
      <c r="C609" s="5"/>
      <c r="D609" s="5"/>
    </row>
    <row r="610" spans="3:4" ht="15.75" customHeight="1" x14ac:dyDescent="0.25">
      <c r="C610" s="5"/>
      <c r="D610" s="5"/>
    </row>
    <row r="611" spans="3:4" ht="15.75" customHeight="1" x14ac:dyDescent="0.25">
      <c r="C611" s="5"/>
      <c r="D611" s="5"/>
    </row>
    <row r="612" spans="3:4" ht="15.75" customHeight="1" x14ac:dyDescent="0.25">
      <c r="C612" s="5"/>
      <c r="D612" s="5"/>
    </row>
    <row r="613" spans="3:4" ht="15.75" customHeight="1" x14ac:dyDescent="0.25">
      <c r="C613" s="5"/>
      <c r="D613" s="5"/>
    </row>
    <row r="614" spans="3:4" ht="15.75" customHeight="1" x14ac:dyDescent="0.25">
      <c r="C614" s="5"/>
      <c r="D614" s="5"/>
    </row>
    <row r="615" spans="3:4" ht="15.75" customHeight="1" x14ac:dyDescent="0.25">
      <c r="C615" s="5"/>
      <c r="D615" s="5"/>
    </row>
    <row r="616" spans="3:4" ht="15.75" customHeight="1" x14ac:dyDescent="0.25">
      <c r="C616" s="5"/>
      <c r="D616" s="5"/>
    </row>
    <row r="617" spans="3:4" ht="15.75" customHeight="1" x14ac:dyDescent="0.25">
      <c r="C617" s="5"/>
      <c r="D617" s="5"/>
    </row>
    <row r="618" spans="3:4" ht="15.75" customHeight="1" x14ac:dyDescent="0.25">
      <c r="C618" s="5"/>
      <c r="D618" s="5"/>
    </row>
    <row r="619" spans="3:4" ht="15.75" customHeight="1" x14ac:dyDescent="0.25">
      <c r="C619" s="5"/>
      <c r="D619" s="5"/>
    </row>
    <row r="620" spans="3:4" ht="15.75" customHeight="1" x14ac:dyDescent="0.25">
      <c r="C620" s="5"/>
      <c r="D620" s="5"/>
    </row>
    <row r="621" spans="3:4" ht="15.75" customHeight="1" x14ac:dyDescent="0.25">
      <c r="C621" s="5"/>
      <c r="D621" s="5"/>
    </row>
    <row r="622" spans="3:4" ht="15.75" customHeight="1" x14ac:dyDescent="0.25">
      <c r="C622" s="5"/>
      <c r="D622" s="5"/>
    </row>
    <row r="623" spans="3:4" ht="15.75" customHeight="1" x14ac:dyDescent="0.25">
      <c r="C623" s="5"/>
      <c r="D623" s="5"/>
    </row>
    <row r="624" spans="3:4" ht="15.75" customHeight="1" x14ac:dyDescent="0.25">
      <c r="C624" s="5"/>
      <c r="D624" s="5"/>
    </row>
    <row r="625" spans="3:4" ht="15.75" customHeight="1" x14ac:dyDescent="0.25">
      <c r="C625" s="5"/>
      <c r="D625" s="5"/>
    </row>
    <row r="626" spans="3:4" ht="15.75" customHeight="1" x14ac:dyDescent="0.25">
      <c r="C626" s="5"/>
      <c r="D626" s="5"/>
    </row>
    <row r="627" spans="3:4" ht="15.75" customHeight="1" x14ac:dyDescent="0.25">
      <c r="C627" s="5"/>
      <c r="D627" s="5"/>
    </row>
    <row r="628" spans="3:4" ht="15.75" customHeight="1" x14ac:dyDescent="0.25">
      <c r="C628" s="5"/>
      <c r="D628" s="5"/>
    </row>
    <row r="629" spans="3:4" ht="15.75" customHeight="1" x14ac:dyDescent="0.25">
      <c r="C629" s="5"/>
      <c r="D629" s="5"/>
    </row>
    <row r="630" spans="3:4" ht="15.75" customHeight="1" x14ac:dyDescent="0.25">
      <c r="C630" s="5"/>
      <c r="D630" s="5"/>
    </row>
    <row r="631" spans="3:4" ht="15.75" customHeight="1" x14ac:dyDescent="0.25">
      <c r="C631" s="5"/>
      <c r="D631" s="5"/>
    </row>
    <row r="632" spans="3:4" ht="15.75" customHeight="1" x14ac:dyDescent="0.25">
      <c r="C632" s="5"/>
      <c r="D632" s="5"/>
    </row>
    <row r="633" spans="3:4" ht="15.75" customHeight="1" x14ac:dyDescent="0.25">
      <c r="C633" s="5"/>
      <c r="D633" s="5"/>
    </row>
    <row r="634" spans="3:4" ht="15.75" customHeight="1" x14ac:dyDescent="0.25">
      <c r="C634" s="5"/>
      <c r="D634" s="5"/>
    </row>
    <row r="635" spans="3:4" ht="15.75" customHeight="1" x14ac:dyDescent="0.25">
      <c r="C635" s="5"/>
      <c r="D635" s="5"/>
    </row>
    <row r="636" spans="3:4" ht="15.75" customHeight="1" x14ac:dyDescent="0.25">
      <c r="C636" s="5"/>
      <c r="D636" s="5"/>
    </row>
    <row r="637" spans="3:4" ht="15.75" customHeight="1" x14ac:dyDescent="0.25">
      <c r="C637" s="5"/>
      <c r="D637" s="5"/>
    </row>
    <row r="638" spans="3:4" ht="15.75" customHeight="1" x14ac:dyDescent="0.25">
      <c r="C638" s="5"/>
      <c r="D638" s="5"/>
    </row>
    <row r="639" spans="3:4" ht="15.75" customHeight="1" x14ac:dyDescent="0.25">
      <c r="C639" s="5"/>
      <c r="D639" s="5"/>
    </row>
    <row r="640" spans="3:4" ht="15.75" customHeight="1" x14ac:dyDescent="0.25">
      <c r="C640" s="5"/>
      <c r="D640" s="5"/>
    </row>
    <row r="641" spans="3:4" ht="15.75" customHeight="1" x14ac:dyDescent="0.25">
      <c r="C641" s="5"/>
      <c r="D641" s="5"/>
    </row>
    <row r="642" spans="3:4" ht="15.75" customHeight="1" x14ac:dyDescent="0.25">
      <c r="C642" s="5"/>
      <c r="D642" s="5"/>
    </row>
    <row r="643" spans="3:4" ht="15.75" customHeight="1" x14ac:dyDescent="0.25">
      <c r="C643" s="5"/>
      <c r="D643" s="5"/>
    </row>
    <row r="644" spans="3:4" ht="15.75" customHeight="1" x14ac:dyDescent="0.25">
      <c r="C644" s="5"/>
      <c r="D644" s="5"/>
    </row>
    <row r="645" spans="3:4" ht="15.75" customHeight="1" x14ac:dyDescent="0.25">
      <c r="C645" s="5"/>
      <c r="D645" s="5"/>
    </row>
    <row r="646" spans="3:4" ht="15.75" customHeight="1" x14ac:dyDescent="0.25">
      <c r="C646" s="5"/>
      <c r="D646" s="5"/>
    </row>
    <row r="647" spans="3:4" ht="15.75" customHeight="1" x14ac:dyDescent="0.25">
      <c r="C647" s="5"/>
      <c r="D647" s="5"/>
    </row>
    <row r="648" spans="3:4" ht="15.75" customHeight="1" x14ac:dyDescent="0.25">
      <c r="C648" s="5"/>
      <c r="D648" s="5"/>
    </row>
    <row r="649" spans="3:4" ht="15.75" customHeight="1" x14ac:dyDescent="0.25">
      <c r="C649" s="5"/>
      <c r="D649" s="5"/>
    </row>
    <row r="650" spans="3:4" ht="15.75" customHeight="1" x14ac:dyDescent="0.25">
      <c r="C650" s="5"/>
      <c r="D650" s="5"/>
    </row>
    <row r="651" spans="3:4" ht="15.75" customHeight="1" x14ac:dyDescent="0.25">
      <c r="C651" s="5"/>
      <c r="D651" s="5"/>
    </row>
    <row r="652" spans="3:4" ht="15.75" customHeight="1" x14ac:dyDescent="0.25">
      <c r="C652" s="5"/>
      <c r="D652" s="5"/>
    </row>
    <row r="653" spans="3:4" ht="15.75" customHeight="1" x14ac:dyDescent="0.25">
      <c r="C653" s="5"/>
      <c r="D653" s="5"/>
    </row>
    <row r="654" spans="3:4" ht="15.75" customHeight="1" x14ac:dyDescent="0.25">
      <c r="C654" s="5"/>
      <c r="D654" s="5"/>
    </row>
    <row r="655" spans="3:4" ht="15.75" customHeight="1" x14ac:dyDescent="0.25">
      <c r="C655" s="5"/>
      <c r="D655" s="5"/>
    </row>
    <row r="656" spans="3:4" ht="15.75" customHeight="1" x14ac:dyDescent="0.25">
      <c r="C656" s="5"/>
      <c r="D656" s="5"/>
    </row>
    <row r="657" spans="3:4" ht="15.75" customHeight="1" x14ac:dyDescent="0.25">
      <c r="C657" s="5"/>
      <c r="D657" s="5"/>
    </row>
    <row r="658" spans="3:4" ht="15.75" customHeight="1" x14ac:dyDescent="0.25">
      <c r="C658" s="5"/>
      <c r="D658" s="5"/>
    </row>
    <row r="659" spans="3:4" ht="15.75" customHeight="1" x14ac:dyDescent="0.25">
      <c r="C659" s="5"/>
      <c r="D659" s="5"/>
    </row>
    <row r="660" spans="3:4" ht="15.75" customHeight="1" x14ac:dyDescent="0.25">
      <c r="C660" s="5"/>
      <c r="D660" s="5"/>
    </row>
    <row r="661" spans="3:4" ht="15.75" customHeight="1" x14ac:dyDescent="0.25">
      <c r="C661" s="5"/>
      <c r="D661" s="5"/>
    </row>
    <row r="662" spans="3:4" ht="15.75" customHeight="1" x14ac:dyDescent="0.25">
      <c r="C662" s="5"/>
      <c r="D662" s="5"/>
    </row>
    <row r="663" spans="3:4" ht="15.75" customHeight="1" x14ac:dyDescent="0.25">
      <c r="C663" s="5"/>
      <c r="D663" s="5"/>
    </row>
    <row r="664" spans="3:4" ht="15.75" customHeight="1" x14ac:dyDescent="0.25">
      <c r="C664" s="5"/>
      <c r="D664" s="5"/>
    </row>
    <row r="665" spans="3:4" ht="15.75" customHeight="1" x14ac:dyDescent="0.25">
      <c r="C665" s="5"/>
      <c r="D665" s="5"/>
    </row>
    <row r="666" spans="3:4" ht="15.75" customHeight="1" x14ac:dyDescent="0.25">
      <c r="C666" s="5"/>
      <c r="D666" s="5"/>
    </row>
    <row r="667" spans="3:4" ht="15.75" customHeight="1" x14ac:dyDescent="0.25">
      <c r="C667" s="5"/>
      <c r="D667" s="5"/>
    </row>
    <row r="668" spans="3:4" ht="15.75" customHeight="1" x14ac:dyDescent="0.25">
      <c r="C668" s="5"/>
      <c r="D668" s="5"/>
    </row>
    <row r="669" spans="3:4" ht="15.75" customHeight="1" x14ac:dyDescent="0.25">
      <c r="C669" s="5"/>
      <c r="D669" s="5"/>
    </row>
    <row r="670" spans="3:4" ht="15.75" customHeight="1" x14ac:dyDescent="0.25">
      <c r="C670" s="5"/>
      <c r="D670" s="5"/>
    </row>
    <row r="671" spans="3:4" ht="15.75" customHeight="1" x14ac:dyDescent="0.25">
      <c r="C671" s="5"/>
      <c r="D671" s="5"/>
    </row>
    <row r="672" spans="3:4" ht="15.75" customHeight="1" x14ac:dyDescent="0.25">
      <c r="C672" s="5"/>
      <c r="D672" s="5"/>
    </row>
    <row r="673" spans="3:4" ht="15.75" customHeight="1" x14ac:dyDescent="0.25">
      <c r="C673" s="5"/>
      <c r="D673" s="5"/>
    </row>
    <row r="674" spans="3:4" ht="15.75" customHeight="1" x14ac:dyDescent="0.25">
      <c r="C674" s="5"/>
      <c r="D674" s="5"/>
    </row>
    <row r="675" spans="3:4" ht="15.75" customHeight="1" x14ac:dyDescent="0.25">
      <c r="C675" s="5"/>
      <c r="D675" s="5"/>
    </row>
    <row r="676" spans="3:4" ht="15.75" customHeight="1" x14ac:dyDescent="0.25">
      <c r="C676" s="5"/>
      <c r="D676" s="5"/>
    </row>
    <row r="677" spans="3:4" ht="15.75" customHeight="1" x14ac:dyDescent="0.25">
      <c r="C677" s="5"/>
      <c r="D677" s="5"/>
    </row>
    <row r="678" spans="3:4" ht="15.75" customHeight="1" x14ac:dyDescent="0.25">
      <c r="C678" s="5"/>
      <c r="D678" s="5"/>
    </row>
    <row r="679" spans="3:4" ht="15.75" customHeight="1" x14ac:dyDescent="0.25">
      <c r="C679" s="5"/>
      <c r="D679" s="5"/>
    </row>
    <row r="680" spans="3:4" ht="15.75" customHeight="1" x14ac:dyDescent="0.25">
      <c r="C680" s="5"/>
      <c r="D680" s="5"/>
    </row>
    <row r="681" spans="3:4" ht="15.75" customHeight="1" x14ac:dyDescent="0.25">
      <c r="C681" s="5"/>
      <c r="D681" s="5"/>
    </row>
    <row r="682" spans="3:4" ht="15.75" customHeight="1" x14ac:dyDescent="0.25">
      <c r="C682" s="5"/>
      <c r="D682" s="5"/>
    </row>
    <row r="683" spans="3:4" ht="15.75" customHeight="1" x14ac:dyDescent="0.25">
      <c r="C683" s="5"/>
      <c r="D683" s="5"/>
    </row>
    <row r="684" spans="3:4" ht="15.75" customHeight="1" x14ac:dyDescent="0.25">
      <c r="C684" s="5"/>
      <c r="D684" s="5"/>
    </row>
    <row r="685" spans="3:4" ht="15.75" customHeight="1" x14ac:dyDescent="0.25">
      <c r="C685" s="5"/>
      <c r="D685" s="5"/>
    </row>
    <row r="686" spans="3:4" ht="15.75" customHeight="1" x14ac:dyDescent="0.25">
      <c r="C686" s="5"/>
      <c r="D686" s="5"/>
    </row>
    <row r="687" spans="3:4" ht="15.75" customHeight="1" x14ac:dyDescent="0.25">
      <c r="C687" s="5"/>
      <c r="D687" s="5"/>
    </row>
    <row r="688" spans="3:4" ht="15.75" customHeight="1" x14ac:dyDescent="0.25">
      <c r="C688" s="5"/>
      <c r="D688" s="5"/>
    </row>
    <row r="689" spans="3:4" ht="15.75" customHeight="1" x14ac:dyDescent="0.25">
      <c r="C689" s="5"/>
      <c r="D689" s="5"/>
    </row>
    <row r="690" spans="3:4" ht="15.75" customHeight="1" x14ac:dyDescent="0.25">
      <c r="C690" s="5"/>
      <c r="D690" s="5"/>
    </row>
    <row r="691" spans="3:4" ht="15.75" customHeight="1" x14ac:dyDescent="0.25">
      <c r="C691" s="5"/>
      <c r="D691" s="5"/>
    </row>
    <row r="692" spans="3:4" ht="15.75" customHeight="1" x14ac:dyDescent="0.25">
      <c r="C692" s="5"/>
      <c r="D692" s="5"/>
    </row>
    <row r="693" spans="3:4" ht="15.75" customHeight="1" x14ac:dyDescent="0.25">
      <c r="C693" s="5"/>
      <c r="D693" s="5"/>
    </row>
    <row r="694" spans="3:4" ht="15.75" customHeight="1" x14ac:dyDescent="0.25">
      <c r="C694" s="5"/>
      <c r="D694" s="5"/>
    </row>
    <row r="695" spans="3:4" ht="15.75" customHeight="1" x14ac:dyDescent="0.25">
      <c r="C695" s="5"/>
      <c r="D695" s="5"/>
    </row>
    <row r="696" spans="3:4" ht="15.75" customHeight="1" x14ac:dyDescent="0.25">
      <c r="C696" s="5"/>
      <c r="D696" s="5"/>
    </row>
    <row r="697" spans="3:4" ht="15.75" customHeight="1" x14ac:dyDescent="0.25">
      <c r="C697" s="5"/>
      <c r="D697" s="5"/>
    </row>
    <row r="698" spans="3:4" ht="15.75" customHeight="1" x14ac:dyDescent="0.25">
      <c r="C698" s="5"/>
      <c r="D698" s="5"/>
    </row>
    <row r="699" spans="3:4" ht="15.75" customHeight="1" x14ac:dyDescent="0.25">
      <c r="C699" s="5"/>
      <c r="D699" s="5"/>
    </row>
    <row r="700" spans="3:4" ht="15.75" customHeight="1" x14ac:dyDescent="0.25">
      <c r="C700" s="5"/>
      <c r="D700" s="5"/>
    </row>
    <row r="701" spans="3:4" ht="15.75" customHeight="1" x14ac:dyDescent="0.25">
      <c r="C701" s="5"/>
      <c r="D701" s="5"/>
    </row>
    <row r="702" spans="3:4" ht="15.75" customHeight="1" x14ac:dyDescent="0.25">
      <c r="C702" s="5"/>
      <c r="D702" s="5"/>
    </row>
    <row r="703" spans="3:4" ht="15.75" customHeight="1" x14ac:dyDescent="0.25">
      <c r="C703" s="5"/>
      <c r="D703" s="5"/>
    </row>
    <row r="704" spans="3:4" ht="15.75" customHeight="1" x14ac:dyDescent="0.25">
      <c r="C704" s="5"/>
      <c r="D704" s="5"/>
    </row>
    <row r="705" spans="3:4" ht="15.75" customHeight="1" x14ac:dyDescent="0.25">
      <c r="C705" s="5"/>
      <c r="D705" s="5"/>
    </row>
    <row r="706" spans="3:4" ht="15.75" customHeight="1" x14ac:dyDescent="0.25">
      <c r="C706" s="5"/>
      <c r="D706" s="5"/>
    </row>
    <row r="707" spans="3:4" ht="15.75" customHeight="1" x14ac:dyDescent="0.25">
      <c r="C707" s="5"/>
      <c r="D707" s="5"/>
    </row>
    <row r="708" spans="3:4" ht="15.75" customHeight="1" x14ac:dyDescent="0.25">
      <c r="C708" s="5"/>
      <c r="D708" s="5"/>
    </row>
    <row r="709" spans="3:4" ht="15.75" customHeight="1" x14ac:dyDescent="0.25">
      <c r="C709" s="5"/>
      <c r="D709" s="5"/>
    </row>
    <row r="710" spans="3:4" ht="15.75" customHeight="1" x14ac:dyDescent="0.25">
      <c r="C710" s="5"/>
      <c r="D710" s="5"/>
    </row>
    <row r="711" spans="3:4" ht="15.75" customHeight="1" x14ac:dyDescent="0.25">
      <c r="C711" s="5"/>
      <c r="D711" s="5"/>
    </row>
    <row r="712" spans="3:4" ht="15.75" customHeight="1" x14ac:dyDescent="0.25">
      <c r="C712" s="5"/>
      <c r="D712" s="5"/>
    </row>
    <row r="713" spans="3:4" ht="15.75" customHeight="1" x14ac:dyDescent="0.25">
      <c r="C713" s="5"/>
      <c r="D713" s="5"/>
    </row>
    <row r="714" spans="3:4" ht="15.75" customHeight="1" x14ac:dyDescent="0.25">
      <c r="C714" s="5"/>
      <c r="D714" s="5"/>
    </row>
    <row r="715" spans="3:4" ht="15.75" customHeight="1" x14ac:dyDescent="0.25">
      <c r="C715" s="5"/>
      <c r="D715" s="5"/>
    </row>
    <row r="716" spans="3:4" ht="15.75" customHeight="1" x14ac:dyDescent="0.25">
      <c r="C716" s="5"/>
      <c r="D716" s="5"/>
    </row>
    <row r="717" spans="3:4" ht="15.75" customHeight="1" x14ac:dyDescent="0.25">
      <c r="C717" s="5"/>
      <c r="D717" s="5"/>
    </row>
    <row r="718" spans="3:4" ht="15.75" customHeight="1" x14ac:dyDescent="0.25">
      <c r="C718" s="5"/>
      <c r="D718" s="5"/>
    </row>
    <row r="719" spans="3:4" ht="15.75" customHeight="1" x14ac:dyDescent="0.25">
      <c r="C719" s="5"/>
      <c r="D719" s="5"/>
    </row>
    <row r="720" spans="3:4" ht="15.75" customHeight="1" x14ac:dyDescent="0.25">
      <c r="C720" s="5"/>
      <c r="D720" s="5"/>
    </row>
    <row r="721" spans="3:4" ht="15.75" customHeight="1" x14ac:dyDescent="0.25">
      <c r="C721" s="5"/>
      <c r="D721" s="5"/>
    </row>
    <row r="722" spans="3:4" ht="15.75" customHeight="1" x14ac:dyDescent="0.25">
      <c r="C722" s="5"/>
      <c r="D722" s="5"/>
    </row>
    <row r="723" spans="3:4" ht="15.75" customHeight="1" x14ac:dyDescent="0.25">
      <c r="C723" s="5"/>
      <c r="D723" s="5"/>
    </row>
    <row r="724" spans="3:4" ht="15.75" customHeight="1" x14ac:dyDescent="0.25">
      <c r="C724" s="5"/>
      <c r="D724" s="5"/>
    </row>
    <row r="725" spans="3:4" ht="15.75" customHeight="1" x14ac:dyDescent="0.25">
      <c r="C725" s="5"/>
      <c r="D725" s="5"/>
    </row>
    <row r="726" spans="3:4" ht="15.75" customHeight="1" x14ac:dyDescent="0.25">
      <c r="C726" s="5"/>
      <c r="D726" s="5"/>
    </row>
    <row r="727" spans="3:4" ht="15.75" customHeight="1" x14ac:dyDescent="0.25">
      <c r="C727" s="5"/>
      <c r="D727" s="5"/>
    </row>
    <row r="728" spans="3:4" ht="15.75" customHeight="1" x14ac:dyDescent="0.25">
      <c r="C728" s="5"/>
      <c r="D728" s="5"/>
    </row>
    <row r="729" spans="3:4" ht="15.75" customHeight="1" x14ac:dyDescent="0.25">
      <c r="C729" s="5"/>
      <c r="D729" s="5"/>
    </row>
    <row r="730" spans="3:4" ht="15.75" customHeight="1" x14ac:dyDescent="0.25">
      <c r="C730" s="5"/>
      <c r="D730" s="5"/>
    </row>
    <row r="731" spans="3:4" ht="15.75" customHeight="1" x14ac:dyDescent="0.25">
      <c r="C731" s="5"/>
      <c r="D731" s="5"/>
    </row>
    <row r="732" spans="3:4" ht="15.75" customHeight="1" x14ac:dyDescent="0.25">
      <c r="C732" s="5"/>
      <c r="D732" s="5"/>
    </row>
    <row r="733" spans="3:4" ht="15.75" customHeight="1" x14ac:dyDescent="0.25">
      <c r="C733" s="5"/>
      <c r="D733" s="5"/>
    </row>
    <row r="734" spans="3:4" ht="15.75" customHeight="1" x14ac:dyDescent="0.25">
      <c r="C734" s="5"/>
      <c r="D734" s="5"/>
    </row>
    <row r="735" spans="3:4" ht="15.75" customHeight="1" x14ac:dyDescent="0.25">
      <c r="C735" s="5"/>
      <c r="D735" s="5"/>
    </row>
    <row r="736" spans="3:4" ht="15.75" customHeight="1" x14ac:dyDescent="0.25">
      <c r="C736" s="5"/>
      <c r="D736" s="5"/>
    </row>
    <row r="737" spans="3:4" ht="15.75" customHeight="1" x14ac:dyDescent="0.25">
      <c r="C737" s="5"/>
      <c r="D737" s="5"/>
    </row>
    <row r="738" spans="3:4" ht="15.75" customHeight="1" x14ac:dyDescent="0.25">
      <c r="C738" s="5"/>
      <c r="D738" s="5"/>
    </row>
    <row r="739" spans="3:4" ht="15.75" customHeight="1" x14ac:dyDescent="0.25">
      <c r="C739" s="5"/>
      <c r="D739" s="5"/>
    </row>
    <row r="740" spans="3:4" ht="15.75" customHeight="1" x14ac:dyDescent="0.25">
      <c r="C740" s="5"/>
      <c r="D740" s="5"/>
    </row>
    <row r="741" spans="3:4" ht="15.75" customHeight="1" x14ac:dyDescent="0.25">
      <c r="C741" s="5"/>
      <c r="D741" s="5"/>
    </row>
    <row r="742" spans="3:4" ht="15.75" customHeight="1" x14ac:dyDescent="0.25">
      <c r="C742" s="5"/>
      <c r="D742" s="5"/>
    </row>
    <row r="743" spans="3:4" ht="15.75" customHeight="1" x14ac:dyDescent="0.25">
      <c r="C743" s="5"/>
      <c r="D743" s="5"/>
    </row>
    <row r="744" spans="3:4" ht="15.75" customHeight="1" x14ac:dyDescent="0.25">
      <c r="C744" s="5"/>
      <c r="D744" s="5"/>
    </row>
    <row r="745" spans="3:4" ht="15.75" customHeight="1" x14ac:dyDescent="0.25">
      <c r="C745" s="5"/>
      <c r="D745" s="5"/>
    </row>
    <row r="746" spans="3:4" ht="15.75" customHeight="1" x14ac:dyDescent="0.25">
      <c r="C746" s="5"/>
      <c r="D746" s="5"/>
    </row>
    <row r="747" spans="3:4" ht="15.75" customHeight="1" x14ac:dyDescent="0.25">
      <c r="C747" s="5"/>
      <c r="D747" s="5"/>
    </row>
    <row r="748" spans="3:4" ht="15.75" customHeight="1" x14ac:dyDescent="0.25">
      <c r="C748" s="5"/>
      <c r="D748" s="5"/>
    </row>
    <row r="749" spans="3:4" ht="15.75" customHeight="1" x14ac:dyDescent="0.25">
      <c r="C749" s="5"/>
      <c r="D749" s="5"/>
    </row>
    <row r="750" spans="3:4" ht="15.75" customHeight="1" x14ac:dyDescent="0.25">
      <c r="C750" s="5"/>
      <c r="D750" s="5"/>
    </row>
    <row r="751" spans="3:4" ht="15.75" customHeight="1" x14ac:dyDescent="0.25">
      <c r="C751" s="5"/>
      <c r="D751" s="5"/>
    </row>
    <row r="752" spans="3:4" ht="15.75" customHeight="1" x14ac:dyDescent="0.25">
      <c r="C752" s="5"/>
      <c r="D752" s="5"/>
    </row>
    <row r="753" spans="3:4" ht="15.75" customHeight="1" x14ac:dyDescent="0.25">
      <c r="C753" s="5"/>
      <c r="D753" s="5"/>
    </row>
    <row r="754" spans="3:4" ht="15.75" customHeight="1" x14ac:dyDescent="0.25">
      <c r="C754" s="5"/>
      <c r="D754" s="5"/>
    </row>
    <row r="755" spans="3:4" ht="15.75" customHeight="1" x14ac:dyDescent="0.25">
      <c r="C755" s="5"/>
      <c r="D755" s="5"/>
    </row>
    <row r="756" spans="3:4" ht="15.75" customHeight="1" x14ac:dyDescent="0.25">
      <c r="C756" s="5"/>
      <c r="D756" s="5"/>
    </row>
    <row r="757" spans="3:4" ht="15.75" customHeight="1" x14ac:dyDescent="0.25">
      <c r="C757" s="5"/>
      <c r="D757" s="5"/>
    </row>
    <row r="758" spans="3:4" ht="15.75" customHeight="1" x14ac:dyDescent="0.25">
      <c r="C758" s="5"/>
      <c r="D758" s="5"/>
    </row>
    <row r="759" spans="3:4" ht="15.75" customHeight="1" x14ac:dyDescent="0.25">
      <c r="C759" s="5"/>
      <c r="D759" s="5"/>
    </row>
    <row r="760" spans="3:4" ht="15.75" customHeight="1" x14ac:dyDescent="0.25">
      <c r="C760" s="5"/>
      <c r="D760" s="5"/>
    </row>
    <row r="761" spans="3:4" ht="15.75" customHeight="1" x14ac:dyDescent="0.25">
      <c r="C761" s="5"/>
      <c r="D761" s="5"/>
    </row>
    <row r="762" spans="3:4" ht="15.75" customHeight="1" x14ac:dyDescent="0.25">
      <c r="C762" s="5"/>
      <c r="D762" s="5"/>
    </row>
    <row r="763" spans="3:4" ht="15.75" customHeight="1" x14ac:dyDescent="0.25">
      <c r="C763" s="5"/>
      <c r="D763" s="5"/>
    </row>
    <row r="764" spans="3:4" ht="15.75" customHeight="1" x14ac:dyDescent="0.25">
      <c r="C764" s="5"/>
      <c r="D764" s="5"/>
    </row>
    <row r="765" spans="3:4" ht="15.75" customHeight="1" x14ac:dyDescent="0.25">
      <c r="C765" s="5"/>
      <c r="D765" s="5"/>
    </row>
    <row r="766" spans="3:4" ht="15.75" customHeight="1" x14ac:dyDescent="0.25">
      <c r="C766" s="5"/>
      <c r="D766" s="5"/>
    </row>
    <row r="767" spans="3:4" ht="15.75" customHeight="1" x14ac:dyDescent="0.25">
      <c r="C767" s="5"/>
      <c r="D767" s="5"/>
    </row>
    <row r="768" spans="3:4" ht="15.75" customHeight="1" x14ac:dyDescent="0.25">
      <c r="C768" s="5"/>
      <c r="D768" s="5"/>
    </row>
    <row r="769" spans="3:4" ht="15.75" customHeight="1" x14ac:dyDescent="0.25">
      <c r="C769" s="5"/>
      <c r="D769" s="5"/>
    </row>
    <row r="770" spans="3:4" ht="15.75" customHeight="1" x14ac:dyDescent="0.25">
      <c r="C770" s="5"/>
      <c r="D770" s="5"/>
    </row>
    <row r="771" spans="3:4" ht="15.75" customHeight="1" x14ac:dyDescent="0.25">
      <c r="C771" s="5"/>
      <c r="D771" s="5"/>
    </row>
    <row r="772" spans="3:4" ht="15.75" customHeight="1" x14ac:dyDescent="0.25">
      <c r="C772" s="5"/>
      <c r="D772" s="5"/>
    </row>
    <row r="773" spans="3:4" ht="15.75" customHeight="1" x14ac:dyDescent="0.25">
      <c r="C773" s="5"/>
      <c r="D773" s="5"/>
    </row>
    <row r="774" spans="3:4" ht="15.75" customHeight="1" x14ac:dyDescent="0.25">
      <c r="C774" s="5"/>
      <c r="D774" s="5"/>
    </row>
    <row r="775" spans="3:4" ht="15.75" customHeight="1" x14ac:dyDescent="0.25">
      <c r="C775" s="5"/>
      <c r="D775" s="5"/>
    </row>
    <row r="776" spans="3:4" ht="15.75" customHeight="1" x14ac:dyDescent="0.25">
      <c r="C776" s="5"/>
      <c r="D776" s="5"/>
    </row>
    <row r="777" spans="3:4" ht="15.75" customHeight="1" x14ac:dyDescent="0.25">
      <c r="C777" s="5"/>
      <c r="D777" s="5"/>
    </row>
    <row r="778" spans="3:4" ht="15.75" customHeight="1" x14ac:dyDescent="0.25">
      <c r="C778" s="5"/>
      <c r="D778" s="5"/>
    </row>
    <row r="779" spans="3:4" ht="15.75" customHeight="1" x14ac:dyDescent="0.25">
      <c r="C779" s="5"/>
      <c r="D779" s="5"/>
    </row>
    <row r="780" spans="3:4" ht="15.75" customHeight="1" x14ac:dyDescent="0.25">
      <c r="C780" s="5"/>
      <c r="D780" s="5"/>
    </row>
    <row r="781" spans="3:4" ht="15.75" customHeight="1" x14ac:dyDescent="0.25">
      <c r="C781" s="5"/>
      <c r="D781" s="5"/>
    </row>
    <row r="782" spans="3:4" ht="15.75" customHeight="1" x14ac:dyDescent="0.25">
      <c r="C782" s="5"/>
      <c r="D782" s="5"/>
    </row>
    <row r="783" spans="3:4" ht="15.75" customHeight="1" x14ac:dyDescent="0.25">
      <c r="C783" s="5"/>
      <c r="D783" s="5"/>
    </row>
    <row r="784" spans="3:4" ht="15.75" customHeight="1" x14ac:dyDescent="0.25">
      <c r="C784" s="5"/>
      <c r="D784" s="5"/>
    </row>
    <row r="785" spans="3:4" ht="15.75" customHeight="1" x14ac:dyDescent="0.25">
      <c r="C785" s="5"/>
      <c r="D785" s="5"/>
    </row>
    <row r="786" spans="3:4" ht="15.75" customHeight="1" x14ac:dyDescent="0.25">
      <c r="C786" s="5"/>
      <c r="D786" s="5"/>
    </row>
    <row r="787" spans="3:4" ht="15.75" customHeight="1" x14ac:dyDescent="0.25">
      <c r="C787" s="5"/>
      <c r="D787" s="5"/>
    </row>
    <row r="788" spans="3:4" ht="15.75" customHeight="1" x14ac:dyDescent="0.25">
      <c r="C788" s="5"/>
      <c r="D788" s="5"/>
    </row>
    <row r="789" spans="3:4" ht="15.75" customHeight="1" x14ac:dyDescent="0.25">
      <c r="C789" s="5"/>
      <c r="D789" s="5"/>
    </row>
    <row r="790" spans="3:4" ht="15.75" customHeight="1" x14ac:dyDescent="0.25">
      <c r="C790" s="5"/>
      <c r="D790" s="5"/>
    </row>
    <row r="791" spans="3:4" ht="15.75" customHeight="1" x14ac:dyDescent="0.25">
      <c r="C791" s="5"/>
      <c r="D791" s="5"/>
    </row>
    <row r="792" spans="3:4" ht="15.75" customHeight="1" x14ac:dyDescent="0.25">
      <c r="C792" s="5"/>
      <c r="D792" s="5"/>
    </row>
    <row r="793" spans="3:4" ht="15.75" customHeight="1" x14ac:dyDescent="0.25">
      <c r="C793" s="5"/>
      <c r="D793" s="5"/>
    </row>
    <row r="794" spans="3:4" ht="15.75" customHeight="1" x14ac:dyDescent="0.25">
      <c r="C794" s="5"/>
      <c r="D794" s="5"/>
    </row>
    <row r="795" spans="3:4" ht="15.75" customHeight="1" x14ac:dyDescent="0.25">
      <c r="C795" s="5"/>
      <c r="D795" s="5"/>
    </row>
    <row r="796" spans="3:4" ht="15.75" customHeight="1" x14ac:dyDescent="0.25">
      <c r="C796" s="5"/>
      <c r="D796" s="5"/>
    </row>
    <row r="797" spans="3:4" ht="15.75" customHeight="1" x14ac:dyDescent="0.25">
      <c r="C797" s="5"/>
      <c r="D797" s="5"/>
    </row>
    <row r="798" spans="3:4" ht="15.75" customHeight="1" x14ac:dyDescent="0.25">
      <c r="C798" s="5"/>
      <c r="D798" s="5"/>
    </row>
    <row r="799" spans="3:4" ht="15.75" customHeight="1" x14ac:dyDescent="0.25">
      <c r="C799" s="5"/>
      <c r="D799" s="5"/>
    </row>
    <row r="800" spans="3:4" ht="15.75" customHeight="1" x14ac:dyDescent="0.25">
      <c r="C800" s="5"/>
      <c r="D800" s="5"/>
    </row>
    <row r="801" spans="3:4" ht="15.75" customHeight="1" x14ac:dyDescent="0.25">
      <c r="C801" s="5"/>
      <c r="D801" s="5"/>
    </row>
    <row r="802" spans="3:4" ht="15.75" customHeight="1" x14ac:dyDescent="0.25">
      <c r="C802" s="5"/>
      <c r="D802" s="5"/>
    </row>
    <row r="803" spans="3:4" ht="15.75" customHeight="1" x14ac:dyDescent="0.25">
      <c r="C803" s="5"/>
      <c r="D803" s="5"/>
    </row>
    <row r="804" spans="3:4" ht="15.75" customHeight="1" x14ac:dyDescent="0.25">
      <c r="C804" s="5"/>
      <c r="D804" s="5"/>
    </row>
    <row r="805" spans="3:4" ht="15.75" customHeight="1" x14ac:dyDescent="0.25">
      <c r="C805" s="5"/>
      <c r="D805" s="5"/>
    </row>
    <row r="806" spans="3:4" ht="15.75" customHeight="1" x14ac:dyDescent="0.25">
      <c r="C806" s="5"/>
      <c r="D806" s="5"/>
    </row>
    <row r="807" spans="3:4" ht="15.75" customHeight="1" x14ac:dyDescent="0.25">
      <c r="C807" s="5"/>
      <c r="D807" s="5"/>
    </row>
    <row r="808" spans="3:4" ht="15.75" customHeight="1" x14ac:dyDescent="0.25">
      <c r="C808" s="5"/>
      <c r="D808" s="5"/>
    </row>
    <row r="809" spans="3:4" ht="15.75" customHeight="1" x14ac:dyDescent="0.25">
      <c r="C809" s="5"/>
      <c r="D809" s="5"/>
    </row>
    <row r="810" spans="3:4" ht="15.75" customHeight="1" x14ac:dyDescent="0.25">
      <c r="C810" s="5"/>
      <c r="D810" s="5"/>
    </row>
    <row r="811" spans="3:4" ht="15.75" customHeight="1" x14ac:dyDescent="0.25">
      <c r="C811" s="5"/>
      <c r="D811" s="5"/>
    </row>
    <row r="812" spans="3:4" ht="15.75" customHeight="1" x14ac:dyDescent="0.25">
      <c r="C812" s="5"/>
      <c r="D812" s="5"/>
    </row>
    <row r="813" spans="3:4" ht="15.75" customHeight="1" x14ac:dyDescent="0.25">
      <c r="C813" s="5"/>
      <c r="D813" s="5"/>
    </row>
    <row r="814" spans="3:4" ht="15.75" customHeight="1" x14ac:dyDescent="0.25">
      <c r="C814" s="5"/>
      <c r="D814" s="5"/>
    </row>
    <row r="815" spans="3:4" ht="15.75" customHeight="1" x14ac:dyDescent="0.25">
      <c r="C815" s="5"/>
      <c r="D815" s="5"/>
    </row>
    <row r="816" spans="3:4" ht="15.75" customHeight="1" x14ac:dyDescent="0.25">
      <c r="C816" s="5"/>
      <c r="D816" s="5"/>
    </row>
    <row r="817" spans="3:4" ht="15.75" customHeight="1" x14ac:dyDescent="0.25">
      <c r="C817" s="5"/>
      <c r="D817" s="5"/>
    </row>
    <row r="818" spans="3:4" ht="15.75" customHeight="1" x14ac:dyDescent="0.25">
      <c r="C818" s="5"/>
      <c r="D818" s="5"/>
    </row>
    <row r="819" spans="3:4" ht="15.75" customHeight="1" x14ac:dyDescent="0.25">
      <c r="C819" s="5"/>
      <c r="D819" s="5"/>
    </row>
    <row r="820" spans="3:4" ht="15.75" customHeight="1" x14ac:dyDescent="0.25">
      <c r="C820" s="5"/>
      <c r="D820" s="5"/>
    </row>
    <row r="821" spans="3:4" ht="15.75" customHeight="1" x14ac:dyDescent="0.25">
      <c r="C821" s="5"/>
      <c r="D821" s="5"/>
    </row>
    <row r="822" spans="3:4" ht="15.75" customHeight="1" x14ac:dyDescent="0.25">
      <c r="C822" s="5"/>
      <c r="D822" s="5"/>
    </row>
    <row r="823" spans="3:4" ht="15.75" customHeight="1" x14ac:dyDescent="0.25">
      <c r="C823" s="5"/>
      <c r="D823" s="5"/>
    </row>
    <row r="824" spans="3:4" ht="15.75" customHeight="1" x14ac:dyDescent="0.25">
      <c r="C824" s="5"/>
      <c r="D824" s="5"/>
    </row>
    <row r="825" spans="3:4" ht="15.75" customHeight="1" x14ac:dyDescent="0.25">
      <c r="C825" s="5"/>
      <c r="D825" s="5"/>
    </row>
    <row r="826" spans="3:4" ht="15.75" customHeight="1" x14ac:dyDescent="0.25">
      <c r="C826" s="5"/>
      <c r="D826" s="5"/>
    </row>
    <row r="827" spans="3:4" ht="15.75" customHeight="1" x14ac:dyDescent="0.25">
      <c r="C827" s="5"/>
      <c r="D827" s="5"/>
    </row>
    <row r="828" spans="3:4" ht="15.75" customHeight="1" x14ac:dyDescent="0.25">
      <c r="C828" s="5"/>
      <c r="D828" s="5"/>
    </row>
    <row r="829" spans="3:4" ht="15.75" customHeight="1" x14ac:dyDescent="0.25">
      <c r="C829" s="5"/>
      <c r="D829" s="5"/>
    </row>
    <row r="830" spans="3:4" ht="15.75" customHeight="1" x14ac:dyDescent="0.25">
      <c r="C830" s="5"/>
      <c r="D830" s="5"/>
    </row>
    <row r="831" spans="3:4" ht="15.75" customHeight="1" x14ac:dyDescent="0.25">
      <c r="C831" s="5"/>
      <c r="D831" s="5"/>
    </row>
    <row r="832" spans="3:4" ht="15.75" customHeight="1" x14ac:dyDescent="0.25">
      <c r="C832" s="5"/>
      <c r="D832" s="5"/>
    </row>
    <row r="833" spans="3:4" ht="15.75" customHeight="1" x14ac:dyDescent="0.25">
      <c r="C833" s="5"/>
      <c r="D833" s="5"/>
    </row>
    <row r="834" spans="3:4" ht="15.75" customHeight="1" x14ac:dyDescent="0.25">
      <c r="C834" s="5"/>
      <c r="D834" s="5"/>
    </row>
    <row r="835" spans="3:4" ht="15.75" customHeight="1" x14ac:dyDescent="0.25">
      <c r="C835" s="5"/>
      <c r="D835" s="5"/>
    </row>
    <row r="836" spans="3:4" ht="15.75" customHeight="1" x14ac:dyDescent="0.25">
      <c r="C836" s="5"/>
      <c r="D836" s="5"/>
    </row>
    <row r="837" spans="3:4" ht="15.75" customHeight="1" x14ac:dyDescent="0.25">
      <c r="C837" s="5"/>
      <c r="D837" s="5"/>
    </row>
    <row r="838" spans="3:4" ht="15.75" customHeight="1" x14ac:dyDescent="0.25">
      <c r="C838" s="5"/>
      <c r="D838" s="5"/>
    </row>
    <row r="839" spans="3:4" ht="15.75" customHeight="1" x14ac:dyDescent="0.25">
      <c r="C839" s="5"/>
      <c r="D839" s="5"/>
    </row>
    <row r="840" spans="3:4" ht="15.75" customHeight="1" x14ac:dyDescent="0.25">
      <c r="C840" s="5"/>
      <c r="D840" s="5"/>
    </row>
    <row r="841" spans="3:4" ht="15.75" customHeight="1" x14ac:dyDescent="0.25">
      <c r="C841" s="5"/>
      <c r="D841" s="5"/>
    </row>
    <row r="842" spans="3:4" ht="15.75" customHeight="1" x14ac:dyDescent="0.25">
      <c r="C842" s="5"/>
      <c r="D842" s="5"/>
    </row>
    <row r="843" spans="3:4" ht="15.75" customHeight="1" x14ac:dyDescent="0.25">
      <c r="C843" s="5"/>
      <c r="D843" s="5"/>
    </row>
    <row r="844" spans="3:4" ht="15.75" customHeight="1" x14ac:dyDescent="0.25">
      <c r="C844" s="5"/>
      <c r="D844" s="5"/>
    </row>
    <row r="845" spans="3:4" ht="15.75" customHeight="1" x14ac:dyDescent="0.25">
      <c r="C845" s="5"/>
      <c r="D845" s="5"/>
    </row>
    <row r="846" spans="3:4" ht="15.75" customHeight="1" x14ac:dyDescent="0.25">
      <c r="C846" s="5"/>
      <c r="D846" s="5"/>
    </row>
    <row r="847" spans="3:4" ht="15.75" customHeight="1" x14ac:dyDescent="0.25">
      <c r="C847" s="5"/>
      <c r="D847" s="5"/>
    </row>
    <row r="848" spans="3:4" ht="15.75" customHeight="1" x14ac:dyDescent="0.25">
      <c r="C848" s="5"/>
      <c r="D848" s="5"/>
    </row>
    <row r="849" spans="3:4" ht="15.75" customHeight="1" x14ac:dyDescent="0.25">
      <c r="C849" s="5"/>
      <c r="D849" s="5"/>
    </row>
    <row r="850" spans="3:4" ht="15.75" customHeight="1" x14ac:dyDescent="0.25">
      <c r="C850" s="5"/>
      <c r="D850" s="5"/>
    </row>
    <row r="851" spans="3:4" ht="15.75" customHeight="1" x14ac:dyDescent="0.25">
      <c r="C851" s="5"/>
      <c r="D851" s="5"/>
    </row>
    <row r="852" spans="3:4" ht="15.75" customHeight="1" x14ac:dyDescent="0.25">
      <c r="C852" s="5"/>
      <c r="D852" s="5"/>
    </row>
    <row r="853" spans="3:4" ht="15.75" customHeight="1" x14ac:dyDescent="0.25">
      <c r="C853" s="5"/>
      <c r="D853" s="5"/>
    </row>
    <row r="854" spans="3:4" ht="15.75" customHeight="1" x14ac:dyDescent="0.25">
      <c r="C854" s="5"/>
      <c r="D854" s="5"/>
    </row>
    <row r="855" spans="3:4" ht="15.75" customHeight="1" x14ac:dyDescent="0.25">
      <c r="C855" s="5"/>
      <c r="D855" s="5"/>
    </row>
    <row r="856" spans="3:4" ht="15.75" customHeight="1" x14ac:dyDescent="0.25">
      <c r="C856" s="5"/>
      <c r="D856" s="5"/>
    </row>
    <row r="857" spans="3:4" ht="15.75" customHeight="1" x14ac:dyDescent="0.25">
      <c r="C857" s="5"/>
      <c r="D857" s="5"/>
    </row>
    <row r="858" spans="3:4" ht="15.75" customHeight="1" x14ac:dyDescent="0.25">
      <c r="C858" s="5"/>
      <c r="D858" s="5"/>
    </row>
    <row r="859" spans="3:4" ht="15.75" customHeight="1" x14ac:dyDescent="0.25">
      <c r="C859" s="5"/>
      <c r="D859" s="5"/>
    </row>
    <row r="860" spans="3:4" ht="15.75" customHeight="1" x14ac:dyDescent="0.25">
      <c r="C860" s="5"/>
      <c r="D860" s="5"/>
    </row>
    <row r="861" spans="3:4" ht="15.75" customHeight="1" x14ac:dyDescent="0.25">
      <c r="C861" s="5"/>
      <c r="D861" s="5"/>
    </row>
    <row r="862" spans="3:4" ht="15.75" customHeight="1" x14ac:dyDescent="0.25">
      <c r="C862" s="5"/>
      <c r="D862" s="5"/>
    </row>
    <row r="863" spans="3:4" ht="15.75" customHeight="1" x14ac:dyDescent="0.25">
      <c r="C863" s="5"/>
      <c r="D863" s="5"/>
    </row>
    <row r="864" spans="3:4" ht="15.75" customHeight="1" x14ac:dyDescent="0.25">
      <c r="C864" s="5"/>
      <c r="D864" s="5"/>
    </row>
    <row r="865" spans="3:4" ht="15.75" customHeight="1" x14ac:dyDescent="0.25">
      <c r="C865" s="5"/>
      <c r="D865" s="5"/>
    </row>
    <row r="866" spans="3:4" ht="15.75" customHeight="1" x14ac:dyDescent="0.25">
      <c r="C866" s="5"/>
      <c r="D866" s="5"/>
    </row>
    <row r="867" spans="3:4" ht="15.75" customHeight="1" x14ac:dyDescent="0.25">
      <c r="C867" s="5"/>
      <c r="D867" s="5"/>
    </row>
    <row r="868" spans="3:4" ht="15.75" customHeight="1" x14ac:dyDescent="0.25">
      <c r="C868" s="5"/>
      <c r="D868" s="5"/>
    </row>
    <row r="869" spans="3:4" ht="15.75" customHeight="1" x14ac:dyDescent="0.25">
      <c r="C869" s="5"/>
      <c r="D869" s="5"/>
    </row>
    <row r="870" spans="3:4" ht="15.75" customHeight="1" x14ac:dyDescent="0.25">
      <c r="C870" s="5"/>
      <c r="D870" s="5"/>
    </row>
    <row r="871" spans="3:4" ht="15.75" customHeight="1" x14ac:dyDescent="0.25">
      <c r="C871" s="5"/>
      <c r="D871" s="5"/>
    </row>
    <row r="872" spans="3:4" ht="15.75" customHeight="1" x14ac:dyDescent="0.25">
      <c r="C872" s="5"/>
      <c r="D872" s="5"/>
    </row>
    <row r="873" spans="3:4" ht="15.75" customHeight="1" x14ac:dyDescent="0.25">
      <c r="C873" s="5"/>
      <c r="D873" s="5"/>
    </row>
    <row r="874" spans="3:4" ht="15.75" customHeight="1" x14ac:dyDescent="0.25">
      <c r="C874" s="5"/>
      <c r="D874" s="5"/>
    </row>
    <row r="875" spans="3:4" ht="15.75" customHeight="1" x14ac:dyDescent="0.25">
      <c r="C875" s="5"/>
      <c r="D875" s="5"/>
    </row>
    <row r="876" spans="3:4" ht="15.75" customHeight="1" x14ac:dyDescent="0.25">
      <c r="C876" s="5"/>
      <c r="D876" s="5"/>
    </row>
    <row r="877" spans="3:4" ht="15.75" customHeight="1" x14ac:dyDescent="0.25">
      <c r="C877" s="5"/>
      <c r="D877" s="5"/>
    </row>
    <row r="878" spans="3:4" ht="15.75" customHeight="1" x14ac:dyDescent="0.25">
      <c r="C878" s="5"/>
      <c r="D878" s="5"/>
    </row>
    <row r="879" spans="3:4" ht="15.75" customHeight="1" x14ac:dyDescent="0.25">
      <c r="C879" s="5"/>
      <c r="D879" s="5"/>
    </row>
    <row r="880" spans="3:4" ht="15.75" customHeight="1" x14ac:dyDescent="0.25">
      <c r="C880" s="5"/>
      <c r="D880" s="5"/>
    </row>
    <row r="881" spans="3:4" ht="15.75" customHeight="1" x14ac:dyDescent="0.25">
      <c r="C881" s="5"/>
      <c r="D881" s="5"/>
    </row>
    <row r="882" spans="3:4" ht="15.75" customHeight="1" x14ac:dyDescent="0.25">
      <c r="C882" s="5"/>
      <c r="D882" s="5"/>
    </row>
    <row r="883" spans="3:4" ht="15.75" customHeight="1" x14ac:dyDescent="0.25">
      <c r="C883" s="5"/>
      <c r="D883" s="5"/>
    </row>
    <row r="884" spans="3:4" ht="15.75" customHeight="1" x14ac:dyDescent="0.25">
      <c r="C884" s="5"/>
      <c r="D884" s="5"/>
    </row>
    <row r="885" spans="3:4" ht="15.75" customHeight="1" x14ac:dyDescent="0.25">
      <c r="C885" s="5"/>
      <c r="D885" s="5"/>
    </row>
    <row r="886" spans="3:4" ht="15.75" customHeight="1" x14ac:dyDescent="0.25">
      <c r="C886" s="5"/>
      <c r="D886" s="5"/>
    </row>
    <row r="887" spans="3:4" ht="15.75" customHeight="1" x14ac:dyDescent="0.25">
      <c r="C887" s="5"/>
      <c r="D887" s="5"/>
    </row>
    <row r="888" spans="3:4" ht="15.75" customHeight="1" x14ac:dyDescent="0.25">
      <c r="C888" s="5"/>
      <c r="D888" s="5"/>
    </row>
    <row r="889" spans="3:4" ht="15.75" customHeight="1" x14ac:dyDescent="0.25">
      <c r="C889" s="5"/>
      <c r="D889" s="5"/>
    </row>
    <row r="890" spans="3:4" ht="15.75" customHeight="1" x14ac:dyDescent="0.25">
      <c r="C890" s="5"/>
      <c r="D890" s="5"/>
    </row>
    <row r="891" spans="3:4" ht="15.75" customHeight="1" x14ac:dyDescent="0.25">
      <c r="C891" s="5"/>
      <c r="D891" s="5"/>
    </row>
    <row r="892" spans="3:4" ht="15.75" customHeight="1" x14ac:dyDescent="0.25">
      <c r="C892" s="5"/>
      <c r="D892" s="5"/>
    </row>
    <row r="893" spans="3:4" ht="15.75" customHeight="1" x14ac:dyDescent="0.25">
      <c r="C893" s="5"/>
      <c r="D893" s="5"/>
    </row>
    <row r="894" spans="3:4" ht="15.75" customHeight="1" x14ac:dyDescent="0.25">
      <c r="C894" s="5"/>
      <c r="D894" s="5"/>
    </row>
    <row r="895" spans="3:4" ht="15.75" customHeight="1" x14ac:dyDescent="0.25">
      <c r="C895" s="5"/>
      <c r="D895" s="5"/>
    </row>
    <row r="896" spans="3:4" ht="15.75" customHeight="1" x14ac:dyDescent="0.25">
      <c r="C896" s="5"/>
      <c r="D896" s="5"/>
    </row>
    <row r="897" spans="3:4" ht="15.75" customHeight="1" x14ac:dyDescent="0.25">
      <c r="C897" s="5"/>
      <c r="D897" s="5"/>
    </row>
    <row r="898" spans="3:4" ht="15.75" customHeight="1" x14ac:dyDescent="0.25">
      <c r="C898" s="5"/>
      <c r="D898" s="5"/>
    </row>
    <row r="899" spans="3:4" ht="15.75" customHeight="1" x14ac:dyDescent="0.25">
      <c r="C899" s="5"/>
      <c r="D899" s="5"/>
    </row>
    <row r="900" spans="3:4" ht="15.75" customHeight="1" x14ac:dyDescent="0.25">
      <c r="C900" s="5"/>
      <c r="D900" s="5"/>
    </row>
    <row r="901" spans="3:4" ht="15.75" customHeight="1" x14ac:dyDescent="0.25">
      <c r="C901" s="5"/>
      <c r="D901" s="5"/>
    </row>
    <row r="902" spans="3:4" ht="15.75" customHeight="1" x14ac:dyDescent="0.25">
      <c r="C902" s="5"/>
      <c r="D902" s="5"/>
    </row>
    <row r="903" spans="3:4" ht="15.75" customHeight="1" x14ac:dyDescent="0.25">
      <c r="C903" s="5"/>
      <c r="D903" s="5"/>
    </row>
    <row r="904" spans="3:4" ht="15.75" customHeight="1" x14ac:dyDescent="0.25">
      <c r="C904" s="5"/>
      <c r="D904" s="5"/>
    </row>
    <row r="905" spans="3:4" ht="15.75" customHeight="1" x14ac:dyDescent="0.25">
      <c r="C905" s="5"/>
      <c r="D905" s="5"/>
    </row>
    <row r="906" spans="3:4" ht="15.75" customHeight="1" x14ac:dyDescent="0.25">
      <c r="C906" s="5"/>
      <c r="D906" s="5"/>
    </row>
    <row r="907" spans="3:4" ht="15.75" customHeight="1" x14ac:dyDescent="0.25">
      <c r="C907" s="5"/>
      <c r="D907" s="5"/>
    </row>
    <row r="908" spans="3:4" ht="15.75" customHeight="1" x14ac:dyDescent="0.25">
      <c r="C908" s="5"/>
      <c r="D908" s="5"/>
    </row>
    <row r="909" spans="3:4" ht="15.75" customHeight="1" x14ac:dyDescent="0.25">
      <c r="C909" s="5"/>
      <c r="D909" s="5"/>
    </row>
    <row r="910" spans="3:4" ht="15.75" customHeight="1" x14ac:dyDescent="0.25">
      <c r="C910" s="5"/>
      <c r="D910" s="5"/>
    </row>
    <row r="911" spans="3:4" ht="15.75" customHeight="1" x14ac:dyDescent="0.25">
      <c r="C911" s="5"/>
      <c r="D911" s="5"/>
    </row>
    <row r="912" spans="3:4" ht="15.75" customHeight="1" x14ac:dyDescent="0.25">
      <c r="C912" s="5"/>
      <c r="D912" s="5"/>
    </row>
    <row r="913" spans="3:4" ht="15.75" customHeight="1" x14ac:dyDescent="0.25">
      <c r="C913" s="5"/>
      <c r="D913" s="5"/>
    </row>
    <row r="914" spans="3:4" ht="15.75" customHeight="1" x14ac:dyDescent="0.25">
      <c r="C914" s="5"/>
      <c r="D914" s="5"/>
    </row>
    <row r="915" spans="3:4" ht="15.75" customHeight="1" x14ac:dyDescent="0.25">
      <c r="C915" s="5"/>
      <c r="D915" s="5"/>
    </row>
    <row r="916" spans="3:4" ht="15.75" customHeight="1" x14ac:dyDescent="0.25">
      <c r="C916" s="5"/>
      <c r="D916" s="5"/>
    </row>
    <row r="917" spans="3:4" ht="15.75" customHeight="1" x14ac:dyDescent="0.25">
      <c r="C917" s="5"/>
      <c r="D917" s="5"/>
    </row>
    <row r="918" spans="3:4" ht="15.75" customHeight="1" x14ac:dyDescent="0.25">
      <c r="C918" s="5"/>
      <c r="D918" s="5"/>
    </row>
    <row r="919" spans="3:4" ht="15.75" customHeight="1" x14ac:dyDescent="0.25">
      <c r="C919" s="5"/>
      <c r="D919" s="5"/>
    </row>
    <row r="920" spans="3:4" ht="15.75" customHeight="1" x14ac:dyDescent="0.25">
      <c r="C920" s="5"/>
      <c r="D920" s="5"/>
    </row>
    <row r="921" spans="3:4" ht="15.75" customHeight="1" x14ac:dyDescent="0.25">
      <c r="C921" s="5"/>
      <c r="D921" s="5"/>
    </row>
    <row r="922" spans="3:4" ht="15.75" customHeight="1" x14ac:dyDescent="0.25">
      <c r="C922" s="5"/>
      <c r="D922" s="5"/>
    </row>
    <row r="923" spans="3:4" ht="15.75" customHeight="1" x14ac:dyDescent="0.25">
      <c r="C923" s="5"/>
      <c r="D923" s="5"/>
    </row>
    <row r="924" spans="3:4" ht="15.75" customHeight="1" x14ac:dyDescent="0.25">
      <c r="C924" s="5"/>
      <c r="D924" s="5"/>
    </row>
    <row r="925" spans="3:4" ht="15.75" customHeight="1" x14ac:dyDescent="0.25">
      <c r="C925" s="5"/>
      <c r="D925" s="5"/>
    </row>
    <row r="926" spans="3:4" ht="15.75" customHeight="1" x14ac:dyDescent="0.25">
      <c r="C926" s="5"/>
      <c r="D926" s="5"/>
    </row>
    <row r="927" spans="3:4" ht="15.75" customHeight="1" x14ac:dyDescent="0.25">
      <c r="C927" s="5"/>
      <c r="D927" s="5"/>
    </row>
    <row r="928" spans="3:4" ht="15.75" customHeight="1" x14ac:dyDescent="0.25">
      <c r="C928" s="5"/>
      <c r="D928" s="5"/>
    </row>
    <row r="929" spans="3:4" ht="15.75" customHeight="1" x14ac:dyDescent="0.25">
      <c r="C929" s="5"/>
      <c r="D929" s="5"/>
    </row>
    <row r="930" spans="3:4" ht="15.75" customHeight="1" x14ac:dyDescent="0.25">
      <c r="C930" s="5"/>
      <c r="D930" s="5"/>
    </row>
    <row r="931" spans="3:4" ht="15.75" customHeight="1" x14ac:dyDescent="0.25">
      <c r="C931" s="5"/>
      <c r="D931" s="5"/>
    </row>
    <row r="932" spans="3:4" ht="15.75" customHeight="1" x14ac:dyDescent="0.25">
      <c r="C932" s="5"/>
      <c r="D932" s="5"/>
    </row>
    <row r="933" spans="3:4" ht="15.75" customHeight="1" x14ac:dyDescent="0.25">
      <c r="C933" s="5"/>
      <c r="D933" s="5"/>
    </row>
    <row r="934" spans="3:4" ht="15.75" customHeight="1" x14ac:dyDescent="0.25">
      <c r="C934" s="5"/>
      <c r="D934" s="5"/>
    </row>
    <row r="935" spans="3:4" ht="15.75" customHeight="1" x14ac:dyDescent="0.25">
      <c r="C935" s="5"/>
      <c r="D935" s="5"/>
    </row>
    <row r="936" spans="3:4" ht="15.75" customHeight="1" x14ac:dyDescent="0.25">
      <c r="C936" s="5"/>
      <c r="D936" s="5"/>
    </row>
    <row r="937" spans="3:4" ht="15.75" customHeight="1" x14ac:dyDescent="0.25">
      <c r="C937" s="5"/>
      <c r="D937" s="5"/>
    </row>
    <row r="938" spans="3:4" ht="15.75" customHeight="1" x14ac:dyDescent="0.25">
      <c r="C938" s="5"/>
      <c r="D938" s="5"/>
    </row>
    <row r="939" spans="3:4" ht="15.75" customHeight="1" x14ac:dyDescent="0.25">
      <c r="C939" s="5"/>
      <c r="D939" s="5"/>
    </row>
    <row r="940" spans="3:4" ht="15.75" customHeight="1" x14ac:dyDescent="0.25">
      <c r="C940" s="5"/>
      <c r="D940" s="5"/>
    </row>
    <row r="941" spans="3:4" ht="15.75" customHeight="1" x14ac:dyDescent="0.25">
      <c r="C941" s="5"/>
      <c r="D941" s="5"/>
    </row>
    <row r="942" spans="3:4" ht="15.75" customHeight="1" x14ac:dyDescent="0.25">
      <c r="C942" s="5"/>
      <c r="D942" s="5"/>
    </row>
    <row r="943" spans="3:4" ht="15.75" customHeight="1" x14ac:dyDescent="0.25">
      <c r="C943" s="5"/>
      <c r="D943" s="5"/>
    </row>
    <row r="944" spans="3:4" ht="15.75" customHeight="1" x14ac:dyDescent="0.25">
      <c r="C944" s="5"/>
      <c r="D944" s="5"/>
    </row>
    <row r="945" spans="3:4" ht="15.75" customHeight="1" x14ac:dyDescent="0.25">
      <c r="C945" s="5"/>
      <c r="D945" s="5"/>
    </row>
    <row r="946" spans="3:4" ht="15.75" customHeight="1" x14ac:dyDescent="0.25">
      <c r="C946" s="5"/>
      <c r="D946" s="5"/>
    </row>
    <row r="947" spans="3:4" ht="15.75" customHeight="1" x14ac:dyDescent="0.25">
      <c r="C947" s="5"/>
      <c r="D947" s="5"/>
    </row>
    <row r="948" spans="3:4" ht="15.75" customHeight="1" x14ac:dyDescent="0.25">
      <c r="C948" s="5"/>
      <c r="D948" s="5"/>
    </row>
    <row r="949" spans="3:4" ht="15.75" customHeight="1" x14ac:dyDescent="0.25">
      <c r="C949" s="5"/>
      <c r="D949" s="5"/>
    </row>
    <row r="950" spans="3:4" ht="15.75" customHeight="1" x14ac:dyDescent="0.25">
      <c r="C950" s="5"/>
      <c r="D950" s="5"/>
    </row>
    <row r="951" spans="3:4" ht="15.75" customHeight="1" x14ac:dyDescent="0.25">
      <c r="C951" s="5"/>
      <c r="D951" s="5"/>
    </row>
    <row r="952" spans="3:4" ht="15.75" customHeight="1" x14ac:dyDescent="0.25">
      <c r="C952" s="5"/>
      <c r="D952" s="5"/>
    </row>
    <row r="953" spans="3:4" ht="15.75" customHeight="1" x14ac:dyDescent="0.25">
      <c r="C953" s="5"/>
      <c r="D953" s="5"/>
    </row>
    <row r="954" spans="3:4" ht="15.75" customHeight="1" x14ac:dyDescent="0.25">
      <c r="C954" s="5"/>
      <c r="D954" s="5"/>
    </row>
    <row r="955" spans="3:4" ht="15.75" customHeight="1" x14ac:dyDescent="0.25">
      <c r="C955" s="5"/>
      <c r="D955" s="5"/>
    </row>
    <row r="956" spans="3:4" ht="15.75" customHeight="1" x14ac:dyDescent="0.25">
      <c r="C956" s="5"/>
      <c r="D956" s="5"/>
    </row>
    <row r="957" spans="3:4" ht="15.75" customHeight="1" x14ac:dyDescent="0.25">
      <c r="C957" s="5"/>
      <c r="D957" s="5"/>
    </row>
    <row r="958" spans="3:4" ht="15.75" customHeight="1" x14ac:dyDescent="0.25">
      <c r="C958" s="5"/>
      <c r="D958" s="5"/>
    </row>
    <row r="959" spans="3:4" ht="15.75" customHeight="1" x14ac:dyDescent="0.25">
      <c r="C959" s="5"/>
      <c r="D959" s="5"/>
    </row>
    <row r="960" spans="3:4" ht="15.75" customHeight="1" x14ac:dyDescent="0.25">
      <c r="C960" s="5"/>
      <c r="D960" s="5"/>
    </row>
    <row r="961" spans="3:4" ht="15.75" customHeight="1" x14ac:dyDescent="0.25">
      <c r="C961" s="5"/>
      <c r="D961" s="5"/>
    </row>
    <row r="962" spans="3:4" ht="15.75" customHeight="1" x14ac:dyDescent="0.25">
      <c r="C962" s="5"/>
      <c r="D962" s="5"/>
    </row>
    <row r="963" spans="3:4" ht="15.75" customHeight="1" x14ac:dyDescent="0.25">
      <c r="C963" s="5"/>
      <c r="D963" s="5"/>
    </row>
    <row r="964" spans="3:4" ht="15.75" customHeight="1" x14ac:dyDescent="0.25">
      <c r="C964" s="5"/>
      <c r="D964" s="5"/>
    </row>
    <row r="965" spans="3:4" ht="15.75" customHeight="1" x14ac:dyDescent="0.25">
      <c r="C965" s="5"/>
      <c r="D965" s="5"/>
    </row>
    <row r="966" spans="3:4" ht="15.75" customHeight="1" x14ac:dyDescent="0.25">
      <c r="C966" s="5"/>
      <c r="D966" s="5"/>
    </row>
    <row r="967" spans="3:4" ht="15.75" customHeight="1" x14ac:dyDescent="0.25">
      <c r="C967" s="5"/>
      <c r="D967" s="5"/>
    </row>
    <row r="968" spans="3:4" ht="15.75" customHeight="1" x14ac:dyDescent="0.25">
      <c r="C968" s="5"/>
      <c r="D968" s="5"/>
    </row>
    <row r="969" spans="3:4" ht="15.75" customHeight="1" x14ac:dyDescent="0.25">
      <c r="C969" s="5"/>
      <c r="D969" s="5"/>
    </row>
    <row r="970" spans="3:4" ht="15.75" customHeight="1" x14ac:dyDescent="0.25">
      <c r="C970" s="5"/>
      <c r="D970" s="5"/>
    </row>
    <row r="971" spans="3:4" ht="15.75" customHeight="1" x14ac:dyDescent="0.25">
      <c r="C971" s="5"/>
      <c r="D971" s="5"/>
    </row>
    <row r="972" spans="3:4" ht="15.75" customHeight="1" x14ac:dyDescent="0.25">
      <c r="C972" s="5"/>
      <c r="D972" s="5"/>
    </row>
    <row r="973" spans="3:4" ht="15.75" customHeight="1" x14ac:dyDescent="0.25">
      <c r="C973" s="5"/>
      <c r="D973" s="5"/>
    </row>
    <row r="974" spans="3:4" ht="15.75" customHeight="1" x14ac:dyDescent="0.25">
      <c r="C974" s="5"/>
      <c r="D974" s="5"/>
    </row>
    <row r="975" spans="3:4" ht="15.75" customHeight="1" x14ac:dyDescent="0.25">
      <c r="C975" s="5"/>
      <c r="D975" s="5"/>
    </row>
    <row r="976" spans="3:4" ht="15.75" customHeight="1" x14ac:dyDescent="0.25">
      <c r="C976" s="5"/>
      <c r="D976" s="5"/>
    </row>
    <row r="977" spans="3:4" ht="15.75" customHeight="1" x14ac:dyDescent="0.25">
      <c r="C977" s="5"/>
      <c r="D977" s="5"/>
    </row>
    <row r="978" spans="3:4" ht="15.75" customHeight="1" x14ac:dyDescent="0.25">
      <c r="C978" s="5"/>
      <c r="D978" s="5"/>
    </row>
    <row r="979" spans="3:4" ht="15.75" customHeight="1" x14ac:dyDescent="0.25">
      <c r="C979" s="5"/>
      <c r="D979" s="5"/>
    </row>
    <row r="980" spans="3:4" ht="15.75" customHeight="1" x14ac:dyDescent="0.25">
      <c r="C980" s="5"/>
      <c r="D980" s="5"/>
    </row>
    <row r="981" spans="3:4" ht="15.75" customHeight="1" x14ac:dyDescent="0.25">
      <c r="C981" s="5"/>
      <c r="D981" s="5"/>
    </row>
    <row r="982" spans="3:4" ht="15.75" customHeight="1" x14ac:dyDescent="0.25">
      <c r="C982" s="5"/>
      <c r="D982" s="5"/>
    </row>
    <row r="983" spans="3:4" ht="15.75" customHeight="1" x14ac:dyDescent="0.25">
      <c r="C983" s="5"/>
      <c r="D983" s="5"/>
    </row>
    <row r="984" spans="3:4" ht="15.75" customHeight="1" x14ac:dyDescent="0.25">
      <c r="C984" s="5"/>
      <c r="D984" s="5"/>
    </row>
    <row r="985" spans="3:4" ht="15.75" customHeight="1" x14ac:dyDescent="0.25">
      <c r="C985" s="5"/>
      <c r="D985" s="5"/>
    </row>
    <row r="986" spans="3:4" ht="15.75" customHeight="1" x14ac:dyDescent="0.25">
      <c r="C986" s="5"/>
      <c r="D986" s="5"/>
    </row>
    <row r="987" spans="3:4" ht="15.75" customHeight="1" x14ac:dyDescent="0.25">
      <c r="C987" s="5"/>
      <c r="D987" s="5"/>
    </row>
    <row r="988" spans="3:4" ht="15.75" customHeight="1" x14ac:dyDescent="0.25">
      <c r="C988" s="5"/>
      <c r="D988" s="5"/>
    </row>
    <row r="989" spans="3:4" ht="15.75" customHeight="1" x14ac:dyDescent="0.25">
      <c r="C989" s="5"/>
      <c r="D989" s="5"/>
    </row>
    <row r="990" spans="3:4" ht="15.75" customHeight="1" x14ac:dyDescent="0.25">
      <c r="C990" s="5"/>
      <c r="D990" s="5"/>
    </row>
    <row r="991" spans="3:4" ht="15.75" customHeight="1" x14ac:dyDescent="0.25">
      <c r="C991" s="5"/>
      <c r="D991" s="5"/>
    </row>
    <row r="992" spans="3:4" ht="15.75" customHeight="1" x14ac:dyDescent="0.25">
      <c r="C992" s="5"/>
      <c r="D992" s="5"/>
    </row>
    <row r="993" spans="3:4" ht="15.75" customHeight="1" x14ac:dyDescent="0.25">
      <c r="C993" s="5"/>
      <c r="D993" s="5"/>
    </row>
    <row r="994" spans="3:4" ht="15.75" customHeight="1" x14ac:dyDescent="0.25">
      <c r="C994" s="5"/>
      <c r="D994" s="5"/>
    </row>
    <row r="995" spans="3:4" ht="15.75" customHeight="1" x14ac:dyDescent="0.25">
      <c r="C995" s="5"/>
      <c r="D995" s="5"/>
    </row>
    <row r="996" spans="3:4" ht="15.75" customHeight="1" x14ac:dyDescent="0.25">
      <c r="C996" s="5"/>
      <c r="D996" s="5"/>
    </row>
    <row r="997" spans="3:4" ht="15.75" customHeight="1" x14ac:dyDescent="0.25">
      <c r="C997" s="5"/>
      <c r="D997" s="5"/>
    </row>
    <row r="998" spans="3:4" ht="15.75" customHeight="1" x14ac:dyDescent="0.25">
      <c r="C998" s="5"/>
      <c r="D998" s="5"/>
    </row>
    <row r="999" spans="3:4" ht="15.75" customHeight="1" x14ac:dyDescent="0.25">
      <c r="C999" s="5"/>
      <c r="D999" s="5"/>
    </row>
    <row r="1000" spans="3:4" ht="15.75" customHeight="1" x14ac:dyDescent="0.25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workbookViewId="3">
      <selection activeCell="K10" sqref="K10"/>
    </sheetView>
  </sheetViews>
  <sheetFormatPr defaultColWidth="14.42578125" defaultRowHeight="15" customHeight="1" x14ac:dyDescent="0.25"/>
  <cols>
    <col min="1" max="1" width="15.42578125" customWidth="1"/>
    <col min="2" max="2" width="10.28515625" customWidth="1"/>
    <col min="3" max="3" width="13.28515625" bestFit="1" customWidth="1"/>
    <col min="4" max="4" width="16.7109375" customWidth="1"/>
    <col min="5" max="5" width="10.28515625" customWidth="1"/>
    <col min="6" max="6" width="15" bestFit="1" customWidth="1"/>
    <col min="7" max="7" width="16.7109375" customWidth="1"/>
    <col min="8" max="26" width="8.7109375" customWidth="1"/>
  </cols>
  <sheetData>
    <row r="1" spans="1:7" x14ac:dyDescent="0.25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5">
      <c r="A2" s="6">
        <v>44802</v>
      </c>
      <c r="B2" s="4" t="s">
        <v>11</v>
      </c>
      <c r="C2" s="5">
        <v>-9404.6845872692047</v>
      </c>
      <c r="D2" s="5">
        <f>-C2/154</f>
        <v>61.06938043681302</v>
      </c>
      <c r="E2" s="7" t="s">
        <v>133</v>
      </c>
      <c r="F2" s="5">
        <f>procurement!G2+procurement!H2</f>
        <v>27036.097274324529</v>
      </c>
      <c r="G2" s="5">
        <f>F2/178</f>
        <v>151.88818693440746</v>
      </c>
    </row>
    <row r="3" spans="1:7" x14ac:dyDescent="0.25">
      <c r="A3" s="25">
        <v>44802</v>
      </c>
      <c r="B3" s="4" t="s">
        <v>11</v>
      </c>
      <c r="C3" s="5">
        <v>-39852.699160337645</v>
      </c>
      <c r="D3" s="5">
        <f t="shared" ref="D3:D60" si="0">-C3/154</f>
        <v>258.78376078141326</v>
      </c>
      <c r="E3" s="7" t="s">
        <v>133</v>
      </c>
      <c r="F3" s="5">
        <f>procurement!G3+procurement!H3</f>
        <v>114566.46324979389</v>
      </c>
      <c r="G3" s="5">
        <f t="shared" ref="G3:G66" si="1">F3/178</f>
        <v>643.63181601007807</v>
      </c>
    </row>
    <row r="4" spans="1:7" x14ac:dyDescent="0.25">
      <c r="A4" s="25">
        <v>44802</v>
      </c>
      <c r="B4" s="4" t="s">
        <v>11</v>
      </c>
      <c r="C4" s="5">
        <v>-119861.51250830268</v>
      </c>
      <c r="D4" s="5">
        <f t="shared" si="0"/>
        <v>778.32150979417327</v>
      </c>
      <c r="E4" s="7" t="s">
        <v>134</v>
      </c>
      <c r="F4" s="5">
        <f>procurement!G4+procurement!H4</f>
        <v>55180.700139685294</v>
      </c>
      <c r="G4" s="5">
        <f t="shared" si="1"/>
        <v>310.00393336901851</v>
      </c>
    </row>
    <row r="5" spans="1:7" x14ac:dyDescent="0.25">
      <c r="A5" s="25">
        <v>44802</v>
      </c>
      <c r="B5" s="4" t="s">
        <v>11</v>
      </c>
      <c r="C5" s="5">
        <v>-16128.358239345975</v>
      </c>
      <c r="D5" s="5">
        <f t="shared" si="0"/>
        <v>104.72959895679205</v>
      </c>
      <c r="E5" t="s">
        <v>135</v>
      </c>
      <c r="F5" s="5">
        <f>procurement!G5+procurement!H5</f>
        <v>14866.679688919359</v>
      </c>
      <c r="G5" s="5">
        <f t="shared" si="1"/>
        <v>83.520672409659326</v>
      </c>
    </row>
    <row r="6" spans="1:7" x14ac:dyDescent="0.25">
      <c r="A6" s="25">
        <v>44802</v>
      </c>
      <c r="B6" s="4" t="s">
        <v>11</v>
      </c>
      <c r="C6" s="5">
        <v>-223246.95155538703</v>
      </c>
      <c r="D6" s="5">
        <f t="shared" si="0"/>
        <v>1449.6555295804353</v>
      </c>
      <c r="E6" t="s">
        <v>136</v>
      </c>
      <c r="F6" s="5">
        <f>procurement!G6+procurement!H6</f>
        <v>519238.29796026007</v>
      </c>
      <c r="G6" s="5">
        <f t="shared" si="1"/>
        <v>2917.0690896643823</v>
      </c>
    </row>
    <row r="7" spans="1:7" x14ac:dyDescent="0.25">
      <c r="A7" s="25">
        <v>44802</v>
      </c>
      <c r="B7" s="4" t="s">
        <v>11</v>
      </c>
      <c r="C7" s="5">
        <v>-522449.18229090364</v>
      </c>
      <c r="D7" s="5">
        <f t="shared" si="0"/>
        <v>3392.5271577331405</v>
      </c>
      <c r="E7" t="s">
        <v>136</v>
      </c>
      <c r="F7" s="5">
        <f>procurement!G7+procurement!H7</f>
        <v>1215136.9695910746</v>
      </c>
      <c r="G7" s="5">
        <f t="shared" si="1"/>
        <v>6826.6121887139025</v>
      </c>
    </row>
    <row r="8" spans="1:7" x14ac:dyDescent="0.25">
      <c r="A8" s="25">
        <v>44802</v>
      </c>
      <c r="B8" s="4" t="s">
        <v>11</v>
      </c>
      <c r="C8" s="5">
        <v>-30636.080499019783</v>
      </c>
      <c r="D8" s="5">
        <f t="shared" si="0"/>
        <v>198.93558765597263</v>
      </c>
      <c r="E8" t="s">
        <v>137</v>
      </c>
      <c r="F8" s="5">
        <f>procurement!G8+procurement!H8</f>
        <v>20028.317528340613</v>
      </c>
      <c r="G8" s="5">
        <f t="shared" si="1"/>
        <v>112.51863779966637</v>
      </c>
    </row>
    <row r="9" spans="1:7" x14ac:dyDescent="0.25">
      <c r="A9" s="25">
        <v>44802</v>
      </c>
      <c r="B9" s="4" t="s">
        <v>11</v>
      </c>
      <c r="C9" s="5">
        <v>-134296.84501106921</v>
      </c>
      <c r="D9" s="5">
        <f t="shared" si="0"/>
        <v>872.05743513681307</v>
      </c>
      <c r="E9" t="s">
        <v>138</v>
      </c>
      <c r="F9" s="5">
        <f>procurement!G9+procurement!H9</f>
        <v>769062.89496189309</v>
      </c>
      <c r="G9" s="5">
        <f t="shared" si="1"/>
        <v>4320.5780615836693</v>
      </c>
    </row>
    <row r="10" spans="1:7" x14ac:dyDescent="0.25">
      <c r="A10" s="25">
        <v>44802</v>
      </c>
      <c r="B10" s="4" t="s">
        <v>11</v>
      </c>
      <c r="C10" s="5">
        <v>-19925.151297281431</v>
      </c>
      <c r="D10" s="5">
        <f t="shared" si="0"/>
        <v>129.3840993329963</v>
      </c>
      <c r="E10" t="s">
        <v>139</v>
      </c>
      <c r="F10" s="5">
        <f>procurement!G10+procurement!H10</f>
        <v>150793.45687987964</v>
      </c>
      <c r="G10" s="5">
        <f t="shared" si="1"/>
        <v>847.15425213415529</v>
      </c>
    </row>
    <row r="11" spans="1:7" x14ac:dyDescent="0.25">
      <c r="A11" s="25">
        <v>44802</v>
      </c>
      <c r="B11" s="4" t="s">
        <v>11</v>
      </c>
      <c r="C11" s="5">
        <v>-3962.7301156440044</v>
      </c>
      <c r="D11" s="5">
        <f t="shared" si="0"/>
        <v>25.73201373794808</v>
      </c>
      <c r="E11" t="s">
        <v>140</v>
      </c>
      <c r="F11" s="5">
        <f>procurement!G11+procurement!H11</f>
        <v>1775.1871482316938</v>
      </c>
      <c r="G11" s="5">
        <f t="shared" si="1"/>
        <v>9.9729615069196278</v>
      </c>
    </row>
    <row r="12" spans="1:7" x14ac:dyDescent="0.25">
      <c r="A12" s="25">
        <v>44802</v>
      </c>
      <c r="B12" s="4" t="s">
        <v>11</v>
      </c>
      <c r="C12" s="5">
        <v>-101216.49924297593</v>
      </c>
      <c r="D12" s="5">
        <f t="shared" si="0"/>
        <v>657.24999508425924</v>
      </c>
      <c r="E12" t="s">
        <v>9</v>
      </c>
      <c r="F12" s="5">
        <f>procurement!G12+procurement!H12</f>
        <v>9580.5840676456064</v>
      </c>
      <c r="G12" s="5">
        <f t="shared" si="1"/>
        <v>53.823505998009026</v>
      </c>
    </row>
    <row r="13" spans="1:7" x14ac:dyDescent="0.25">
      <c r="A13" s="25">
        <v>44802</v>
      </c>
      <c r="B13" s="4" t="s">
        <v>11</v>
      </c>
      <c r="C13" s="5">
        <v>-302939.8767780083</v>
      </c>
      <c r="D13" s="5">
        <f t="shared" si="0"/>
        <v>1967.1420570000539</v>
      </c>
      <c r="E13" t="s">
        <v>141</v>
      </c>
      <c r="F13" s="5">
        <f>procurement!G13+procurement!H13</f>
        <v>8835.7861529726379</v>
      </c>
      <c r="G13" s="5">
        <f t="shared" si="1"/>
        <v>49.639248050408078</v>
      </c>
    </row>
    <row r="14" spans="1:7" x14ac:dyDescent="0.25">
      <c r="A14" s="25">
        <v>44802</v>
      </c>
      <c r="B14" s="4" t="s">
        <v>11</v>
      </c>
      <c r="C14" s="5">
        <v>-3057971.883950199</v>
      </c>
      <c r="D14" s="5">
        <f t="shared" si="0"/>
        <v>19856.960285390902</v>
      </c>
      <c r="E14" t="s">
        <v>142</v>
      </c>
      <c r="F14" s="5">
        <f>procurement!G14+procurement!H14</f>
        <v>338859.58927368262</v>
      </c>
      <c r="G14" s="5">
        <f t="shared" si="1"/>
        <v>1903.705557717318</v>
      </c>
    </row>
    <row r="15" spans="1:7" x14ac:dyDescent="0.25">
      <c r="A15" s="25">
        <v>44802</v>
      </c>
      <c r="B15" s="4" t="s">
        <v>11</v>
      </c>
      <c r="C15" s="5">
        <v>-894439.67371986923</v>
      </c>
      <c r="D15" s="5">
        <f t="shared" si="0"/>
        <v>5808.0498293498003</v>
      </c>
      <c r="E15" t="s">
        <v>143</v>
      </c>
      <c r="F15" s="5">
        <f>procurement!G15+procurement!H15</f>
        <v>1261049794.7085419</v>
      </c>
      <c r="G15" s="5">
        <f t="shared" si="1"/>
        <v>7084549.4084749548</v>
      </c>
    </row>
    <row r="16" spans="1:7" x14ac:dyDescent="0.25">
      <c r="A16" s="25">
        <v>44802</v>
      </c>
      <c r="B16" s="4" t="s">
        <v>11</v>
      </c>
      <c r="C16" s="5">
        <v>-8371054.668760404</v>
      </c>
      <c r="D16" s="5">
        <f t="shared" si="0"/>
        <v>54357.497849093532</v>
      </c>
      <c r="E16" t="s">
        <v>11</v>
      </c>
      <c r="F16" s="5">
        <f>procurement!G16+procurement!H16</f>
        <v>8454765.2154480089</v>
      </c>
      <c r="G16" s="5">
        <f t="shared" si="1"/>
        <v>47498.68098566297</v>
      </c>
    </row>
    <row r="17" spans="1:7" x14ac:dyDescent="0.25">
      <c r="A17" s="25">
        <v>44802</v>
      </c>
      <c r="B17" s="4" t="s">
        <v>11</v>
      </c>
      <c r="C17" s="5">
        <v>-606225.50001078669</v>
      </c>
      <c r="D17" s="5">
        <f t="shared" si="0"/>
        <v>3936.5292208492642</v>
      </c>
      <c r="E17" t="s">
        <v>144</v>
      </c>
      <c r="F17" s="5">
        <f>procurement!G17+procurement!H17</f>
        <v>1147867.3949653185</v>
      </c>
      <c r="G17" s="5">
        <f t="shared" si="1"/>
        <v>6448.6932301422385</v>
      </c>
    </row>
    <row r="18" spans="1:7" x14ac:dyDescent="0.25">
      <c r="A18" s="25">
        <v>44802</v>
      </c>
      <c r="B18" s="4" t="s">
        <v>11</v>
      </c>
      <c r="C18" s="5">
        <v>-456022.18873450009</v>
      </c>
      <c r="D18" s="5">
        <f t="shared" si="0"/>
        <v>2961.1830437305202</v>
      </c>
      <c r="E18" t="s">
        <v>145</v>
      </c>
      <c r="F18" s="5">
        <f>procurement!G18+procurement!H18</f>
        <v>43142.911176388341</v>
      </c>
      <c r="G18" s="5">
        <f t="shared" si="1"/>
        <v>242.37590548532776</v>
      </c>
    </row>
    <row r="19" spans="1:7" x14ac:dyDescent="0.25">
      <c r="A19" s="25">
        <v>44802</v>
      </c>
      <c r="B19" s="4" t="s">
        <v>11</v>
      </c>
      <c r="C19" s="5">
        <v>-230692.19229600154</v>
      </c>
      <c r="D19" s="5">
        <f t="shared" si="0"/>
        <v>1498.0012486753346</v>
      </c>
      <c r="E19" t="s">
        <v>146</v>
      </c>
      <c r="F19" s="5">
        <f>procurement!G19+procurement!H19</f>
        <v>171351.65027543812</v>
      </c>
      <c r="G19" s="5">
        <f t="shared" si="1"/>
        <v>962.64972064852873</v>
      </c>
    </row>
    <row r="20" spans="1:7" x14ac:dyDescent="0.25">
      <c r="A20" s="25">
        <v>44802</v>
      </c>
      <c r="B20" s="4" t="s">
        <v>11</v>
      </c>
      <c r="C20" s="5">
        <v>-854301.13109736633</v>
      </c>
      <c r="D20" s="5">
        <f t="shared" si="0"/>
        <v>5547.4099421906903</v>
      </c>
      <c r="E20" t="s">
        <v>147</v>
      </c>
      <c r="F20" s="5">
        <f>procurement!G20+procurement!H20</f>
        <v>294342.54370654869</v>
      </c>
      <c r="G20" s="5">
        <f t="shared" si="1"/>
        <v>1653.6097961042062</v>
      </c>
    </row>
    <row r="21" spans="1:7" ht="15.75" customHeight="1" x14ac:dyDescent="0.25">
      <c r="A21" s="25">
        <v>44819</v>
      </c>
      <c r="B21" s="4" t="s">
        <v>11</v>
      </c>
      <c r="C21" s="5">
        <v>-3209.4812236824459</v>
      </c>
      <c r="D21" s="5">
        <f t="shared" si="0"/>
        <v>20.840787166769129</v>
      </c>
      <c r="E21" s="7" t="s">
        <v>133</v>
      </c>
      <c r="F21" s="5">
        <f>procurement!G21+procurement!H21</f>
        <v>9448.347464396782</v>
      </c>
      <c r="G21" s="5">
        <f t="shared" si="1"/>
        <v>53.080603732566189</v>
      </c>
    </row>
    <row r="22" spans="1:7" ht="15.75" customHeight="1" x14ac:dyDescent="0.25">
      <c r="A22" s="25">
        <v>44819</v>
      </c>
      <c r="B22" s="4" t="s">
        <v>11</v>
      </c>
      <c r="C22" s="5">
        <v>-15371.423908371195</v>
      </c>
      <c r="D22" s="5">
        <f t="shared" si="0"/>
        <v>99.814440963449314</v>
      </c>
      <c r="E22" s="7" t="s">
        <v>133</v>
      </c>
      <c r="F22" s="5">
        <f>procurement!G22+procurement!H22</f>
        <v>45251.722626434319</v>
      </c>
      <c r="G22" s="5">
        <f t="shared" si="1"/>
        <v>254.22316082266471</v>
      </c>
    </row>
    <row r="23" spans="1:7" ht="15.75" customHeight="1" x14ac:dyDescent="0.25">
      <c r="A23" s="25">
        <v>44819</v>
      </c>
      <c r="B23" s="4" t="s">
        <v>11</v>
      </c>
      <c r="C23" s="5">
        <v>-22998.789006688421</v>
      </c>
      <c r="D23" s="5">
        <f t="shared" si="0"/>
        <v>149.34278575771702</v>
      </c>
      <c r="E23" t="s">
        <v>136</v>
      </c>
      <c r="F23" s="5">
        <f>procurement!G25+procurement!H25</f>
        <v>53014.482794404408</v>
      </c>
      <c r="G23" s="5">
        <f t="shared" si="1"/>
        <v>297.83417300227194</v>
      </c>
    </row>
    <row r="24" spans="1:7" ht="15.75" customHeight="1" x14ac:dyDescent="0.25">
      <c r="A24" s="25">
        <v>44819</v>
      </c>
      <c r="B24" s="4" t="s">
        <v>11</v>
      </c>
      <c r="C24" s="5">
        <v>-224247.71459614401</v>
      </c>
      <c r="D24" s="5">
        <f t="shared" si="0"/>
        <v>1456.1539908840521</v>
      </c>
      <c r="E24" t="s">
        <v>136</v>
      </c>
      <c r="F24" s="5">
        <f>procurement!G26+procurement!H26</f>
        <v>516913.15589201037</v>
      </c>
      <c r="G24" s="5">
        <f t="shared" si="1"/>
        <v>2904.0064937753391</v>
      </c>
    </row>
    <row r="25" spans="1:7" ht="15.75" customHeight="1" x14ac:dyDescent="0.25">
      <c r="A25" s="25">
        <v>44819</v>
      </c>
      <c r="B25" s="4" t="s">
        <v>11</v>
      </c>
      <c r="C25" s="5">
        <v>-39125.042525773162</v>
      </c>
      <c r="D25" s="5">
        <f t="shared" si="0"/>
        <v>254.05871769982573</v>
      </c>
      <c r="E25" t="s">
        <v>138</v>
      </c>
      <c r="F25" s="5">
        <f>procurement!G28+procurement!H28</f>
        <v>219698.79289938815</v>
      </c>
      <c r="G25" s="5">
        <f t="shared" si="1"/>
        <v>1234.2628814572367</v>
      </c>
    </row>
    <row r="26" spans="1:7" ht="15.75" customHeight="1" x14ac:dyDescent="0.25">
      <c r="A26" s="25">
        <v>44819</v>
      </c>
      <c r="B26" s="4" t="s">
        <v>11</v>
      </c>
      <c r="C26" s="5">
        <v>-19460.254180827164</v>
      </c>
      <c r="D26" s="5">
        <f t="shared" si="0"/>
        <v>126.36528688848807</v>
      </c>
      <c r="E26" t="s">
        <v>139</v>
      </c>
      <c r="F26" s="5">
        <f>procurement!G29+procurement!H29</f>
        <v>146382.84569762036</v>
      </c>
      <c r="G26" s="5">
        <f t="shared" si="1"/>
        <v>822.37553762708069</v>
      </c>
    </row>
    <row r="27" spans="1:7" ht="15.75" customHeight="1" x14ac:dyDescent="0.25">
      <c r="A27" s="25">
        <v>44819</v>
      </c>
      <c r="B27" s="4" t="s">
        <v>11</v>
      </c>
      <c r="C27" s="5">
        <v>-4027.9099376006702</v>
      </c>
      <c r="D27" s="5">
        <f t="shared" si="0"/>
        <v>26.155259335069289</v>
      </c>
      <c r="E27" t="s">
        <v>140</v>
      </c>
      <c r="F27" s="5">
        <f>procurement!G30+procurement!H30</f>
        <v>1790.8001162863093</v>
      </c>
      <c r="G27" s="5">
        <f t="shared" si="1"/>
        <v>10.060674810597243</v>
      </c>
    </row>
    <row r="28" spans="1:7" ht="15.75" customHeight="1" x14ac:dyDescent="0.25">
      <c r="A28" s="25">
        <v>44819</v>
      </c>
      <c r="B28" s="4" t="s">
        <v>11</v>
      </c>
      <c r="C28" s="5">
        <v>-99380.408206226159</v>
      </c>
      <c r="D28" s="5">
        <f t="shared" si="0"/>
        <v>645.32732601445559</v>
      </c>
      <c r="E28" t="s">
        <v>9</v>
      </c>
      <c r="F28" s="5">
        <f>procurement!G31+procurement!H31</f>
        <v>9363.2660716686951</v>
      </c>
      <c r="G28" s="5">
        <f t="shared" si="1"/>
        <v>52.602618380161211</v>
      </c>
    </row>
    <row r="29" spans="1:7" ht="15.75" customHeight="1" x14ac:dyDescent="0.25">
      <c r="A29" s="25">
        <v>44819</v>
      </c>
      <c r="B29" s="4" t="s">
        <v>11</v>
      </c>
      <c r="C29" s="5">
        <v>-301161.33139124204</v>
      </c>
      <c r="D29" s="5">
        <f t="shared" si="0"/>
        <v>1955.5930609820912</v>
      </c>
      <c r="E29" t="s">
        <v>141</v>
      </c>
      <c r="F29" s="5">
        <f>procurement!G32+procurement!H32</f>
        <v>8759.1593312016012</v>
      </c>
      <c r="G29" s="5">
        <f t="shared" si="1"/>
        <v>49.208760287649447</v>
      </c>
    </row>
    <row r="30" spans="1:7" ht="15.75" customHeight="1" x14ac:dyDescent="0.25">
      <c r="A30" s="25">
        <v>44819</v>
      </c>
      <c r="B30" s="4" t="s">
        <v>11</v>
      </c>
      <c r="C30" s="5">
        <v>-7268035.3641995387</v>
      </c>
      <c r="D30" s="5">
        <f t="shared" si="0"/>
        <v>47195.034832464538</v>
      </c>
      <c r="E30" t="s">
        <v>142</v>
      </c>
      <c r="F30" s="5">
        <f>procurement!G33+procurement!H33</f>
        <v>784949.85329867073</v>
      </c>
      <c r="G30" s="5">
        <f t="shared" si="1"/>
        <v>4409.8306365093858</v>
      </c>
    </row>
    <row r="31" spans="1:7" ht="15.75" customHeight="1" x14ac:dyDescent="0.25">
      <c r="A31" s="25">
        <v>44819</v>
      </c>
      <c r="B31" s="4" t="s">
        <v>11</v>
      </c>
      <c r="C31" s="5">
        <v>-2070660.5592018517</v>
      </c>
      <c r="D31" s="5">
        <f t="shared" si="0"/>
        <v>13445.847787025012</v>
      </c>
      <c r="E31" t="s">
        <v>143</v>
      </c>
      <c r="F31" s="5">
        <f>procurement!G34+procurement!H34</f>
        <v>2905868835.7840199</v>
      </c>
      <c r="G31" s="5">
        <f t="shared" si="1"/>
        <v>16325105.819011347</v>
      </c>
    </row>
    <row r="32" spans="1:7" ht="15.75" customHeight="1" x14ac:dyDescent="0.25">
      <c r="A32" s="25">
        <v>44819</v>
      </c>
      <c r="B32" s="4" t="s">
        <v>11</v>
      </c>
      <c r="C32" s="5">
        <v>-19677613.847886328</v>
      </c>
      <c r="D32" s="5">
        <f t="shared" si="0"/>
        <v>127776.71329796317</v>
      </c>
      <c r="E32" t="s">
        <v>11</v>
      </c>
      <c r="F32" s="5">
        <f>procurement!G35+procurement!H35</f>
        <v>19874389.986365192</v>
      </c>
      <c r="G32" s="5">
        <f t="shared" si="1"/>
        <v>111653.87632789434</v>
      </c>
    </row>
    <row r="33" spans="1:7" ht="15.75" customHeight="1" x14ac:dyDescent="0.25">
      <c r="A33" s="25">
        <v>44819</v>
      </c>
      <c r="B33" s="4" t="s">
        <v>11</v>
      </c>
      <c r="C33" s="5">
        <v>-1400650.839656689</v>
      </c>
      <c r="D33" s="5">
        <f t="shared" si="0"/>
        <v>9095.1353224460327</v>
      </c>
      <c r="E33" t="s">
        <v>144</v>
      </c>
      <c r="F33" s="5">
        <f>procurement!G36+procurement!H36</f>
        <v>2647203.955405626</v>
      </c>
      <c r="G33" s="5">
        <f t="shared" si="1"/>
        <v>14871.932333739473</v>
      </c>
    </row>
    <row r="34" spans="1:7" ht="15.75" customHeight="1" x14ac:dyDescent="0.25">
      <c r="A34" s="25">
        <v>44819</v>
      </c>
      <c r="B34" s="4" t="s">
        <v>11</v>
      </c>
      <c r="C34" s="5">
        <v>-1048423.7738460568</v>
      </c>
      <c r="D34" s="5">
        <f t="shared" si="0"/>
        <v>6807.9465834159528</v>
      </c>
      <c r="E34" t="s">
        <v>145</v>
      </c>
      <c r="F34" s="5">
        <f>procurement!G37+procurement!H37</f>
        <v>98768.854550686476</v>
      </c>
      <c r="G34" s="5">
        <f t="shared" si="1"/>
        <v>554.88120534093525</v>
      </c>
    </row>
    <row r="35" spans="1:7" ht="15.75" customHeight="1" x14ac:dyDescent="0.25">
      <c r="A35" s="25">
        <v>44819</v>
      </c>
      <c r="B35" s="4" t="s">
        <v>11</v>
      </c>
      <c r="C35" s="5">
        <v>-515666.29919998016</v>
      </c>
      <c r="D35" s="5">
        <f t="shared" si="0"/>
        <v>3348.4824623375334</v>
      </c>
      <c r="E35" t="s">
        <v>146</v>
      </c>
      <c r="F35" s="5">
        <f>procurement!G38+procurement!H38</f>
        <v>381337.63341836294</v>
      </c>
      <c r="G35" s="5">
        <f t="shared" si="1"/>
        <v>2142.3462551593425</v>
      </c>
    </row>
    <row r="36" spans="1:7" ht="15.75" customHeight="1" x14ac:dyDescent="0.25">
      <c r="A36" s="25">
        <v>44819</v>
      </c>
      <c r="B36" s="4" t="s">
        <v>11</v>
      </c>
      <c r="C36" s="5">
        <v>-1265295.8262937453</v>
      </c>
      <c r="D36" s="5">
        <f t="shared" si="0"/>
        <v>8216.2066642450991</v>
      </c>
      <c r="E36" t="s">
        <v>147</v>
      </c>
      <c r="F36" s="5">
        <f>procurement!G39+procurement!H39</f>
        <v>433930.37087559002</v>
      </c>
      <c r="G36" s="5">
        <f t="shared" si="1"/>
        <v>2437.8110723347754</v>
      </c>
    </row>
    <row r="37" spans="1:7" ht="15.75" customHeight="1" x14ac:dyDescent="0.25">
      <c r="A37" s="25">
        <v>44851</v>
      </c>
      <c r="B37" s="4" t="s">
        <v>11</v>
      </c>
      <c r="C37" s="5">
        <v>-10595.673492525368</v>
      </c>
      <c r="D37" s="5">
        <f t="shared" si="0"/>
        <v>68.803074626788103</v>
      </c>
      <c r="E37" s="7" t="s">
        <v>133</v>
      </c>
      <c r="F37" s="5">
        <f>procurement!G40+procurement!H40</f>
        <v>30739.236462959798</v>
      </c>
      <c r="G37" s="5">
        <f t="shared" si="1"/>
        <v>172.69233967954943</v>
      </c>
    </row>
    <row r="38" spans="1:7" ht="15.75" customHeight="1" x14ac:dyDescent="0.25">
      <c r="A38" s="25">
        <v>44851</v>
      </c>
      <c r="B38" s="4" t="s">
        <v>11</v>
      </c>
      <c r="C38" s="5">
        <v>-43768.546227573825</v>
      </c>
      <c r="D38" s="5">
        <f t="shared" si="0"/>
        <v>284.21133914008976</v>
      </c>
      <c r="E38" s="7" t="s">
        <v>133</v>
      </c>
      <c r="F38" s="5">
        <f>procurement!G41+procurement!H41</f>
        <v>126977.45858991303</v>
      </c>
      <c r="G38" s="5">
        <f t="shared" si="1"/>
        <v>713.35650893209572</v>
      </c>
    </row>
    <row r="39" spans="1:7" ht="15.75" customHeight="1" x14ac:dyDescent="0.25">
      <c r="A39" s="25">
        <v>44851</v>
      </c>
      <c r="B39" s="4" t="s">
        <v>11</v>
      </c>
      <c r="C39" s="5">
        <v>-132578.93849699374</v>
      </c>
      <c r="D39" s="5">
        <f t="shared" si="0"/>
        <v>860.9021980324269</v>
      </c>
      <c r="E39" s="7" t="s">
        <v>134</v>
      </c>
      <c r="F39" s="5">
        <f>procurement!G42+procurement!H42</f>
        <v>60294.536478066431</v>
      </c>
      <c r="G39" s="5">
        <f t="shared" si="1"/>
        <v>338.7333510003732</v>
      </c>
    </row>
    <row r="40" spans="1:7" ht="15.75" customHeight="1" x14ac:dyDescent="0.25">
      <c r="A40" s="25">
        <v>44851</v>
      </c>
      <c r="B40" s="4" t="s">
        <v>11</v>
      </c>
      <c r="C40" s="5">
        <v>-18359.051973511112</v>
      </c>
      <c r="D40" s="5">
        <f t="shared" si="0"/>
        <v>119.21462320461761</v>
      </c>
      <c r="E40" t="s">
        <v>135</v>
      </c>
      <c r="F40" s="5">
        <f>procurement!G43+procurement!H43</f>
        <v>17522.415716228807</v>
      </c>
      <c r="G40" s="5">
        <f t="shared" si="1"/>
        <v>98.440537731622513</v>
      </c>
    </row>
    <row r="41" spans="1:7" ht="15.75" customHeight="1" x14ac:dyDescent="0.25">
      <c r="A41" s="25">
        <v>44851</v>
      </c>
      <c r="B41" s="4" t="s">
        <v>11</v>
      </c>
      <c r="C41" s="5">
        <v>-244066.44326191093</v>
      </c>
      <c r="D41" s="5">
        <f t="shared" si="0"/>
        <v>1584.8470341682528</v>
      </c>
      <c r="E41" t="s">
        <v>136</v>
      </c>
      <c r="F41" s="5">
        <f>procurement!G44+procurement!H44</f>
        <v>552173.08685352409</v>
      </c>
      <c r="G41" s="5">
        <f t="shared" si="1"/>
        <v>3102.0959935591241</v>
      </c>
    </row>
    <row r="42" spans="1:7" ht="15.75" customHeight="1" x14ac:dyDescent="0.25">
      <c r="A42" s="25">
        <v>44851</v>
      </c>
      <c r="B42" s="4" t="s">
        <v>11</v>
      </c>
      <c r="C42" s="5">
        <v>-572147.80241408932</v>
      </c>
      <c r="D42" s="5">
        <f t="shared" si="0"/>
        <v>3715.245470221359</v>
      </c>
      <c r="E42" t="s">
        <v>136</v>
      </c>
      <c r="F42" s="5">
        <f>procurement!G45+procurement!H45</f>
        <v>1294420.5437386776</v>
      </c>
      <c r="G42" s="5">
        <f t="shared" si="1"/>
        <v>7272.0255266217846</v>
      </c>
    </row>
    <row r="43" spans="1:7" ht="15.75" customHeight="1" x14ac:dyDescent="0.25">
      <c r="A43" s="25">
        <v>44851</v>
      </c>
      <c r="B43" s="4" t="s">
        <v>11</v>
      </c>
      <c r="C43" s="5">
        <v>-33755.522782983237</v>
      </c>
      <c r="D43" s="5">
        <f t="shared" si="0"/>
        <v>219.19170638300804</v>
      </c>
      <c r="E43" t="s">
        <v>137</v>
      </c>
      <c r="F43" s="5">
        <f>procurement!G46+procurement!H46</f>
        <v>22033.924925584852</v>
      </c>
      <c r="G43" s="5">
        <f t="shared" si="1"/>
        <v>123.78609508755535</v>
      </c>
    </row>
    <row r="44" spans="1:7" ht="15.75" customHeight="1" x14ac:dyDescent="0.25">
      <c r="A44" s="25">
        <v>44851</v>
      </c>
      <c r="B44" s="4" t="s">
        <v>11</v>
      </c>
      <c r="C44" s="5">
        <v>-142596.33511417487</v>
      </c>
      <c r="D44" s="5">
        <f t="shared" si="0"/>
        <v>925.95022801412256</v>
      </c>
      <c r="E44" t="s">
        <v>138</v>
      </c>
      <c r="F44" s="5">
        <f>procurement!G47+procurement!H47</f>
        <v>789831.41888463928</v>
      </c>
      <c r="G44" s="5">
        <f t="shared" si="1"/>
        <v>4437.2551622732544</v>
      </c>
    </row>
    <row r="45" spans="1:7" ht="15.75" customHeight="1" x14ac:dyDescent="0.25">
      <c r="A45" s="25">
        <v>44851</v>
      </c>
      <c r="B45" s="4" t="s">
        <v>11</v>
      </c>
      <c r="C45" s="5">
        <v>-19473.787340019968</v>
      </c>
      <c r="D45" s="5">
        <f t="shared" si="0"/>
        <v>126.4531645455842</v>
      </c>
      <c r="E45" t="s">
        <v>139</v>
      </c>
      <c r="F45" s="5">
        <f>procurement!G48+procurement!H48</f>
        <v>145180.86140313226</v>
      </c>
      <c r="G45" s="5">
        <f t="shared" si="1"/>
        <v>815.62281687152961</v>
      </c>
    </row>
    <row r="46" spans="1:7" ht="15.75" customHeight="1" x14ac:dyDescent="0.25">
      <c r="A46" s="25">
        <v>44851</v>
      </c>
      <c r="B46" s="4" t="s">
        <v>11</v>
      </c>
      <c r="C46" s="5">
        <v>-3930.7317595498071</v>
      </c>
      <c r="D46" s="5">
        <f t="shared" si="0"/>
        <v>25.524232204868877</v>
      </c>
      <c r="E46" t="s">
        <v>140</v>
      </c>
      <c r="F46" s="5">
        <f>procurement!G49+procurement!H49</f>
        <v>1737.1640240637516</v>
      </c>
      <c r="G46" s="5">
        <f t="shared" si="1"/>
        <v>9.7593484497963576</v>
      </c>
    </row>
    <row r="47" spans="1:7" ht="15.75" customHeight="1" x14ac:dyDescent="0.25">
      <c r="A47" s="25">
        <v>44851</v>
      </c>
      <c r="B47" s="4" t="s">
        <v>11</v>
      </c>
      <c r="C47" s="5">
        <v>-101263.89263217947</v>
      </c>
      <c r="D47" s="5">
        <f t="shared" si="0"/>
        <v>657.55774436480181</v>
      </c>
      <c r="E47" t="s">
        <v>9</v>
      </c>
      <c r="F47" s="5">
        <f>procurement!G50+procurement!H50</f>
        <v>9187.4500600511365</v>
      </c>
      <c r="G47" s="5">
        <f t="shared" si="1"/>
        <v>51.614887977815371</v>
      </c>
    </row>
    <row r="48" spans="1:7" ht="15.75" customHeight="1" x14ac:dyDescent="0.25">
      <c r="A48" s="25">
        <v>44851</v>
      </c>
      <c r="B48" s="4" t="s">
        <v>11</v>
      </c>
      <c r="C48" s="5">
        <v>-291056.42268452374</v>
      </c>
      <c r="D48" s="5">
        <f t="shared" si="0"/>
        <v>1889.9767706787256</v>
      </c>
      <c r="E48" t="s">
        <v>141</v>
      </c>
      <c r="F48" s="5">
        <f>procurement!G51+procurement!H51</f>
        <v>8189.3104670194352</v>
      </c>
      <c r="G48" s="5">
        <f t="shared" si="1"/>
        <v>46.00736217426649</v>
      </c>
    </row>
    <row r="49" spans="1:7" ht="15.75" customHeight="1" x14ac:dyDescent="0.25">
      <c r="A49" s="25">
        <v>44851</v>
      </c>
      <c r="B49" s="4" t="s">
        <v>11</v>
      </c>
      <c r="C49" s="5">
        <v>-5179110.7030596575</v>
      </c>
      <c r="D49" s="5">
        <f t="shared" si="0"/>
        <v>33630.588980906869</v>
      </c>
      <c r="E49" t="s">
        <v>142</v>
      </c>
      <c r="F49" s="5">
        <f>procurement!G52+procurement!H52</f>
        <v>533465.33703989035</v>
      </c>
      <c r="G49" s="5">
        <f t="shared" si="1"/>
        <v>2996.9962755050019</v>
      </c>
    </row>
    <row r="50" spans="1:7" ht="15.75" customHeight="1" x14ac:dyDescent="0.25">
      <c r="A50" s="25">
        <v>44851</v>
      </c>
      <c r="B50" s="4" t="s">
        <v>11</v>
      </c>
      <c r="C50" s="5">
        <v>-1566859.8540866806</v>
      </c>
      <c r="D50" s="5">
        <f t="shared" si="0"/>
        <v>10174.414636926496</v>
      </c>
      <c r="E50" t="s">
        <v>143</v>
      </c>
      <c r="F50" s="5">
        <f>procurement!G53+procurement!H53</f>
        <v>2201312686.5253563</v>
      </c>
      <c r="G50" s="5">
        <f t="shared" si="1"/>
        <v>12366925.205198631</v>
      </c>
    </row>
    <row r="51" spans="1:7" ht="15.75" customHeight="1" x14ac:dyDescent="0.25">
      <c r="A51" s="25">
        <v>44851</v>
      </c>
      <c r="B51" s="4" t="s">
        <v>11</v>
      </c>
      <c r="C51" s="5">
        <v>-14200392.873737792</v>
      </c>
      <c r="D51" s="5">
        <f t="shared" si="0"/>
        <v>92210.343335959682</v>
      </c>
      <c r="E51" t="s">
        <v>11</v>
      </c>
      <c r="F51" s="5">
        <f>procurement!G54+procurement!H54</f>
        <v>14342396.802475169</v>
      </c>
      <c r="G51" s="5">
        <f t="shared" si="1"/>
        <v>80575.262935253762</v>
      </c>
    </row>
    <row r="52" spans="1:7" ht="15.75" customHeight="1" x14ac:dyDescent="0.25">
      <c r="A52" s="25">
        <v>44851</v>
      </c>
      <c r="B52" s="4" t="s">
        <v>11</v>
      </c>
      <c r="C52" s="5">
        <v>-1005297.5267129227</v>
      </c>
      <c r="D52" s="5">
        <f t="shared" si="0"/>
        <v>6527.9060176163812</v>
      </c>
      <c r="E52" t="s">
        <v>144</v>
      </c>
      <c r="F52" s="5">
        <f>procurement!G55+procurement!H55</f>
        <v>1822344.4628700025</v>
      </c>
      <c r="G52" s="5">
        <f t="shared" si="1"/>
        <v>10237.890240842711</v>
      </c>
    </row>
    <row r="53" spans="1:7" ht="15.75" customHeight="1" x14ac:dyDescent="0.25">
      <c r="A53" s="25">
        <v>44851</v>
      </c>
      <c r="B53" s="4" t="s">
        <v>11</v>
      </c>
      <c r="C53" s="5">
        <v>-750003.37943154015</v>
      </c>
      <c r="D53" s="5">
        <f t="shared" si="0"/>
        <v>4870.1518144905203</v>
      </c>
      <c r="E53" t="s">
        <v>145</v>
      </c>
      <c r="F53" s="5">
        <f>procurement!G56+procurement!H56</f>
        <v>66943.80786651306</v>
      </c>
      <c r="G53" s="5">
        <f t="shared" si="1"/>
        <v>376.08880823883743</v>
      </c>
    </row>
    <row r="54" spans="1:7" ht="15.75" customHeight="1" x14ac:dyDescent="0.25">
      <c r="A54" s="25">
        <v>44851</v>
      </c>
      <c r="B54" s="4" t="s">
        <v>11</v>
      </c>
      <c r="C54" s="5">
        <v>-379059.59202567878</v>
      </c>
      <c r="D54" s="5">
        <f t="shared" si="0"/>
        <v>2461.4259222446676</v>
      </c>
      <c r="E54" t="s">
        <v>146</v>
      </c>
      <c r="F54" s="5">
        <f>procurement!G57+procurement!H57</f>
        <v>269967.81322261546</v>
      </c>
      <c r="G54" s="5">
        <f t="shared" si="1"/>
        <v>1516.6731079922217</v>
      </c>
    </row>
    <row r="55" spans="1:7" ht="15.75" customHeight="1" x14ac:dyDescent="0.25">
      <c r="A55" s="25">
        <v>44851</v>
      </c>
      <c r="B55" s="4" t="s">
        <v>11</v>
      </c>
      <c r="C55" s="5">
        <v>-1159785.5292740306</v>
      </c>
      <c r="D55" s="5">
        <f t="shared" si="0"/>
        <v>7531.0748654157833</v>
      </c>
      <c r="E55" t="s">
        <v>147</v>
      </c>
      <c r="F55" s="5">
        <f>procurement!G58+procurement!H58</f>
        <v>383176.06536892056</v>
      </c>
      <c r="G55" s="5">
        <f t="shared" si="1"/>
        <v>2152.6745245444977</v>
      </c>
    </row>
    <row r="56" spans="1:7" ht="15.75" customHeight="1" x14ac:dyDescent="0.25">
      <c r="A56" s="25">
        <v>44880</v>
      </c>
      <c r="B56" s="4" t="s">
        <v>11</v>
      </c>
      <c r="C56" s="5">
        <v>-3320.9857370563791</v>
      </c>
      <c r="D56" s="5">
        <f t="shared" si="0"/>
        <v>21.564842448418045</v>
      </c>
      <c r="E56" s="7" t="s">
        <v>133</v>
      </c>
      <c r="F56" s="5">
        <f>procurement!G59+procurement!H59</f>
        <v>10050.268850989034</v>
      </c>
      <c r="G56" s="5">
        <f t="shared" si="1"/>
        <v>56.462184556118167</v>
      </c>
    </row>
    <row r="57" spans="1:7" ht="15.75" customHeight="1" x14ac:dyDescent="0.25">
      <c r="A57" s="25">
        <v>44880</v>
      </c>
      <c r="B57" s="4" t="s">
        <v>11</v>
      </c>
      <c r="C57" s="5">
        <v>-16671.264465172022</v>
      </c>
      <c r="D57" s="5">
        <f t="shared" si="0"/>
        <v>108.25496405955859</v>
      </c>
      <c r="E57" s="7" t="s">
        <v>133</v>
      </c>
      <c r="F57" s="5">
        <f>procurement!G60+procurement!H60</f>
        <v>50452.095620690787</v>
      </c>
      <c r="G57" s="5">
        <f t="shared" si="1"/>
        <v>283.43873944208309</v>
      </c>
    </row>
    <row r="58" spans="1:7" ht="15.75" customHeight="1" x14ac:dyDescent="0.25">
      <c r="A58" s="25">
        <v>44880</v>
      </c>
      <c r="B58" s="4" t="s">
        <v>11</v>
      </c>
      <c r="C58" s="5">
        <v>-23061.089266885298</v>
      </c>
      <c r="D58" s="5">
        <f t="shared" si="0"/>
        <v>149.74733290185259</v>
      </c>
      <c r="E58" t="s">
        <v>136</v>
      </c>
      <c r="F58" s="5">
        <f>procurement!G63+procurement!H63</f>
        <v>52469.018326210884</v>
      </c>
      <c r="G58" s="5">
        <f t="shared" si="1"/>
        <v>294.76976587758924</v>
      </c>
    </row>
    <row r="59" spans="1:7" ht="15.75" customHeight="1" x14ac:dyDescent="0.25">
      <c r="A59" s="25">
        <v>44880</v>
      </c>
      <c r="B59" s="4" t="s">
        <v>11</v>
      </c>
      <c r="C59" s="5">
        <v>-229564.41735901992</v>
      </c>
      <c r="D59" s="5">
        <f t="shared" si="0"/>
        <v>1490.6780347988306</v>
      </c>
      <c r="E59" t="s">
        <v>136</v>
      </c>
      <c r="F59" s="5">
        <f>procurement!G64+procurement!H64</f>
        <v>522309.22321403329</v>
      </c>
      <c r="G59" s="5">
        <f t="shared" si="1"/>
        <v>2934.3214787305242</v>
      </c>
    </row>
    <row r="60" spans="1:7" ht="15.75" customHeight="1" x14ac:dyDescent="0.25">
      <c r="A60" s="25">
        <v>44880</v>
      </c>
      <c r="B60" s="4" t="s">
        <v>11</v>
      </c>
      <c r="C60" s="5">
        <v>-37142.492297703742</v>
      </c>
      <c r="D60" s="5">
        <f t="shared" si="0"/>
        <v>241.18501492015417</v>
      </c>
      <c r="E60" t="s">
        <v>138</v>
      </c>
      <c r="F60" s="5">
        <f>procurement!G66+procurement!H66</f>
        <v>216921.68525218661</v>
      </c>
      <c r="G60" s="5">
        <f t="shared" si="1"/>
        <v>1218.661153102172</v>
      </c>
    </row>
    <row r="61" spans="1:7" ht="15.75" customHeight="1" x14ac:dyDescent="0.25">
      <c r="A61" s="25">
        <v>44880</v>
      </c>
      <c r="B61" s="4" t="s">
        <v>11</v>
      </c>
      <c r="C61" s="5">
        <v>-18809.151902307218</v>
      </c>
      <c r="D61" s="5">
        <f t="shared" ref="D61:D71" si="2">-C61/154</f>
        <v>122.13735001498193</v>
      </c>
      <c r="E61" t="s">
        <v>139</v>
      </c>
      <c r="F61" s="5">
        <f>procurement!G67+procurement!H67</f>
        <v>148010.65890961172</v>
      </c>
      <c r="G61" s="5">
        <f t="shared" si="1"/>
        <v>831.52055567197601</v>
      </c>
    </row>
    <row r="62" spans="1:7" ht="15.75" customHeight="1" x14ac:dyDescent="0.25">
      <c r="A62" s="25">
        <v>44880</v>
      </c>
      <c r="B62" s="4" t="s">
        <v>11</v>
      </c>
      <c r="C62" s="5">
        <v>-3963.3982112143435</v>
      </c>
      <c r="D62" s="5">
        <f t="shared" si="2"/>
        <v>25.73635202087236</v>
      </c>
      <c r="E62" t="s">
        <v>140</v>
      </c>
      <c r="F62" s="5">
        <f>procurement!G68+procurement!H68</f>
        <v>1744.4850600468171</v>
      </c>
      <c r="G62" s="5">
        <f t="shared" si="1"/>
        <v>9.8004778654315565</v>
      </c>
    </row>
    <row r="63" spans="1:7" ht="15.75" customHeight="1" x14ac:dyDescent="0.25">
      <c r="A63" s="25">
        <v>44880</v>
      </c>
      <c r="B63" s="4" t="s">
        <v>11</v>
      </c>
      <c r="C63" s="5">
        <v>-99406.453681469749</v>
      </c>
      <c r="D63" s="5">
        <f t="shared" si="2"/>
        <v>645.49645247707633</v>
      </c>
      <c r="E63" t="s">
        <v>9</v>
      </c>
      <c r="F63" s="5">
        <f>procurement!G69+procurement!H69</f>
        <v>9677.4382120239097</v>
      </c>
      <c r="G63" s="5">
        <f t="shared" si="1"/>
        <v>54.367630404628706</v>
      </c>
    </row>
    <row r="64" spans="1:7" ht="15.75" customHeight="1" x14ac:dyDescent="0.25">
      <c r="A64" s="25">
        <v>44880</v>
      </c>
      <c r="B64" s="4" t="s">
        <v>11</v>
      </c>
      <c r="C64" s="5">
        <v>-298537.82052735501</v>
      </c>
      <c r="D64" s="5">
        <f t="shared" si="2"/>
        <v>1938.557276151656</v>
      </c>
      <c r="E64" t="s">
        <v>141</v>
      </c>
      <c r="F64" s="5">
        <f>procurement!G70+procurement!H70</f>
        <v>8935.5169258240367</v>
      </c>
      <c r="G64" s="5">
        <f t="shared" si="1"/>
        <v>50.199533291146274</v>
      </c>
    </row>
    <row r="65" spans="1:7" ht="15.75" customHeight="1" x14ac:dyDescent="0.25">
      <c r="A65" s="25">
        <v>44880</v>
      </c>
      <c r="B65" s="4" t="s">
        <v>11</v>
      </c>
      <c r="C65" s="5">
        <v>-5000187.8206084846</v>
      </c>
      <c r="D65" s="5">
        <f t="shared" si="2"/>
        <v>32468.752081873277</v>
      </c>
      <c r="E65" t="s">
        <v>142</v>
      </c>
      <c r="F65" s="5">
        <f>procurement!G71+procurement!H71</f>
        <v>581068.50737611228</v>
      </c>
      <c r="G65" s="5">
        <f t="shared" si="1"/>
        <v>3264.4298167197321</v>
      </c>
    </row>
    <row r="66" spans="1:7" ht="15.75" customHeight="1" x14ac:dyDescent="0.25">
      <c r="A66" s="25">
        <v>44880</v>
      </c>
      <c r="B66" s="4" t="s">
        <v>11</v>
      </c>
      <c r="C66" s="5">
        <v>-1672716.9628256212</v>
      </c>
      <c r="D66" s="5">
        <f t="shared" si="2"/>
        <v>10861.798459906631</v>
      </c>
      <c r="E66" t="s">
        <v>143</v>
      </c>
      <c r="F66" s="5">
        <f>procurement!G72+procurement!H72</f>
        <v>2529761303.7168288</v>
      </c>
      <c r="G66" s="5">
        <f t="shared" si="1"/>
        <v>14212142.155712521</v>
      </c>
    </row>
    <row r="67" spans="1:7" ht="15.75" customHeight="1" x14ac:dyDescent="0.25">
      <c r="A67" s="25">
        <v>44880</v>
      </c>
      <c r="B67" s="4" t="s">
        <v>11</v>
      </c>
      <c r="C67" s="5">
        <v>-14519187.385732826</v>
      </c>
      <c r="D67" s="5">
        <f t="shared" si="2"/>
        <v>94280.437569693677</v>
      </c>
      <c r="E67" t="s">
        <v>11</v>
      </c>
      <c r="F67" s="5">
        <f>procurement!G73+procurement!H73</f>
        <v>14664379.259590155</v>
      </c>
      <c r="G67" s="5">
        <f t="shared" ref="G67:G71" si="3">F67/178</f>
        <v>82384.15314376491</v>
      </c>
    </row>
    <row r="68" spans="1:7" ht="15.75" customHeight="1" x14ac:dyDescent="0.25">
      <c r="A68" s="25">
        <v>44880</v>
      </c>
      <c r="B68" s="4" t="s">
        <v>11</v>
      </c>
      <c r="C68" s="5">
        <v>-1019545.1802787011</v>
      </c>
      <c r="D68" s="5">
        <f t="shared" si="2"/>
        <v>6620.4232485629946</v>
      </c>
      <c r="E68" t="s">
        <v>144</v>
      </c>
      <c r="F68" s="5">
        <f>procurement!G74+procurement!H74</f>
        <v>1920782.3563130461</v>
      </c>
      <c r="G68" s="5">
        <f t="shared" si="3"/>
        <v>10790.912114118237</v>
      </c>
    </row>
    <row r="69" spans="1:7" ht="15.75" customHeight="1" x14ac:dyDescent="0.25">
      <c r="A69" s="25">
        <v>44880</v>
      </c>
      <c r="B69" s="4" t="s">
        <v>11</v>
      </c>
      <c r="C69" s="5">
        <v>-760394.41059240722</v>
      </c>
      <c r="D69" s="5">
        <f t="shared" si="2"/>
        <v>4937.6260428078394</v>
      </c>
      <c r="E69" t="s">
        <v>145</v>
      </c>
      <c r="F69" s="5">
        <f>procurement!G75+procurement!H75</f>
        <v>77009.329271465598</v>
      </c>
      <c r="G69" s="5">
        <f t="shared" si="3"/>
        <v>432.63668130036854</v>
      </c>
    </row>
    <row r="70" spans="1:7" ht="15.75" customHeight="1" x14ac:dyDescent="0.25">
      <c r="A70" s="25">
        <v>44880</v>
      </c>
      <c r="B70" s="4" t="s">
        <v>11</v>
      </c>
      <c r="C70" s="5">
        <v>-386141.25487432466</v>
      </c>
      <c r="D70" s="5">
        <f t="shared" si="2"/>
        <v>2507.410745937173</v>
      </c>
      <c r="E70" t="s">
        <v>146</v>
      </c>
      <c r="F70" s="5">
        <f>procurement!G76+procurement!H76</f>
        <v>294207.72420599137</v>
      </c>
      <c r="G70" s="5">
        <f t="shared" si="3"/>
        <v>1652.8523831797268</v>
      </c>
    </row>
    <row r="71" spans="1:7" ht="15.75" customHeight="1" x14ac:dyDescent="0.25">
      <c r="A71" s="25">
        <v>44880</v>
      </c>
      <c r="B71" s="4" t="s">
        <v>11</v>
      </c>
      <c r="C71" s="5">
        <v>-990712.4095176094</v>
      </c>
      <c r="D71" s="5">
        <f t="shared" si="2"/>
        <v>6433.1974644000611</v>
      </c>
      <c r="E71" t="s">
        <v>147</v>
      </c>
      <c r="F71" s="5">
        <f>procurement!G77+procurement!H77</f>
        <v>352691.21136179694</v>
      </c>
      <c r="G71" s="5">
        <f t="shared" si="3"/>
        <v>1981.4112997853761</v>
      </c>
    </row>
    <row r="72" spans="1:7" ht="15.75" customHeight="1" x14ac:dyDescent="0.25">
      <c r="C72" s="5"/>
      <c r="D72" s="5"/>
      <c r="F72" s="5"/>
      <c r="G72" s="5"/>
    </row>
    <row r="73" spans="1:7" ht="15.75" customHeight="1" x14ac:dyDescent="0.25">
      <c r="C73" s="5"/>
      <c r="D73" s="5"/>
      <c r="F73" s="5"/>
      <c r="G73" s="5"/>
    </row>
    <row r="74" spans="1:7" ht="15.75" customHeight="1" x14ac:dyDescent="0.25">
      <c r="C74" s="5"/>
      <c r="D74" s="5"/>
      <c r="F74" s="5"/>
      <c r="G74" s="5"/>
    </row>
    <row r="75" spans="1:7" ht="15.75" customHeight="1" x14ac:dyDescent="0.25">
      <c r="C75" s="5"/>
      <c r="D75" s="5"/>
      <c r="F75" s="5"/>
      <c r="G75" s="5"/>
    </row>
    <row r="76" spans="1:7" ht="15.75" customHeight="1" x14ac:dyDescent="0.25">
      <c r="C76" s="5"/>
      <c r="D76" s="5"/>
      <c r="F76" s="5"/>
      <c r="G76" s="5"/>
    </row>
    <row r="77" spans="1:7" ht="15.75" customHeight="1" x14ac:dyDescent="0.25">
      <c r="C77" s="5"/>
      <c r="D77" s="5"/>
      <c r="F77" s="5"/>
      <c r="G77" s="5"/>
    </row>
    <row r="78" spans="1:7" ht="15.75" customHeight="1" x14ac:dyDescent="0.25">
      <c r="C78" s="5"/>
      <c r="D78" s="5"/>
      <c r="F78" s="5"/>
      <c r="G78" s="5"/>
    </row>
    <row r="79" spans="1:7" ht="15.75" customHeight="1" x14ac:dyDescent="0.25">
      <c r="C79" s="5"/>
      <c r="D79" s="5"/>
      <c r="F79" s="5"/>
      <c r="G79" s="5"/>
    </row>
    <row r="80" spans="1:7" ht="15.75" customHeight="1" x14ac:dyDescent="0.25">
      <c r="C80" s="5"/>
      <c r="D80" s="5"/>
      <c r="F80" s="5"/>
      <c r="G80" s="5"/>
    </row>
    <row r="81" spans="3:7" ht="15.75" customHeight="1" x14ac:dyDescent="0.25">
      <c r="C81" s="5"/>
      <c r="D81" s="5"/>
      <c r="F81" s="5"/>
      <c r="G81" s="5"/>
    </row>
    <row r="82" spans="3:7" ht="15.75" customHeight="1" x14ac:dyDescent="0.25">
      <c r="C82" s="5"/>
      <c r="D82" s="5"/>
      <c r="F82" s="5"/>
      <c r="G82" s="5"/>
    </row>
    <row r="83" spans="3:7" ht="15.75" customHeight="1" x14ac:dyDescent="0.25">
      <c r="C83" s="5"/>
      <c r="D83" s="5"/>
      <c r="F83" s="5"/>
      <c r="G83" s="5"/>
    </row>
    <row r="84" spans="3:7" ht="15.75" customHeight="1" x14ac:dyDescent="0.25">
      <c r="C84" s="5"/>
      <c r="D84" s="5"/>
      <c r="F84" s="5"/>
      <c r="G84" s="5"/>
    </row>
    <row r="85" spans="3:7" ht="15.75" customHeight="1" x14ac:dyDescent="0.25">
      <c r="C85" s="5"/>
      <c r="D85" s="5"/>
      <c r="F85" s="5"/>
      <c r="G85" s="5"/>
    </row>
    <row r="86" spans="3:7" ht="15.75" customHeight="1" x14ac:dyDescent="0.25">
      <c r="C86" s="5"/>
      <c r="D86" s="5"/>
      <c r="F86" s="5"/>
      <c r="G86" s="5"/>
    </row>
    <row r="87" spans="3:7" ht="15.75" customHeight="1" x14ac:dyDescent="0.25">
      <c r="C87" s="5"/>
      <c r="D87" s="5"/>
      <c r="F87" s="5"/>
      <c r="G87" s="5"/>
    </row>
    <row r="88" spans="3:7" ht="15.75" customHeight="1" x14ac:dyDescent="0.25">
      <c r="C88" s="5"/>
      <c r="D88" s="5"/>
      <c r="F88" s="5"/>
      <c r="G88" s="5"/>
    </row>
    <row r="89" spans="3:7" ht="15.75" customHeight="1" x14ac:dyDescent="0.25">
      <c r="C89" s="5"/>
      <c r="D89" s="5"/>
      <c r="F89" s="5"/>
      <c r="G89" s="5"/>
    </row>
    <row r="90" spans="3:7" ht="15.75" customHeight="1" x14ac:dyDescent="0.25">
      <c r="C90" s="5"/>
      <c r="D90" s="5"/>
      <c r="F90" s="5"/>
      <c r="G90" s="5"/>
    </row>
    <row r="91" spans="3:7" ht="15.75" customHeight="1" x14ac:dyDescent="0.25">
      <c r="C91" s="5"/>
      <c r="D91" s="5"/>
      <c r="F91" s="5"/>
      <c r="G91" s="5"/>
    </row>
    <row r="92" spans="3:7" ht="15.75" customHeight="1" x14ac:dyDescent="0.25">
      <c r="C92" s="5"/>
      <c r="D92" s="5"/>
      <c r="F92" s="5"/>
      <c r="G92" s="5"/>
    </row>
    <row r="93" spans="3:7" ht="15.75" customHeight="1" x14ac:dyDescent="0.25">
      <c r="C93" s="5"/>
      <c r="D93" s="5"/>
      <c r="F93" s="5"/>
      <c r="G93" s="5"/>
    </row>
    <row r="94" spans="3:7" ht="15.75" customHeight="1" x14ac:dyDescent="0.25">
      <c r="C94" s="5"/>
      <c r="D94" s="5"/>
      <c r="F94" s="5"/>
      <c r="G94" s="5"/>
    </row>
    <row r="95" spans="3:7" ht="15.75" customHeight="1" x14ac:dyDescent="0.25">
      <c r="C95" s="5"/>
      <c r="D95" s="5"/>
      <c r="F95" s="5"/>
      <c r="G95" s="5"/>
    </row>
    <row r="96" spans="3:7" ht="15.75" customHeight="1" x14ac:dyDescent="0.25">
      <c r="C96" s="5"/>
      <c r="D96" s="5"/>
      <c r="F96" s="5"/>
      <c r="G96" s="5"/>
    </row>
    <row r="97" spans="3:7" ht="15.75" customHeight="1" x14ac:dyDescent="0.25">
      <c r="C97" s="5"/>
      <c r="D97" s="5"/>
      <c r="F97" s="5"/>
      <c r="G97" s="5"/>
    </row>
    <row r="98" spans="3:7" ht="15.75" customHeight="1" x14ac:dyDescent="0.25">
      <c r="C98" s="5"/>
      <c r="D98" s="5"/>
      <c r="F98" s="5"/>
      <c r="G98" s="5"/>
    </row>
    <row r="99" spans="3:7" ht="15.75" customHeight="1" x14ac:dyDescent="0.25">
      <c r="C99" s="5"/>
      <c r="D99" s="5"/>
      <c r="F99" s="5"/>
      <c r="G99" s="5"/>
    </row>
    <row r="100" spans="3:7" ht="15.75" customHeight="1" x14ac:dyDescent="0.25">
      <c r="C100" s="5"/>
      <c r="D100" s="5"/>
      <c r="F100" s="5"/>
      <c r="G100" s="5"/>
    </row>
    <row r="101" spans="3:7" ht="15.75" customHeight="1" x14ac:dyDescent="0.25">
      <c r="C101" s="5"/>
      <c r="D101" s="5"/>
      <c r="F101" s="5"/>
      <c r="G101" s="5"/>
    </row>
    <row r="102" spans="3:7" ht="15.75" customHeight="1" x14ac:dyDescent="0.25">
      <c r="C102" s="5"/>
      <c r="D102" s="5"/>
      <c r="F102" s="5"/>
      <c r="G102" s="5"/>
    </row>
    <row r="103" spans="3:7" ht="15.75" customHeight="1" x14ac:dyDescent="0.25">
      <c r="C103" s="5"/>
      <c r="D103" s="5"/>
      <c r="F103" s="5"/>
      <c r="G103" s="5"/>
    </row>
    <row r="104" spans="3:7" ht="15.75" customHeight="1" x14ac:dyDescent="0.25">
      <c r="C104" s="5"/>
      <c r="D104" s="5"/>
      <c r="F104" s="5"/>
      <c r="G104" s="5"/>
    </row>
    <row r="105" spans="3:7" ht="15.75" customHeight="1" x14ac:dyDescent="0.25">
      <c r="C105" s="5"/>
      <c r="D105" s="5"/>
      <c r="F105" s="5"/>
      <c r="G105" s="5"/>
    </row>
    <row r="106" spans="3:7" ht="15.75" customHeight="1" x14ac:dyDescent="0.25">
      <c r="C106" s="5"/>
      <c r="D106" s="5"/>
      <c r="F106" s="5"/>
      <c r="G106" s="5"/>
    </row>
    <row r="107" spans="3:7" ht="15.75" customHeight="1" x14ac:dyDescent="0.25">
      <c r="C107" s="5"/>
      <c r="D107" s="5"/>
      <c r="F107" s="5"/>
      <c r="G107" s="5"/>
    </row>
    <row r="108" spans="3:7" ht="15.75" customHeight="1" x14ac:dyDescent="0.25">
      <c r="C108" s="5"/>
      <c r="D108" s="5"/>
      <c r="F108" s="5"/>
      <c r="G108" s="5"/>
    </row>
    <row r="109" spans="3:7" ht="15.75" customHeight="1" x14ac:dyDescent="0.25">
      <c r="C109" s="5"/>
      <c r="D109" s="5"/>
      <c r="F109" s="5"/>
      <c r="G109" s="5"/>
    </row>
    <row r="110" spans="3:7" ht="15.75" customHeight="1" x14ac:dyDescent="0.25">
      <c r="C110" s="5"/>
      <c r="D110" s="5"/>
      <c r="F110" s="5"/>
      <c r="G110" s="5"/>
    </row>
    <row r="111" spans="3:7" ht="15.75" customHeight="1" x14ac:dyDescent="0.25">
      <c r="C111" s="5"/>
      <c r="D111" s="5"/>
      <c r="F111" s="5"/>
      <c r="G111" s="5"/>
    </row>
    <row r="112" spans="3:7" ht="15.75" customHeight="1" x14ac:dyDescent="0.25">
      <c r="C112" s="5"/>
      <c r="D112" s="5"/>
      <c r="F112" s="5"/>
      <c r="G112" s="5"/>
    </row>
    <row r="113" spans="3:7" ht="15.75" customHeight="1" x14ac:dyDescent="0.25">
      <c r="C113" s="5"/>
      <c r="D113" s="5"/>
      <c r="F113" s="5"/>
      <c r="G113" s="5"/>
    </row>
    <row r="114" spans="3:7" ht="15.75" customHeight="1" x14ac:dyDescent="0.25">
      <c r="C114" s="5"/>
      <c r="D114" s="5"/>
      <c r="F114" s="5"/>
      <c r="G114" s="5"/>
    </row>
    <row r="115" spans="3:7" ht="15.75" customHeight="1" x14ac:dyDescent="0.25">
      <c r="C115" s="5"/>
      <c r="D115" s="5"/>
      <c r="F115" s="5"/>
      <c r="G115" s="5"/>
    </row>
    <row r="116" spans="3:7" ht="15.75" customHeight="1" x14ac:dyDescent="0.25">
      <c r="C116" s="5"/>
      <c r="D116" s="5"/>
      <c r="F116" s="5"/>
      <c r="G116" s="5"/>
    </row>
    <row r="117" spans="3:7" ht="15.75" customHeight="1" x14ac:dyDescent="0.25">
      <c r="C117" s="5"/>
      <c r="D117" s="5"/>
      <c r="F117" s="5"/>
      <c r="G117" s="5"/>
    </row>
    <row r="118" spans="3:7" ht="15.75" customHeight="1" x14ac:dyDescent="0.25">
      <c r="C118" s="5"/>
      <c r="D118" s="5"/>
      <c r="F118" s="5"/>
      <c r="G118" s="5"/>
    </row>
    <row r="119" spans="3:7" ht="15.75" customHeight="1" x14ac:dyDescent="0.25">
      <c r="C119" s="5"/>
      <c r="D119" s="5"/>
      <c r="F119" s="5"/>
      <c r="G119" s="5"/>
    </row>
    <row r="120" spans="3:7" ht="15.75" customHeight="1" x14ac:dyDescent="0.25">
      <c r="C120" s="5"/>
      <c r="D120" s="5"/>
      <c r="F120" s="5"/>
      <c r="G120" s="5"/>
    </row>
    <row r="121" spans="3:7" ht="15.75" customHeight="1" x14ac:dyDescent="0.25">
      <c r="C121" s="5"/>
      <c r="D121" s="5"/>
      <c r="F121" s="5"/>
      <c r="G121" s="5"/>
    </row>
    <row r="122" spans="3:7" ht="15.75" customHeight="1" x14ac:dyDescent="0.25">
      <c r="C122" s="5"/>
      <c r="D122" s="5"/>
      <c r="F122" s="5"/>
      <c r="G122" s="5"/>
    </row>
    <row r="123" spans="3:7" ht="15.75" customHeight="1" x14ac:dyDescent="0.25">
      <c r="C123" s="5"/>
      <c r="D123" s="5"/>
      <c r="F123" s="5"/>
      <c r="G123" s="5"/>
    </row>
    <row r="124" spans="3:7" ht="15.75" customHeight="1" x14ac:dyDescent="0.25">
      <c r="C124" s="5"/>
      <c r="D124" s="5"/>
      <c r="F124" s="5"/>
      <c r="G124" s="5"/>
    </row>
    <row r="125" spans="3:7" ht="15.75" customHeight="1" x14ac:dyDescent="0.25">
      <c r="C125" s="5"/>
      <c r="D125" s="5"/>
      <c r="F125" s="5"/>
      <c r="G125" s="5"/>
    </row>
    <row r="126" spans="3:7" ht="15.75" customHeight="1" x14ac:dyDescent="0.25">
      <c r="C126" s="5"/>
      <c r="D126" s="5"/>
      <c r="F126" s="5"/>
      <c r="G126" s="5"/>
    </row>
    <row r="127" spans="3:7" ht="15.75" customHeight="1" x14ac:dyDescent="0.25">
      <c r="C127" s="5"/>
      <c r="D127" s="5"/>
      <c r="F127" s="5"/>
      <c r="G127" s="5"/>
    </row>
    <row r="128" spans="3:7" ht="15.75" customHeight="1" x14ac:dyDescent="0.25">
      <c r="C128" s="5"/>
      <c r="D128" s="5"/>
      <c r="F128" s="5"/>
      <c r="G128" s="5"/>
    </row>
    <row r="129" spans="3:7" ht="15.75" customHeight="1" x14ac:dyDescent="0.25">
      <c r="C129" s="5"/>
      <c r="D129" s="5"/>
      <c r="F129" s="5"/>
      <c r="G129" s="5"/>
    </row>
    <row r="130" spans="3:7" ht="15.75" customHeight="1" x14ac:dyDescent="0.25">
      <c r="C130" s="5"/>
      <c r="D130" s="5"/>
      <c r="F130" s="5"/>
      <c r="G130" s="5"/>
    </row>
    <row r="131" spans="3:7" ht="15.75" customHeight="1" x14ac:dyDescent="0.25">
      <c r="C131" s="5"/>
      <c r="D131" s="5"/>
      <c r="F131" s="5"/>
      <c r="G131" s="5"/>
    </row>
    <row r="132" spans="3:7" ht="15.75" customHeight="1" x14ac:dyDescent="0.25">
      <c r="C132" s="5"/>
      <c r="D132" s="5"/>
      <c r="F132" s="5"/>
      <c r="G132" s="5"/>
    </row>
    <row r="133" spans="3:7" ht="15.75" customHeight="1" x14ac:dyDescent="0.25">
      <c r="C133" s="5"/>
      <c r="D133" s="5"/>
      <c r="F133" s="5"/>
      <c r="G133" s="5"/>
    </row>
    <row r="134" spans="3:7" ht="15.75" customHeight="1" x14ac:dyDescent="0.25">
      <c r="C134" s="5"/>
      <c r="D134" s="5"/>
      <c r="F134" s="5"/>
      <c r="G134" s="5"/>
    </row>
    <row r="135" spans="3:7" ht="15.75" customHeight="1" x14ac:dyDescent="0.25">
      <c r="C135" s="5"/>
      <c r="D135" s="5"/>
      <c r="F135" s="5"/>
      <c r="G135" s="5"/>
    </row>
    <row r="136" spans="3:7" ht="15.75" customHeight="1" x14ac:dyDescent="0.25">
      <c r="C136" s="5"/>
      <c r="D136" s="5"/>
      <c r="F136" s="5"/>
      <c r="G136" s="5"/>
    </row>
    <row r="137" spans="3:7" ht="15.75" customHeight="1" x14ac:dyDescent="0.25">
      <c r="C137" s="5"/>
      <c r="D137" s="5"/>
      <c r="F137" s="5"/>
      <c r="G137" s="5"/>
    </row>
    <row r="138" spans="3:7" ht="15.75" customHeight="1" x14ac:dyDescent="0.25">
      <c r="C138" s="5"/>
      <c r="D138" s="5"/>
      <c r="F138" s="5"/>
      <c r="G138" s="5"/>
    </row>
    <row r="139" spans="3:7" ht="15.75" customHeight="1" x14ac:dyDescent="0.25">
      <c r="C139" s="5"/>
      <c r="D139" s="5"/>
      <c r="F139" s="5"/>
      <c r="G139" s="5"/>
    </row>
    <row r="140" spans="3:7" ht="15.75" customHeight="1" x14ac:dyDescent="0.25">
      <c r="C140" s="5"/>
      <c r="D140" s="5"/>
      <c r="F140" s="5"/>
      <c r="G140" s="5"/>
    </row>
    <row r="141" spans="3:7" ht="15.75" customHeight="1" x14ac:dyDescent="0.25">
      <c r="C141" s="5"/>
      <c r="D141" s="5"/>
      <c r="F141" s="5"/>
      <c r="G141" s="5"/>
    </row>
    <row r="142" spans="3:7" ht="15.75" customHeight="1" x14ac:dyDescent="0.25">
      <c r="C142" s="5"/>
      <c r="D142" s="5"/>
      <c r="F142" s="5"/>
      <c r="G142" s="5"/>
    </row>
    <row r="143" spans="3:7" ht="15.75" customHeight="1" x14ac:dyDescent="0.25">
      <c r="C143" s="5"/>
      <c r="D143" s="5"/>
      <c r="F143" s="5"/>
      <c r="G143" s="5"/>
    </row>
    <row r="144" spans="3:7" ht="15.75" customHeight="1" x14ac:dyDescent="0.25">
      <c r="C144" s="5"/>
      <c r="D144" s="5"/>
      <c r="F144" s="5"/>
      <c r="G144" s="5"/>
    </row>
    <row r="145" spans="3:7" ht="15.75" customHeight="1" x14ac:dyDescent="0.25">
      <c r="C145" s="5"/>
      <c r="D145" s="5"/>
      <c r="F145" s="5"/>
      <c r="G145" s="5"/>
    </row>
    <row r="146" spans="3:7" ht="15.75" customHeight="1" x14ac:dyDescent="0.25">
      <c r="C146" s="5"/>
      <c r="D146" s="5"/>
      <c r="F146" s="5"/>
      <c r="G146" s="5"/>
    </row>
    <row r="147" spans="3:7" ht="15.75" customHeight="1" x14ac:dyDescent="0.25">
      <c r="C147" s="5"/>
      <c r="D147" s="5"/>
      <c r="F147" s="5"/>
      <c r="G147" s="5"/>
    </row>
    <row r="148" spans="3:7" ht="15.75" customHeight="1" x14ac:dyDescent="0.25">
      <c r="C148" s="5"/>
      <c r="D148" s="5"/>
      <c r="F148" s="5"/>
      <c r="G148" s="5"/>
    </row>
    <row r="149" spans="3:7" ht="15.75" customHeight="1" x14ac:dyDescent="0.25">
      <c r="C149" s="5"/>
      <c r="D149" s="5"/>
      <c r="F149" s="5"/>
      <c r="G149" s="5"/>
    </row>
    <row r="150" spans="3:7" ht="15.75" customHeight="1" x14ac:dyDescent="0.25">
      <c r="C150" s="5"/>
      <c r="D150" s="5"/>
      <c r="F150" s="5"/>
      <c r="G150" s="5"/>
    </row>
    <row r="151" spans="3:7" ht="15.75" customHeight="1" x14ac:dyDescent="0.25">
      <c r="C151" s="5"/>
      <c r="D151" s="5"/>
      <c r="F151" s="5"/>
      <c r="G151" s="5"/>
    </row>
    <row r="152" spans="3:7" ht="15.75" customHeight="1" x14ac:dyDescent="0.25">
      <c r="C152" s="5"/>
      <c r="D152" s="5"/>
      <c r="F152" s="5"/>
      <c r="G152" s="5"/>
    </row>
    <row r="153" spans="3:7" ht="15.75" customHeight="1" x14ac:dyDescent="0.25">
      <c r="C153" s="5"/>
      <c r="D153" s="5"/>
      <c r="F153" s="5"/>
      <c r="G153" s="5"/>
    </row>
    <row r="154" spans="3:7" ht="15.75" customHeight="1" x14ac:dyDescent="0.25">
      <c r="C154" s="5"/>
      <c r="D154" s="5"/>
      <c r="F154" s="5"/>
      <c r="G154" s="5"/>
    </row>
    <row r="155" spans="3:7" ht="15.75" customHeight="1" x14ac:dyDescent="0.25">
      <c r="C155" s="5"/>
      <c r="D155" s="5"/>
      <c r="F155" s="5"/>
      <c r="G155" s="5"/>
    </row>
    <row r="156" spans="3:7" ht="15.75" customHeight="1" x14ac:dyDescent="0.25">
      <c r="C156" s="5"/>
      <c r="D156" s="5"/>
      <c r="F156" s="5"/>
      <c r="G156" s="5"/>
    </row>
    <row r="157" spans="3:7" ht="15.75" customHeight="1" x14ac:dyDescent="0.25">
      <c r="C157" s="5"/>
      <c r="D157" s="5"/>
      <c r="F157" s="5"/>
      <c r="G157" s="5"/>
    </row>
    <row r="158" spans="3:7" ht="15.75" customHeight="1" x14ac:dyDescent="0.25">
      <c r="C158" s="5"/>
      <c r="D158" s="5"/>
      <c r="F158" s="5"/>
      <c r="G158" s="5"/>
    </row>
    <row r="159" spans="3:7" ht="15.75" customHeight="1" x14ac:dyDescent="0.25">
      <c r="C159" s="5"/>
      <c r="D159" s="5"/>
      <c r="F159" s="5"/>
      <c r="G159" s="5"/>
    </row>
    <row r="160" spans="3:7" ht="15.75" customHeight="1" x14ac:dyDescent="0.25">
      <c r="C160" s="5"/>
      <c r="D160" s="5"/>
      <c r="F160" s="5"/>
      <c r="G160" s="5"/>
    </row>
    <row r="161" spans="3:7" ht="15.75" customHeight="1" x14ac:dyDescent="0.25">
      <c r="C161" s="5"/>
      <c r="D161" s="5"/>
      <c r="F161" s="5"/>
      <c r="G161" s="5"/>
    </row>
    <row r="162" spans="3:7" ht="15.75" customHeight="1" x14ac:dyDescent="0.25">
      <c r="C162" s="5"/>
      <c r="D162" s="5"/>
      <c r="F162" s="5"/>
      <c r="G162" s="5"/>
    </row>
    <row r="163" spans="3:7" ht="15.75" customHeight="1" x14ac:dyDescent="0.25">
      <c r="C163" s="5"/>
      <c r="D163" s="5"/>
      <c r="F163" s="5"/>
      <c r="G163" s="5"/>
    </row>
    <row r="164" spans="3:7" ht="15.75" customHeight="1" x14ac:dyDescent="0.25">
      <c r="C164" s="5"/>
      <c r="D164" s="5"/>
      <c r="F164" s="5"/>
      <c r="G164" s="5"/>
    </row>
    <row r="165" spans="3:7" ht="15.75" customHeight="1" x14ac:dyDescent="0.25">
      <c r="C165" s="5"/>
      <c r="D165" s="5"/>
      <c r="F165" s="5"/>
      <c r="G165" s="5"/>
    </row>
    <row r="166" spans="3:7" ht="15.75" customHeight="1" x14ac:dyDescent="0.25">
      <c r="C166" s="5"/>
      <c r="D166" s="5"/>
      <c r="F166" s="5"/>
      <c r="G166" s="5"/>
    </row>
    <row r="167" spans="3:7" ht="15.75" customHeight="1" x14ac:dyDescent="0.25">
      <c r="C167" s="5"/>
      <c r="D167" s="5"/>
      <c r="F167" s="5"/>
      <c r="G167" s="5"/>
    </row>
    <row r="168" spans="3:7" ht="15.75" customHeight="1" x14ac:dyDescent="0.25">
      <c r="C168" s="5"/>
      <c r="D168" s="5"/>
      <c r="F168" s="5"/>
      <c r="G168" s="5"/>
    </row>
    <row r="169" spans="3:7" ht="15.75" customHeight="1" x14ac:dyDescent="0.25">
      <c r="C169" s="5"/>
      <c r="D169" s="5"/>
      <c r="F169" s="5"/>
      <c r="G169" s="5"/>
    </row>
    <row r="170" spans="3:7" ht="15.75" customHeight="1" x14ac:dyDescent="0.25">
      <c r="C170" s="5"/>
      <c r="D170" s="5"/>
      <c r="F170" s="5"/>
      <c r="G170" s="5"/>
    </row>
    <row r="171" spans="3:7" ht="15.75" customHeight="1" x14ac:dyDescent="0.25">
      <c r="C171" s="5"/>
      <c r="D171" s="5"/>
      <c r="F171" s="5"/>
      <c r="G171" s="5"/>
    </row>
    <row r="172" spans="3:7" ht="15.75" customHeight="1" x14ac:dyDescent="0.25">
      <c r="C172" s="5"/>
      <c r="D172" s="5"/>
      <c r="F172" s="5"/>
      <c r="G172" s="5"/>
    </row>
    <row r="173" spans="3:7" ht="15.75" customHeight="1" x14ac:dyDescent="0.25">
      <c r="C173" s="5"/>
      <c r="D173" s="5"/>
      <c r="F173" s="5"/>
      <c r="G173" s="5"/>
    </row>
    <row r="174" spans="3:7" ht="15.75" customHeight="1" x14ac:dyDescent="0.25">
      <c r="C174" s="5"/>
      <c r="D174" s="5"/>
      <c r="F174" s="5"/>
      <c r="G174" s="5"/>
    </row>
    <row r="175" spans="3:7" ht="15.75" customHeight="1" x14ac:dyDescent="0.25">
      <c r="C175" s="5"/>
      <c r="D175" s="5"/>
      <c r="F175" s="5"/>
      <c r="G175" s="5"/>
    </row>
    <row r="176" spans="3:7" ht="15.75" customHeight="1" x14ac:dyDescent="0.25">
      <c r="C176" s="5"/>
      <c r="D176" s="5"/>
      <c r="F176" s="5"/>
      <c r="G176" s="5"/>
    </row>
    <row r="177" spans="3:7" ht="15.75" customHeight="1" x14ac:dyDescent="0.25">
      <c r="C177" s="5"/>
      <c r="D177" s="5"/>
      <c r="F177" s="5"/>
      <c r="G177" s="5"/>
    </row>
    <row r="178" spans="3:7" ht="15.75" customHeight="1" x14ac:dyDescent="0.25">
      <c r="C178" s="5"/>
      <c r="D178" s="5"/>
      <c r="F178" s="5"/>
      <c r="G178" s="5"/>
    </row>
    <row r="179" spans="3:7" ht="15.75" customHeight="1" x14ac:dyDescent="0.25">
      <c r="C179" s="5"/>
      <c r="D179" s="5"/>
      <c r="F179" s="5"/>
      <c r="G179" s="5"/>
    </row>
    <row r="180" spans="3:7" ht="15.75" customHeight="1" x14ac:dyDescent="0.25">
      <c r="C180" s="5"/>
      <c r="D180" s="5"/>
      <c r="F180" s="5"/>
      <c r="G180" s="5"/>
    </row>
    <row r="181" spans="3:7" ht="15.75" customHeight="1" x14ac:dyDescent="0.25">
      <c r="C181" s="5"/>
      <c r="D181" s="5"/>
      <c r="F181" s="5"/>
      <c r="G181" s="5"/>
    </row>
    <row r="182" spans="3:7" ht="15.75" customHeight="1" x14ac:dyDescent="0.25">
      <c r="C182" s="5"/>
      <c r="D182" s="5"/>
      <c r="F182" s="5"/>
      <c r="G182" s="5"/>
    </row>
    <row r="183" spans="3:7" ht="15.75" customHeight="1" x14ac:dyDescent="0.25">
      <c r="C183" s="5"/>
      <c r="D183" s="5"/>
      <c r="F183" s="5"/>
      <c r="G183" s="5"/>
    </row>
    <row r="184" spans="3:7" ht="15.75" customHeight="1" x14ac:dyDescent="0.25">
      <c r="C184" s="5"/>
      <c r="D184" s="5"/>
      <c r="F184" s="5"/>
      <c r="G184" s="5"/>
    </row>
    <row r="185" spans="3:7" ht="15.75" customHeight="1" x14ac:dyDescent="0.25">
      <c r="C185" s="5"/>
      <c r="D185" s="5"/>
      <c r="F185" s="5"/>
      <c r="G185" s="5"/>
    </row>
    <row r="186" spans="3:7" ht="15.75" customHeight="1" x14ac:dyDescent="0.25">
      <c r="C186" s="5"/>
      <c r="D186" s="5"/>
      <c r="F186" s="5"/>
      <c r="G186" s="5"/>
    </row>
    <row r="187" spans="3:7" ht="15.75" customHeight="1" x14ac:dyDescent="0.25">
      <c r="C187" s="5"/>
      <c r="D187" s="5"/>
      <c r="F187" s="5"/>
      <c r="G187" s="5"/>
    </row>
    <row r="188" spans="3:7" ht="15.75" customHeight="1" x14ac:dyDescent="0.25">
      <c r="C188" s="5"/>
      <c r="D188" s="5"/>
      <c r="F188" s="5"/>
      <c r="G188" s="5"/>
    </row>
    <row r="189" spans="3:7" ht="15.75" customHeight="1" x14ac:dyDescent="0.25">
      <c r="C189" s="5"/>
      <c r="D189" s="5"/>
      <c r="F189" s="5"/>
      <c r="G189" s="5"/>
    </row>
    <row r="190" spans="3:7" ht="15.75" customHeight="1" x14ac:dyDescent="0.25">
      <c r="C190" s="5"/>
      <c r="D190" s="5"/>
      <c r="F190" s="5"/>
      <c r="G190" s="5"/>
    </row>
    <row r="191" spans="3:7" ht="15.75" customHeight="1" x14ac:dyDescent="0.25">
      <c r="C191" s="5"/>
      <c r="D191" s="5"/>
      <c r="F191" s="5"/>
      <c r="G191" s="5"/>
    </row>
    <row r="192" spans="3:7" ht="15.75" customHeight="1" x14ac:dyDescent="0.25">
      <c r="C192" s="5"/>
      <c r="D192" s="5"/>
      <c r="F192" s="5"/>
      <c r="G192" s="5"/>
    </row>
    <row r="193" spans="3:7" ht="15.75" customHeight="1" x14ac:dyDescent="0.25">
      <c r="C193" s="5"/>
      <c r="D193" s="5"/>
      <c r="F193" s="5"/>
      <c r="G193" s="5"/>
    </row>
    <row r="194" spans="3:7" ht="15.75" customHeight="1" x14ac:dyDescent="0.25">
      <c r="C194" s="5"/>
      <c r="D194" s="5"/>
      <c r="F194" s="5"/>
      <c r="G194" s="5"/>
    </row>
    <row r="195" spans="3:7" ht="15.75" customHeight="1" x14ac:dyDescent="0.25">
      <c r="C195" s="5"/>
      <c r="D195" s="5"/>
      <c r="F195" s="5"/>
      <c r="G195" s="5"/>
    </row>
    <row r="196" spans="3:7" ht="15.75" customHeight="1" x14ac:dyDescent="0.25">
      <c r="C196" s="5"/>
      <c r="D196" s="5"/>
      <c r="F196" s="5"/>
      <c r="G196" s="5"/>
    </row>
    <row r="197" spans="3:7" ht="15.75" customHeight="1" x14ac:dyDescent="0.25">
      <c r="C197" s="5"/>
      <c r="D197" s="5"/>
      <c r="F197" s="5"/>
      <c r="G197" s="5"/>
    </row>
    <row r="198" spans="3:7" ht="15.75" customHeight="1" x14ac:dyDescent="0.25">
      <c r="C198" s="5"/>
      <c r="D198" s="5"/>
      <c r="F198" s="5"/>
      <c r="G198" s="5"/>
    </row>
    <row r="199" spans="3:7" ht="15.75" customHeight="1" x14ac:dyDescent="0.25">
      <c r="C199" s="5"/>
      <c r="D199" s="5"/>
      <c r="F199" s="5"/>
      <c r="G199" s="5"/>
    </row>
    <row r="200" spans="3:7" ht="15.75" customHeight="1" x14ac:dyDescent="0.25">
      <c r="C200" s="5"/>
      <c r="D200" s="5"/>
      <c r="F200" s="5"/>
      <c r="G200" s="5"/>
    </row>
    <row r="201" spans="3:7" ht="15.75" customHeight="1" x14ac:dyDescent="0.25">
      <c r="C201" s="5"/>
      <c r="D201" s="5"/>
      <c r="F201" s="5"/>
      <c r="G201" s="5"/>
    </row>
    <row r="202" spans="3:7" ht="15.75" customHeight="1" x14ac:dyDescent="0.25">
      <c r="C202" s="5"/>
      <c r="D202" s="5"/>
      <c r="F202" s="5"/>
      <c r="G202" s="5"/>
    </row>
    <row r="203" spans="3:7" ht="15.75" customHeight="1" x14ac:dyDescent="0.25">
      <c r="C203" s="5"/>
      <c r="D203" s="5"/>
      <c r="F203" s="5"/>
      <c r="G203" s="5"/>
    </row>
    <row r="204" spans="3:7" ht="15.75" customHeight="1" x14ac:dyDescent="0.25">
      <c r="C204" s="5"/>
      <c r="D204" s="5"/>
      <c r="F204" s="5"/>
      <c r="G204" s="5"/>
    </row>
    <row r="205" spans="3:7" ht="15.75" customHeight="1" x14ac:dyDescent="0.25">
      <c r="C205" s="5"/>
      <c r="D205" s="5"/>
      <c r="F205" s="5"/>
      <c r="G205" s="5"/>
    </row>
    <row r="206" spans="3:7" ht="15.75" customHeight="1" x14ac:dyDescent="0.25">
      <c r="C206" s="5"/>
      <c r="D206" s="5"/>
      <c r="F206" s="5"/>
      <c r="G206" s="5"/>
    </row>
    <row r="207" spans="3:7" ht="15.75" customHeight="1" x14ac:dyDescent="0.25">
      <c r="C207" s="5"/>
      <c r="D207" s="5"/>
      <c r="F207" s="5"/>
      <c r="G207" s="5"/>
    </row>
    <row r="208" spans="3:7" ht="15.75" customHeight="1" x14ac:dyDescent="0.25">
      <c r="C208" s="5"/>
      <c r="D208" s="5"/>
      <c r="F208" s="5"/>
      <c r="G208" s="5"/>
    </row>
    <row r="209" spans="3:7" ht="15.75" customHeight="1" x14ac:dyDescent="0.25">
      <c r="C209" s="5"/>
      <c r="D209" s="5"/>
      <c r="F209" s="5"/>
      <c r="G209" s="5"/>
    </row>
    <row r="210" spans="3:7" ht="15.75" customHeight="1" x14ac:dyDescent="0.25">
      <c r="C210" s="5"/>
      <c r="D210" s="5"/>
      <c r="F210" s="5"/>
      <c r="G210" s="5"/>
    </row>
    <row r="211" spans="3:7" ht="15.75" customHeight="1" x14ac:dyDescent="0.25">
      <c r="C211" s="5"/>
      <c r="D211" s="5"/>
      <c r="F211" s="5"/>
      <c r="G211" s="5"/>
    </row>
    <row r="212" spans="3:7" ht="15.75" customHeight="1" x14ac:dyDescent="0.25">
      <c r="C212" s="5"/>
      <c r="D212" s="5"/>
      <c r="F212" s="5"/>
      <c r="G212" s="5"/>
    </row>
    <row r="213" spans="3:7" ht="15.75" customHeight="1" x14ac:dyDescent="0.25">
      <c r="C213" s="5"/>
      <c r="D213" s="5"/>
      <c r="F213" s="5"/>
      <c r="G213" s="5"/>
    </row>
    <row r="214" spans="3:7" ht="15.75" customHeight="1" x14ac:dyDescent="0.25">
      <c r="C214" s="5"/>
      <c r="D214" s="5"/>
      <c r="F214" s="5"/>
      <c r="G214" s="5"/>
    </row>
    <row r="215" spans="3:7" ht="15.75" customHeight="1" x14ac:dyDescent="0.25">
      <c r="C215" s="5"/>
      <c r="D215" s="5"/>
      <c r="F215" s="5"/>
      <c r="G215" s="5"/>
    </row>
    <row r="216" spans="3:7" ht="15.75" customHeight="1" x14ac:dyDescent="0.25">
      <c r="C216" s="5"/>
      <c r="D216" s="5"/>
      <c r="F216" s="5"/>
      <c r="G216" s="5"/>
    </row>
    <row r="217" spans="3:7" ht="15.75" customHeight="1" x14ac:dyDescent="0.25">
      <c r="C217" s="5"/>
      <c r="D217" s="5"/>
      <c r="F217" s="5"/>
      <c r="G217" s="5"/>
    </row>
    <row r="218" spans="3:7" ht="15.75" customHeight="1" x14ac:dyDescent="0.25">
      <c r="C218" s="5"/>
      <c r="D218" s="5"/>
      <c r="F218" s="5"/>
      <c r="G218" s="5"/>
    </row>
    <row r="219" spans="3:7" ht="15.75" customHeight="1" x14ac:dyDescent="0.25">
      <c r="C219" s="5"/>
      <c r="D219" s="5"/>
      <c r="F219" s="5"/>
      <c r="G219" s="5"/>
    </row>
    <row r="220" spans="3:7" ht="15.75" customHeight="1" x14ac:dyDescent="0.25">
      <c r="C220" s="5"/>
      <c r="D220" s="5"/>
      <c r="F220" s="5"/>
      <c r="G220" s="5"/>
    </row>
    <row r="221" spans="3:7" ht="15.75" customHeight="1" x14ac:dyDescent="0.25">
      <c r="C221" s="5"/>
      <c r="D221" s="5"/>
      <c r="F221" s="5"/>
      <c r="G221" s="5"/>
    </row>
    <row r="222" spans="3:7" ht="15.75" customHeight="1" x14ac:dyDescent="0.25">
      <c r="C222" s="5"/>
      <c r="D222" s="5"/>
      <c r="F222" s="5"/>
      <c r="G222" s="5"/>
    </row>
    <row r="223" spans="3:7" ht="15.75" customHeight="1" x14ac:dyDescent="0.25">
      <c r="C223" s="5"/>
      <c r="D223" s="5"/>
      <c r="F223" s="5"/>
      <c r="G223" s="5"/>
    </row>
    <row r="224" spans="3:7" ht="15.75" customHeight="1" x14ac:dyDescent="0.25">
      <c r="C224" s="5"/>
      <c r="D224" s="5"/>
      <c r="F224" s="5"/>
      <c r="G224" s="5"/>
    </row>
    <row r="225" spans="3:7" ht="15.75" customHeight="1" x14ac:dyDescent="0.25">
      <c r="C225" s="5"/>
      <c r="D225" s="5"/>
      <c r="F225" s="5"/>
      <c r="G225" s="5"/>
    </row>
    <row r="226" spans="3:7" ht="15.75" customHeight="1" x14ac:dyDescent="0.25">
      <c r="C226" s="5"/>
      <c r="D226" s="5"/>
      <c r="F226" s="5"/>
      <c r="G226" s="5"/>
    </row>
    <row r="227" spans="3:7" ht="15.75" customHeight="1" x14ac:dyDescent="0.25">
      <c r="C227" s="5"/>
      <c r="D227" s="5"/>
      <c r="F227" s="5"/>
      <c r="G227" s="5"/>
    </row>
    <row r="228" spans="3:7" ht="15.75" customHeight="1" x14ac:dyDescent="0.25">
      <c r="C228" s="5"/>
      <c r="D228" s="5"/>
      <c r="F228" s="5"/>
      <c r="G228" s="5"/>
    </row>
    <row r="229" spans="3:7" ht="15.75" customHeight="1" x14ac:dyDescent="0.25">
      <c r="C229" s="5"/>
      <c r="D229" s="5"/>
      <c r="F229" s="5"/>
      <c r="G229" s="5"/>
    </row>
    <row r="230" spans="3:7" ht="15.75" customHeight="1" x14ac:dyDescent="0.25">
      <c r="C230" s="5"/>
      <c r="D230" s="5"/>
      <c r="F230" s="5"/>
      <c r="G230" s="5"/>
    </row>
    <row r="231" spans="3:7" ht="15.75" customHeight="1" x14ac:dyDescent="0.25">
      <c r="C231" s="5"/>
      <c r="D231" s="5"/>
      <c r="F231" s="5"/>
      <c r="G231" s="5"/>
    </row>
    <row r="232" spans="3:7" ht="15.75" customHeight="1" x14ac:dyDescent="0.25">
      <c r="C232" s="5"/>
      <c r="D232" s="5"/>
      <c r="F232" s="5"/>
      <c r="G232" s="5"/>
    </row>
    <row r="233" spans="3:7" ht="15.75" customHeight="1" x14ac:dyDescent="0.25">
      <c r="C233" s="5"/>
      <c r="D233" s="5"/>
      <c r="F233" s="5"/>
      <c r="G233" s="5"/>
    </row>
    <row r="234" spans="3:7" ht="15.75" customHeight="1" x14ac:dyDescent="0.25">
      <c r="C234" s="5"/>
      <c r="D234" s="5"/>
      <c r="F234" s="5"/>
      <c r="G234" s="5"/>
    </row>
    <row r="235" spans="3:7" ht="15.75" customHeight="1" x14ac:dyDescent="0.25">
      <c r="C235" s="5"/>
      <c r="D235" s="5"/>
      <c r="F235" s="5"/>
      <c r="G235" s="5"/>
    </row>
    <row r="236" spans="3:7" ht="15.75" customHeight="1" x14ac:dyDescent="0.25">
      <c r="C236" s="5"/>
      <c r="D236" s="5"/>
      <c r="F236" s="5"/>
      <c r="G236" s="5"/>
    </row>
    <row r="237" spans="3:7" ht="15.75" customHeight="1" x14ac:dyDescent="0.25">
      <c r="C237" s="5"/>
      <c r="D237" s="5"/>
      <c r="F237" s="5"/>
      <c r="G237" s="5"/>
    </row>
    <row r="238" spans="3:7" ht="15.75" customHeight="1" x14ac:dyDescent="0.25">
      <c r="C238" s="5"/>
      <c r="D238" s="5"/>
      <c r="F238" s="5"/>
      <c r="G238" s="5"/>
    </row>
    <row r="239" spans="3:7" ht="15.75" customHeight="1" x14ac:dyDescent="0.25">
      <c r="C239" s="5"/>
      <c r="D239" s="5"/>
      <c r="F239" s="5"/>
      <c r="G239" s="5"/>
    </row>
    <row r="240" spans="3:7" ht="15.75" customHeight="1" x14ac:dyDescent="0.25">
      <c r="C240" s="5"/>
      <c r="D240" s="5"/>
      <c r="F240" s="5"/>
      <c r="G240" s="5"/>
    </row>
    <row r="241" spans="3:7" ht="15.75" customHeight="1" x14ac:dyDescent="0.25">
      <c r="C241" s="5"/>
      <c r="D241" s="5"/>
      <c r="F241" s="5"/>
      <c r="G241" s="5"/>
    </row>
    <row r="242" spans="3:7" ht="15.75" customHeight="1" x14ac:dyDescent="0.25">
      <c r="C242" s="5"/>
      <c r="D242" s="5"/>
      <c r="F242" s="5"/>
      <c r="G242" s="5"/>
    </row>
    <row r="243" spans="3:7" ht="15.75" customHeight="1" x14ac:dyDescent="0.25">
      <c r="C243" s="5"/>
      <c r="D243" s="5"/>
      <c r="F243" s="5"/>
      <c r="G243" s="5"/>
    </row>
    <row r="244" spans="3:7" ht="15.75" customHeight="1" x14ac:dyDescent="0.25">
      <c r="C244" s="5"/>
      <c r="D244" s="5"/>
      <c r="F244" s="5"/>
      <c r="G244" s="5"/>
    </row>
    <row r="245" spans="3:7" ht="15.75" customHeight="1" x14ac:dyDescent="0.25">
      <c r="C245" s="5"/>
      <c r="D245" s="5"/>
      <c r="F245" s="5"/>
      <c r="G245" s="5"/>
    </row>
    <row r="246" spans="3:7" ht="15.75" customHeight="1" x14ac:dyDescent="0.25">
      <c r="C246" s="5"/>
      <c r="D246" s="5"/>
      <c r="F246" s="5"/>
      <c r="G246" s="5"/>
    </row>
    <row r="247" spans="3:7" ht="15.75" customHeight="1" x14ac:dyDescent="0.25">
      <c r="C247" s="5"/>
      <c r="D247" s="5"/>
      <c r="F247" s="5"/>
      <c r="G247" s="5"/>
    </row>
    <row r="248" spans="3:7" ht="15.75" customHeight="1" x14ac:dyDescent="0.25">
      <c r="C248" s="5"/>
      <c r="D248" s="5"/>
      <c r="F248" s="5"/>
      <c r="G248" s="5"/>
    </row>
    <row r="249" spans="3:7" ht="15.75" customHeight="1" x14ac:dyDescent="0.25">
      <c r="C249" s="5"/>
      <c r="D249" s="5"/>
      <c r="F249" s="5"/>
      <c r="G249" s="5"/>
    </row>
    <row r="250" spans="3:7" ht="15.75" customHeight="1" x14ac:dyDescent="0.25">
      <c r="C250" s="5"/>
      <c r="D250" s="5"/>
      <c r="F250" s="5"/>
      <c r="G250" s="5"/>
    </row>
    <row r="251" spans="3:7" ht="15.75" customHeight="1" x14ac:dyDescent="0.25">
      <c r="C251" s="5"/>
      <c r="D251" s="5"/>
      <c r="F251" s="5"/>
      <c r="G251" s="5"/>
    </row>
    <row r="252" spans="3:7" ht="15.75" customHeight="1" x14ac:dyDescent="0.25">
      <c r="C252" s="5"/>
      <c r="D252" s="5"/>
      <c r="F252" s="5"/>
      <c r="G252" s="5"/>
    </row>
    <row r="253" spans="3:7" ht="15.75" customHeight="1" x14ac:dyDescent="0.25">
      <c r="C253" s="5"/>
      <c r="D253" s="5"/>
      <c r="F253" s="5"/>
      <c r="G253" s="5"/>
    </row>
    <row r="254" spans="3:7" ht="15.75" customHeight="1" x14ac:dyDescent="0.25">
      <c r="C254" s="5"/>
      <c r="D254" s="5"/>
      <c r="F254" s="5"/>
      <c r="G254" s="5"/>
    </row>
    <row r="255" spans="3:7" ht="15.75" customHeight="1" x14ac:dyDescent="0.25">
      <c r="C255" s="5"/>
      <c r="D255" s="5"/>
      <c r="F255" s="5"/>
      <c r="G255" s="5"/>
    </row>
    <row r="256" spans="3:7" ht="15.75" customHeight="1" x14ac:dyDescent="0.25">
      <c r="C256" s="5"/>
      <c r="D256" s="5"/>
      <c r="F256" s="5"/>
      <c r="G256" s="5"/>
    </row>
    <row r="257" spans="3:7" ht="15.75" customHeight="1" x14ac:dyDescent="0.25">
      <c r="C257" s="5"/>
      <c r="D257" s="5"/>
      <c r="F257" s="5"/>
      <c r="G257" s="5"/>
    </row>
    <row r="258" spans="3:7" ht="15.75" customHeight="1" x14ac:dyDescent="0.25">
      <c r="C258" s="5"/>
      <c r="D258" s="5"/>
      <c r="F258" s="5"/>
      <c r="G258" s="5"/>
    </row>
    <row r="259" spans="3:7" ht="15.75" customHeight="1" x14ac:dyDescent="0.25">
      <c r="C259" s="5"/>
      <c r="D259" s="5"/>
      <c r="F259" s="5"/>
      <c r="G259" s="5"/>
    </row>
    <row r="260" spans="3:7" ht="15.75" customHeight="1" x14ac:dyDescent="0.25">
      <c r="C260" s="5"/>
      <c r="D260" s="5"/>
      <c r="F260" s="5"/>
      <c r="G260" s="5"/>
    </row>
    <row r="261" spans="3:7" ht="15.75" customHeight="1" x14ac:dyDescent="0.25">
      <c r="C261" s="5"/>
      <c r="D261" s="5"/>
      <c r="F261" s="5"/>
      <c r="G261" s="5"/>
    </row>
    <row r="262" spans="3:7" ht="15.75" customHeight="1" x14ac:dyDescent="0.25">
      <c r="C262" s="5"/>
      <c r="D262" s="5"/>
      <c r="F262" s="5"/>
      <c r="G262" s="5"/>
    </row>
    <row r="263" spans="3:7" ht="15.75" customHeight="1" x14ac:dyDescent="0.25">
      <c r="C263" s="5"/>
      <c r="D263" s="5"/>
      <c r="F263" s="5"/>
      <c r="G263" s="5"/>
    </row>
    <row r="264" spans="3:7" ht="15.75" customHeight="1" x14ac:dyDescent="0.25">
      <c r="C264" s="5"/>
      <c r="D264" s="5"/>
      <c r="F264" s="5"/>
      <c r="G264" s="5"/>
    </row>
    <row r="265" spans="3:7" ht="15.75" customHeight="1" x14ac:dyDescent="0.25">
      <c r="C265" s="5"/>
      <c r="D265" s="5"/>
      <c r="F265" s="5"/>
      <c r="G265" s="5"/>
    </row>
    <row r="266" spans="3:7" ht="15.75" customHeight="1" x14ac:dyDescent="0.25">
      <c r="C266" s="5"/>
      <c r="D266" s="5"/>
      <c r="F266" s="5"/>
      <c r="G266" s="5"/>
    </row>
    <row r="267" spans="3:7" ht="15.75" customHeight="1" x14ac:dyDescent="0.25">
      <c r="C267" s="5"/>
      <c r="D267" s="5"/>
      <c r="F267" s="5"/>
      <c r="G267" s="5"/>
    </row>
    <row r="268" spans="3:7" ht="15.75" customHeight="1" x14ac:dyDescent="0.25">
      <c r="C268" s="5"/>
      <c r="D268" s="5"/>
      <c r="F268" s="5"/>
      <c r="G268" s="5"/>
    </row>
    <row r="269" spans="3:7" ht="15.75" customHeight="1" x14ac:dyDescent="0.25">
      <c r="C269" s="5"/>
      <c r="D269" s="5"/>
      <c r="F269" s="5"/>
      <c r="G269" s="5"/>
    </row>
    <row r="270" spans="3:7" ht="15.75" customHeight="1" x14ac:dyDescent="0.25">
      <c r="C270" s="5"/>
      <c r="D270" s="5"/>
      <c r="F270" s="5"/>
      <c r="G270" s="5"/>
    </row>
    <row r="271" spans="3:7" ht="15.75" customHeight="1" x14ac:dyDescent="0.25">
      <c r="C271" s="5"/>
      <c r="D271" s="5"/>
      <c r="F271" s="5"/>
      <c r="G271" s="5"/>
    </row>
    <row r="272" spans="3:7" ht="15.75" customHeight="1" x14ac:dyDescent="0.25">
      <c r="C272" s="5"/>
      <c r="D272" s="5"/>
      <c r="F272" s="5"/>
      <c r="G272" s="5"/>
    </row>
    <row r="273" spans="3:7" ht="15.75" customHeight="1" x14ac:dyDescent="0.25">
      <c r="C273" s="5"/>
      <c r="D273" s="5"/>
      <c r="F273" s="5"/>
      <c r="G273" s="5"/>
    </row>
    <row r="274" spans="3:7" ht="15.75" customHeight="1" x14ac:dyDescent="0.25">
      <c r="C274" s="5"/>
      <c r="D274" s="5"/>
      <c r="F274" s="5"/>
      <c r="G274" s="5"/>
    </row>
    <row r="275" spans="3:7" ht="15.75" customHeight="1" x14ac:dyDescent="0.25">
      <c r="C275" s="5"/>
      <c r="D275" s="5"/>
      <c r="F275" s="5"/>
      <c r="G275" s="5"/>
    </row>
    <row r="276" spans="3:7" ht="15.75" customHeight="1" x14ac:dyDescent="0.25">
      <c r="C276" s="5"/>
      <c r="D276" s="5"/>
      <c r="F276" s="5"/>
      <c r="G276" s="5"/>
    </row>
    <row r="277" spans="3:7" ht="15.75" customHeight="1" x14ac:dyDescent="0.25">
      <c r="C277" s="5"/>
      <c r="D277" s="5"/>
      <c r="F277" s="5"/>
      <c r="G277" s="5"/>
    </row>
    <row r="278" spans="3:7" ht="15.75" customHeight="1" x14ac:dyDescent="0.25">
      <c r="C278" s="5"/>
      <c r="D278" s="5"/>
      <c r="F278" s="5"/>
      <c r="G278" s="5"/>
    </row>
    <row r="279" spans="3:7" ht="15.75" customHeight="1" x14ac:dyDescent="0.25">
      <c r="C279" s="5"/>
      <c r="D279" s="5"/>
      <c r="F279" s="5"/>
      <c r="G279" s="5"/>
    </row>
    <row r="280" spans="3:7" ht="15.75" customHeight="1" x14ac:dyDescent="0.25">
      <c r="C280" s="5"/>
      <c r="D280" s="5"/>
      <c r="F280" s="5"/>
      <c r="G280" s="5"/>
    </row>
    <row r="281" spans="3:7" ht="15.75" customHeight="1" x14ac:dyDescent="0.25">
      <c r="C281" s="5"/>
      <c r="D281" s="5"/>
      <c r="F281" s="5"/>
      <c r="G281" s="5"/>
    </row>
    <row r="282" spans="3:7" ht="15.75" customHeight="1" x14ac:dyDescent="0.25">
      <c r="C282" s="5"/>
      <c r="D282" s="5"/>
      <c r="F282" s="5"/>
      <c r="G282" s="5"/>
    </row>
    <row r="283" spans="3:7" ht="15.75" customHeight="1" x14ac:dyDescent="0.25">
      <c r="C283" s="5"/>
      <c r="D283" s="5"/>
      <c r="F283" s="5"/>
      <c r="G283" s="5"/>
    </row>
    <row r="284" spans="3:7" ht="15.75" customHeight="1" x14ac:dyDescent="0.25">
      <c r="C284" s="5"/>
      <c r="D284" s="5"/>
      <c r="F284" s="5"/>
      <c r="G284" s="5"/>
    </row>
    <row r="285" spans="3:7" ht="15.75" customHeight="1" x14ac:dyDescent="0.25">
      <c r="C285" s="5"/>
      <c r="D285" s="5"/>
      <c r="F285" s="5"/>
      <c r="G285" s="5"/>
    </row>
    <row r="286" spans="3:7" ht="15.75" customHeight="1" x14ac:dyDescent="0.25">
      <c r="C286" s="5"/>
      <c r="D286" s="5"/>
      <c r="F286" s="5"/>
      <c r="G286" s="5"/>
    </row>
    <row r="287" spans="3:7" ht="15.75" customHeight="1" x14ac:dyDescent="0.25">
      <c r="C287" s="5"/>
      <c r="D287" s="5"/>
      <c r="F287" s="5"/>
      <c r="G287" s="5"/>
    </row>
    <row r="288" spans="3:7" ht="15.75" customHeight="1" x14ac:dyDescent="0.25">
      <c r="C288" s="5"/>
      <c r="D288" s="5"/>
      <c r="F288" s="5"/>
      <c r="G288" s="5"/>
    </row>
    <row r="289" spans="3:7" ht="15.75" customHeight="1" x14ac:dyDescent="0.25">
      <c r="C289" s="5"/>
      <c r="D289" s="5"/>
      <c r="F289" s="5"/>
      <c r="G289" s="5"/>
    </row>
    <row r="290" spans="3:7" ht="15.75" customHeight="1" x14ac:dyDescent="0.25">
      <c r="C290" s="5"/>
      <c r="D290" s="5"/>
      <c r="F290" s="5"/>
      <c r="G290" s="5"/>
    </row>
    <row r="291" spans="3:7" ht="15.75" customHeight="1" x14ac:dyDescent="0.25">
      <c r="C291" s="5"/>
      <c r="D291" s="5"/>
      <c r="F291" s="5"/>
      <c r="G291" s="5"/>
    </row>
    <row r="292" spans="3:7" ht="15.75" customHeight="1" x14ac:dyDescent="0.25">
      <c r="C292" s="5"/>
      <c r="D292" s="5"/>
      <c r="F292" s="5"/>
      <c r="G292" s="5"/>
    </row>
    <row r="293" spans="3:7" ht="15.75" customHeight="1" x14ac:dyDescent="0.25">
      <c r="C293" s="5"/>
      <c r="D293" s="5"/>
      <c r="F293" s="5"/>
      <c r="G293" s="5"/>
    </row>
    <row r="294" spans="3:7" ht="15.75" customHeight="1" x14ac:dyDescent="0.25">
      <c r="C294" s="5"/>
      <c r="D294" s="5"/>
      <c r="F294" s="5"/>
      <c r="G294" s="5"/>
    </row>
    <row r="295" spans="3:7" ht="15.75" customHeight="1" x14ac:dyDescent="0.25">
      <c r="C295" s="5"/>
      <c r="D295" s="5"/>
      <c r="F295" s="5"/>
      <c r="G295" s="5"/>
    </row>
    <row r="296" spans="3:7" ht="15.75" customHeight="1" x14ac:dyDescent="0.25">
      <c r="C296" s="5"/>
      <c r="D296" s="5"/>
      <c r="F296" s="5"/>
      <c r="G296" s="5"/>
    </row>
    <row r="297" spans="3:7" ht="15.75" customHeight="1" x14ac:dyDescent="0.25">
      <c r="C297" s="5"/>
      <c r="D297" s="5"/>
      <c r="F297" s="5"/>
      <c r="G297" s="5"/>
    </row>
    <row r="298" spans="3:7" ht="15.75" customHeight="1" x14ac:dyDescent="0.25">
      <c r="C298" s="5"/>
      <c r="D298" s="5"/>
      <c r="F298" s="5"/>
      <c r="G298" s="5"/>
    </row>
    <row r="299" spans="3:7" ht="15.75" customHeight="1" x14ac:dyDescent="0.25">
      <c r="C299" s="5"/>
      <c r="D299" s="5"/>
      <c r="F299" s="5"/>
      <c r="G299" s="5"/>
    </row>
    <row r="300" spans="3:7" ht="15.75" customHeight="1" x14ac:dyDescent="0.25">
      <c r="C300" s="5"/>
      <c r="D300" s="5"/>
      <c r="F300" s="5"/>
      <c r="G300" s="5"/>
    </row>
    <row r="301" spans="3:7" ht="15.75" customHeight="1" x14ac:dyDescent="0.25">
      <c r="C301" s="5"/>
      <c r="D301" s="5"/>
      <c r="F301" s="5"/>
      <c r="G301" s="5"/>
    </row>
    <row r="302" spans="3:7" ht="15.75" customHeight="1" x14ac:dyDescent="0.25">
      <c r="C302" s="5"/>
      <c r="D302" s="5"/>
      <c r="F302" s="5"/>
      <c r="G302" s="5"/>
    </row>
    <row r="303" spans="3:7" ht="15.75" customHeight="1" x14ac:dyDescent="0.25">
      <c r="C303" s="5"/>
      <c r="D303" s="5"/>
      <c r="F303" s="5"/>
      <c r="G303" s="5"/>
    </row>
    <row r="304" spans="3:7" ht="15.75" customHeight="1" x14ac:dyDescent="0.25">
      <c r="C304" s="5"/>
      <c r="D304" s="5"/>
      <c r="F304" s="5"/>
      <c r="G304" s="5"/>
    </row>
    <row r="305" spans="3:7" ht="15.75" customHeight="1" x14ac:dyDescent="0.25">
      <c r="C305" s="5"/>
      <c r="D305" s="5"/>
      <c r="F305" s="5"/>
      <c r="G305" s="5"/>
    </row>
    <row r="306" spans="3:7" ht="15.75" customHeight="1" x14ac:dyDescent="0.25">
      <c r="C306" s="5"/>
      <c r="D306" s="5"/>
      <c r="F306" s="5"/>
      <c r="G306" s="5"/>
    </row>
    <row r="307" spans="3:7" ht="15.75" customHeight="1" x14ac:dyDescent="0.25">
      <c r="C307" s="5"/>
      <c r="D307" s="5"/>
      <c r="F307" s="5"/>
      <c r="G307" s="5"/>
    </row>
    <row r="308" spans="3:7" ht="15.75" customHeight="1" x14ac:dyDescent="0.25">
      <c r="C308" s="5"/>
      <c r="D308" s="5"/>
      <c r="F308" s="5"/>
      <c r="G308" s="5"/>
    </row>
    <row r="309" spans="3:7" ht="15.75" customHeight="1" x14ac:dyDescent="0.25">
      <c r="C309" s="5"/>
      <c r="D309" s="5"/>
      <c r="F309" s="5"/>
      <c r="G309" s="5"/>
    </row>
    <row r="310" spans="3:7" ht="15.75" customHeight="1" x14ac:dyDescent="0.25">
      <c r="C310" s="5"/>
      <c r="D310" s="5"/>
      <c r="F310" s="5"/>
      <c r="G310" s="5"/>
    </row>
    <row r="311" spans="3:7" ht="15.75" customHeight="1" x14ac:dyDescent="0.25">
      <c r="C311" s="5"/>
      <c r="D311" s="5"/>
      <c r="F311" s="5"/>
      <c r="G311" s="5"/>
    </row>
    <row r="312" spans="3:7" ht="15.75" customHeight="1" x14ac:dyDescent="0.25">
      <c r="C312" s="5"/>
      <c r="D312" s="5"/>
      <c r="F312" s="5"/>
      <c r="G312" s="5"/>
    </row>
    <row r="313" spans="3:7" ht="15.75" customHeight="1" x14ac:dyDescent="0.25">
      <c r="C313" s="5"/>
      <c r="D313" s="5"/>
      <c r="F313" s="5"/>
      <c r="G313" s="5"/>
    </row>
    <row r="314" spans="3:7" ht="15.75" customHeight="1" x14ac:dyDescent="0.25">
      <c r="C314" s="5"/>
      <c r="D314" s="5"/>
      <c r="F314" s="5"/>
      <c r="G314" s="5"/>
    </row>
    <row r="315" spans="3:7" ht="15.75" customHeight="1" x14ac:dyDescent="0.25">
      <c r="C315" s="5"/>
      <c r="D315" s="5"/>
      <c r="F315" s="5"/>
      <c r="G315" s="5"/>
    </row>
    <row r="316" spans="3:7" ht="15.75" customHeight="1" x14ac:dyDescent="0.25">
      <c r="C316" s="5"/>
      <c r="D316" s="5"/>
      <c r="F316" s="5"/>
      <c r="G316" s="5"/>
    </row>
    <row r="317" spans="3:7" ht="15.75" customHeight="1" x14ac:dyDescent="0.25">
      <c r="C317" s="5"/>
      <c r="D317" s="5"/>
      <c r="F317" s="5"/>
      <c r="G317" s="5"/>
    </row>
    <row r="318" spans="3:7" ht="15.75" customHeight="1" x14ac:dyDescent="0.25">
      <c r="C318" s="5"/>
      <c r="D318" s="5"/>
      <c r="F318" s="5"/>
      <c r="G318" s="5"/>
    </row>
    <row r="319" spans="3:7" ht="15.75" customHeight="1" x14ac:dyDescent="0.25">
      <c r="C319" s="5"/>
      <c r="D319" s="5"/>
      <c r="F319" s="5"/>
      <c r="G319" s="5"/>
    </row>
    <row r="320" spans="3:7" ht="15.75" customHeight="1" x14ac:dyDescent="0.25">
      <c r="C320" s="5"/>
      <c r="D320" s="5"/>
      <c r="F320" s="5"/>
      <c r="G320" s="5"/>
    </row>
    <row r="321" spans="3:7" ht="15.75" customHeight="1" x14ac:dyDescent="0.25">
      <c r="C321" s="5"/>
      <c r="D321" s="5"/>
      <c r="F321" s="5"/>
      <c r="G321" s="5"/>
    </row>
    <row r="322" spans="3:7" ht="15.75" customHeight="1" x14ac:dyDescent="0.25">
      <c r="C322" s="5"/>
      <c r="D322" s="5"/>
      <c r="F322" s="5"/>
      <c r="G322" s="5"/>
    </row>
    <row r="323" spans="3:7" ht="15.75" customHeight="1" x14ac:dyDescent="0.25">
      <c r="C323" s="5"/>
      <c r="D323" s="5"/>
      <c r="F323" s="5"/>
      <c r="G323" s="5"/>
    </row>
    <row r="324" spans="3:7" ht="15.75" customHeight="1" x14ac:dyDescent="0.25">
      <c r="C324" s="5"/>
      <c r="D324" s="5"/>
      <c r="F324" s="5"/>
      <c r="G324" s="5"/>
    </row>
    <row r="325" spans="3:7" ht="15.75" customHeight="1" x14ac:dyDescent="0.25">
      <c r="C325" s="5"/>
      <c r="D325" s="5"/>
      <c r="F325" s="5"/>
      <c r="G325" s="5"/>
    </row>
    <row r="326" spans="3:7" ht="15.75" customHeight="1" x14ac:dyDescent="0.25">
      <c r="C326" s="5"/>
      <c r="D326" s="5"/>
      <c r="F326" s="5"/>
      <c r="G326" s="5"/>
    </row>
    <row r="327" spans="3:7" ht="15.75" customHeight="1" x14ac:dyDescent="0.25">
      <c r="C327" s="5"/>
      <c r="D327" s="5"/>
      <c r="F327" s="5"/>
      <c r="G327" s="5"/>
    </row>
    <row r="328" spans="3:7" ht="15.75" customHeight="1" x14ac:dyDescent="0.25">
      <c r="C328" s="5"/>
      <c r="D328" s="5"/>
      <c r="F328" s="5"/>
      <c r="G328" s="5"/>
    </row>
    <row r="329" spans="3:7" ht="15.75" customHeight="1" x14ac:dyDescent="0.25">
      <c r="C329" s="5"/>
      <c r="D329" s="5"/>
      <c r="F329" s="5"/>
      <c r="G329" s="5"/>
    </row>
    <row r="330" spans="3:7" ht="15.75" customHeight="1" x14ac:dyDescent="0.25">
      <c r="C330" s="5"/>
      <c r="D330" s="5"/>
      <c r="F330" s="5"/>
      <c r="G330" s="5"/>
    </row>
    <row r="331" spans="3:7" ht="15.75" customHeight="1" x14ac:dyDescent="0.25">
      <c r="C331" s="5"/>
      <c r="D331" s="5"/>
      <c r="F331" s="5"/>
      <c r="G331" s="5"/>
    </row>
    <row r="332" spans="3:7" ht="15.75" customHeight="1" x14ac:dyDescent="0.25">
      <c r="C332" s="5"/>
      <c r="D332" s="5"/>
      <c r="F332" s="5"/>
      <c r="G332" s="5"/>
    </row>
    <row r="333" spans="3:7" ht="15.75" customHeight="1" x14ac:dyDescent="0.25">
      <c r="C333" s="5"/>
      <c r="D333" s="5"/>
      <c r="F333" s="5"/>
      <c r="G333" s="5"/>
    </row>
    <row r="334" spans="3:7" ht="15.75" customHeight="1" x14ac:dyDescent="0.25">
      <c r="C334" s="5"/>
      <c r="D334" s="5"/>
      <c r="F334" s="5"/>
      <c r="G334" s="5"/>
    </row>
    <row r="335" spans="3:7" ht="15.75" customHeight="1" x14ac:dyDescent="0.25">
      <c r="C335" s="5"/>
      <c r="D335" s="5"/>
      <c r="F335" s="5"/>
      <c r="G335" s="5"/>
    </row>
    <row r="336" spans="3:7" ht="15.75" customHeight="1" x14ac:dyDescent="0.25">
      <c r="C336" s="5"/>
      <c r="D336" s="5"/>
      <c r="F336" s="5"/>
      <c r="G336" s="5"/>
    </row>
    <row r="337" spans="3:7" ht="15.75" customHeight="1" x14ac:dyDescent="0.25">
      <c r="C337" s="5"/>
      <c r="D337" s="5"/>
      <c r="F337" s="5"/>
      <c r="G337" s="5"/>
    </row>
    <row r="338" spans="3:7" ht="15.75" customHeight="1" x14ac:dyDescent="0.25">
      <c r="C338" s="5"/>
      <c r="D338" s="5"/>
      <c r="F338" s="5"/>
      <c r="G338" s="5"/>
    </row>
    <row r="339" spans="3:7" ht="15.75" customHeight="1" x14ac:dyDescent="0.25">
      <c r="C339" s="5"/>
      <c r="D339" s="5"/>
      <c r="F339" s="5"/>
      <c r="G339" s="5"/>
    </row>
    <row r="340" spans="3:7" ht="15.75" customHeight="1" x14ac:dyDescent="0.25">
      <c r="C340" s="5"/>
      <c r="D340" s="5"/>
      <c r="F340" s="5"/>
      <c r="G340" s="5"/>
    </row>
    <row r="341" spans="3:7" ht="15.75" customHeight="1" x14ac:dyDescent="0.25">
      <c r="C341" s="5"/>
      <c r="D341" s="5"/>
      <c r="F341" s="5"/>
      <c r="G341" s="5"/>
    </row>
    <row r="342" spans="3:7" ht="15.75" customHeight="1" x14ac:dyDescent="0.25">
      <c r="C342" s="5"/>
      <c r="D342" s="5"/>
      <c r="F342" s="5"/>
      <c r="G342" s="5"/>
    </row>
    <row r="343" spans="3:7" ht="15.75" customHeight="1" x14ac:dyDescent="0.25">
      <c r="C343" s="5"/>
      <c r="D343" s="5"/>
      <c r="F343" s="5"/>
      <c r="G343" s="5"/>
    </row>
    <row r="344" spans="3:7" ht="15.75" customHeight="1" x14ac:dyDescent="0.25">
      <c r="C344" s="5"/>
      <c r="D344" s="5"/>
      <c r="F344" s="5"/>
      <c r="G344" s="5"/>
    </row>
    <row r="345" spans="3:7" ht="15.75" customHeight="1" x14ac:dyDescent="0.25">
      <c r="C345" s="5"/>
      <c r="D345" s="5"/>
      <c r="F345" s="5"/>
      <c r="G345" s="5"/>
    </row>
    <row r="346" spans="3:7" ht="15.75" customHeight="1" x14ac:dyDescent="0.25">
      <c r="C346" s="5"/>
      <c r="D346" s="5"/>
      <c r="F346" s="5"/>
      <c r="G346" s="5"/>
    </row>
    <row r="347" spans="3:7" ht="15.75" customHeight="1" x14ac:dyDescent="0.25">
      <c r="C347" s="5"/>
      <c r="D347" s="5"/>
      <c r="F347" s="5"/>
      <c r="G347" s="5"/>
    </row>
    <row r="348" spans="3:7" ht="15.75" customHeight="1" x14ac:dyDescent="0.25">
      <c r="C348" s="5"/>
      <c r="D348" s="5"/>
      <c r="F348" s="5"/>
      <c r="G348" s="5"/>
    </row>
    <row r="349" spans="3:7" ht="15.75" customHeight="1" x14ac:dyDescent="0.25">
      <c r="C349" s="5"/>
      <c r="D349" s="5"/>
      <c r="F349" s="5"/>
      <c r="G349" s="5"/>
    </row>
    <row r="350" spans="3:7" ht="15.75" customHeight="1" x14ac:dyDescent="0.25">
      <c r="C350" s="5"/>
      <c r="D350" s="5"/>
      <c r="F350" s="5"/>
      <c r="G350" s="5"/>
    </row>
    <row r="351" spans="3:7" ht="15.75" customHeight="1" x14ac:dyDescent="0.25">
      <c r="C351" s="5"/>
      <c r="D351" s="5"/>
      <c r="F351" s="5"/>
      <c r="G351" s="5"/>
    </row>
    <row r="352" spans="3:7" ht="15.75" customHeight="1" x14ac:dyDescent="0.25">
      <c r="C352" s="5"/>
      <c r="D352" s="5"/>
      <c r="F352" s="5"/>
      <c r="G352" s="5"/>
    </row>
    <row r="353" spans="3:7" ht="15.75" customHeight="1" x14ac:dyDescent="0.25">
      <c r="C353" s="5"/>
      <c r="D353" s="5"/>
      <c r="F353" s="5"/>
      <c r="G353" s="5"/>
    </row>
    <row r="354" spans="3:7" ht="15.75" customHeight="1" x14ac:dyDescent="0.25">
      <c r="C354" s="5"/>
      <c r="D354" s="5"/>
      <c r="F354" s="5"/>
      <c r="G354" s="5"/>
    </row>
    <row r="355" spans="3:7" ht="15.75" customHeight="1" x14ac:dyDescent="0.25">
      <c r="C355" s="5"/>
      <c r="D355" s="5"/>
      <c r="F355" s="5"/>
      <c r="G355" s="5"/>
    </row>
    <row r="356" spans="3:7" ht="15.75" customHeight="1" x14ac:dyDescent="0.25">
      <c r="C356" s="5"/>
      <c r="D356" s="5"/>
      <c r="F356" s="5"/>
      <c r="G356" s="5"/>
    </row>
    <row r="357" spans="3:7" ht="15.75" customHeight="1" x14ac:dyDescent="0.25">
      <c r="C357" s="5"/>
      <c r="D357" s="5"/>
      <c r="F357" s="5"/>
      <c r="G357" s="5"/>
    </row>
    <row r="358" spans="3:7" ht="15.75" customHeight="1" x14ac:dyDescent="0.25">
      <c r="C358" s="5"/>
      <c r="D358" s="5"/>
      <c r="F358" s="5"/>
      <c r="G358" s="5"/>
    </row>
    <row r="359" spans="3:7" ht="15.75" customHeight="1" x14ac:dyDescent="0.25">
      <c r="C359" s="5"/>
      <c r="D359" s="5"/>
      <c r="F359" s="5"/>
      <c r="G359" s="5"/>
    </row>
    <row r="360" spans="3:7" ht="15.75" customHeight="1" x14ac:dyDescent="0.25">
      <c r="C360" s="5"/>
      <c r="D360" s="5"/>
      <c r="F360" s="5"/>
      <c r="G360" s="5"/>
    </row>
    <row r="361" spans="3:7" ht="15.75" customHeight="1" x14ac:dyDescent="0.25">
      <c r="C361" s="5"/>
      <c r="D361" s="5"/>
      <c r="F361" s="5"/>
      <c r="G361" s="5"/>
    </row>
    <row r="362" spans="3:7" ht="15.75" customHeight="1" x14ac:dyDescent="0.25">
      <c r="C362" s="5"/>
      <c r="D362" s="5"/>
      <c r="F362" s="5"/>
      <c r="G362" s="5"/>
    </row>
    <row r="363" spans="3:7" ht="15.75" customHeight="1" x14ac:dyDescent="0.25">
      <c r="C363" s="5"/>
      <c r="D363" s="5"/>
      <c r="F363" s="5"/>
      <c r="G363" s="5"/>
    </row>
    <row r="364" spans="3:7" ht="15.75" customHeight="1" x14ac:dyDescent="0.25">
      <c r="C364" s="5"/>
      <c r="D364" s="5"/>
      <c r="F364" s="5"/>
      <c r="G364" s="5"/>
    </row>
    <row r="365" spans="3:7" ht="15.75" customHeight="1" x14ac:dyDescent="0.25">
      <c r="C365" s="5"/>
      <c r="D365" s="5"/>
      <c r="F365" s="5"/>
      <c r="G365" s="5"/>
    </row>
    <row r="366" spans="3:7" ht="15.75" customHeight="1" x14ac:dyDescent="0.25">
      <c r="C366" s="5"/>
      <c r="D366" s="5"/>
      <c r="F366" s="5"/>
      <c r="G366" s="5"/>
    </row>
    <row r="367" spans="3:7" ht="15.75" customHeight="1" x14ac:dyDescent="0.25">
      <c r="C367" s="5"/>
      <c r="D367" s="5"/>
      <c r="F367" s="5"/>
      <c r="G367" s="5"/>
    </row>
    <row r="368" spans="3:7" ht="15.75" customHeight="1" x14ac:dyDescent="0.25">
      <c r="C368" s="5"/>
      <c r="D368" s="5"/>
      <c r="F368" s="5"/>
      <c r="G368" s="5"/>
    </row>
    <row r="369" spans="3:7" ht="15.75" customHeight="1" x14ac:dyDescent="0.25">
      <c r="C369" s="5"/>
      <c r="D369" s="5"/>
      <c r="F369" s="5"/>
      <c r="G369" s="5"/>
    </row>
    <row r="370" spans="3:7" ht="15.75" customHeight="1" x14ac:dyDescent="0.25">
      <c r="C370" s="5"/>
      <c r="D370" s="5"/>
      <c r="F370" s="5"/>
      <c r="G370" s="5"/>
    </row>
    <row r="371" spans="3:7" ht="15.75" customHeight="1" x14ac:dyDescent="0.25">
      <c r="C371" s="5"/>
      <c r="D371" s="5"/>
      <c r="F371" s="5"/>
      <c r="G371" s="5"/>
    </row>
    <row r="372" spans="3:7" ht="15.75" customHeight="1" x14ac:dyDescent="0.25">
      <c r="C372" s="5"/>
      <c r="D372" s="5"/>
      <c r="F372" s="5"/>
      <c r="G372" s="5"/>
    </row>
    <row r="373" spans="3:7" ht="15.75" customHeight="1" x14ac:dyDescent="0.25">
      <c r="C373" s="5"/>
      <c r="D373" s="5"/>
      <c r="F373" s="5"/>
      <c r="G373" s="5"/>
    </row>
    <row r="374" spans="3:7" ht="15.75" customHeight="1" x14ac:dyDescent="0.25">
      <c r="C374" s="5"/>
      <c r="D374" s="5"/>
      <c r="F374" s="5"/>
      <c r="G374" s="5"/>
    </row>
    <row r="375" spans="3:7" ht="15.75" customHeight="1" x14ac:dyDescent="0.25">
      <c r="C375" s="5"/>
      <c r="D375" s="5"/>
      <c r="F375" s="5"/>
      <c r="G375" s="5"/>
    </row>
    <row r="376" spans="3:7" ht="15.75" customHeight="1" x14ac:dyDescent="0.25">
      <c r="C376" s="5"/>
      <c r="D376" s="5"/>
      <c r="F376" s="5"/>
      <c r="G376" s="5"/>
    </row>
    <row r="377" spans="3:7" ht="15.75" customHeight="1" x14ac:dyDescent="0.25">
      <c r="C377" s="5"/>
      <c r="D377" s="5"/>
      <c r="F377" s="5"/>
      <c r="G377" s="5"/>
    </row>
    <row r="378" spans="3:7" ht="15.75" customHeight="1" x14ac:dyDescent="0.25">
      <c r="C378" s="5"/>
      <c r="D378" s="5"/>
      <c r="F378" s="5"/>
      <c r="G378" s="5"/>
    </row>
    <row r="379" spans="3:7" ht="15.75" customHeight="1" x14ac:dyDescent="0.25">
      <c r="C379" s="5"/>
      <c r="D379" s="5"/>
      <c r="F379" s="5"/>
      <c r="G379" s="5"/>
    </row>
    <row r="380" spans="3:7" ht="15.75" customHeight="1" x14ac:dyDescent="0.25">
      <c r="C380" s="5"/>
      <c r="D380" s="5"/>
      <c r="F380" s="5"/>
      <c r="G380" s="5"/>
    </row>
    <row r="381" spans="3:7" ht="15.75" customHeight="1" x14ac:dyDescent="0.25">
      <c r="C381" s="5"/>
      <c r="D381" s="5"/>
      <c r="F381" s="5"/>
      <c r="G381" s="5"/>
    </row>
    <row r="382" spans="3:7" ht="15.75" customHeight="1" x14ac:dyDescent="0.25">
      <c r="C382" s="5"/>
      <c r="D382" s="5"/>
      <c r="F382" s="5"/>
      <c r="G382" s="5"/>
    </row>
    <row r="383" spans="3:7" ht="15.75" customHeight="1" x14ac:dyDescent="0.25">
      <c r="C383" s="5"/>
      <c r="D383" s="5"/>
      <c r="F383" s="5"/>
      <c r="G383" s="5"/>
    </row>
    <row r="384" spans="3:7" ht="15.75" customHeight="1" x14ac:dyDescent="0.25">
      <c r="C384" s="5"/>
      <c r="D384" s="5"/>
      <c r="F384" s="5"/>
      <c r="G384" s="5"/>
    </row>
    <row r="385" spans="3:7" ht="15.75" customHeight="1" x14ac:dyDescent="0.25">
      <c r="C385" s="5"/>
      <c r="D385" s="5"/>
      <c r="F385" s="5"/>
      <c r="G385" s="5"/>
    </row>
    <row r="386" spans="3:7" ht="15.75" customHeight="1" x14ac:dyDescent="0.25">
      <c r="C386" s="5"/>
      <c r="D386" s="5"/>
      <c r="F386" s="5"/>
      <c r="G386" s="5"/>
    </row>
    <row r="387" spans="3:7" ht="15.75" customHeight="1" x14ac:dyDescent="0.25">
      <c r="C387" s="5"/>
      <c r="D387" s="5"/>
      <c r="F387" s="5"/>
      <c r="G387" s="5"/>
    </row>
    <row r="388" spans="3:7" ht="15.75" customHeight="1" x14ac:dyDescent="0.25">
      <c r="C388" s="5"/>
      <c r="D388" s="5"/>
      <c r="F388" s="5"/>
      <c r="G388" s="5"/>
    </row>
    <row r="389" spans="3:7" ht="15.75" customHeight="1" x14ac:dyDescent="0.25">
      <c r="C389" s="5"/>
      <c r="D389" s="5"/>
      <c r="F389" s="5"/>
      <c r="G389" s="5"/>
    </row>
    <row r="390" spans="3:7" ht="15.75" customHeight="1" x14ac:dyDescent="0.25">
      <c r="C390" s="5"/>
      <c r="D390" s="5"/>
      <c r="F390" s="5"/>
      <c r="G390" s="5"/>
    </row>
    <row r="391" spans="3:7" ht="15.75" customHeight="1" x14ac:dyDescent="0.25">
      <c r="C391" s="5"/>
      <c r="D391" s="5"/>
      <c r="F391" s="5"/>
      <c r="G391" s="5"/>
    </row>
    <row r="392" spans="3:7" ht="15.75" customHeight="1" x14ac:dyDescent="0.25">
      <c r="C392" s="5"/>
      <c r="D392" s="5"/>
      <c r="F392" s="5"/>
      <c r="G392" s="5"/>
    </row>
    <row r="393" spans="3:7" ht="15.75" customHeight="1" x14ac:dyDescent="0.25">
      <c r="C393" s="5"/>
      <c r="D393" s="5"/>
      <c r="F393" s="5"/>
      <c r="G393" s="5"/>
    </row>
    <row r="394" spans="3:7" ht="15.75" customHeight="1" x14ac:dyDescent="0.25">
      <c r="C394" s="5"/>
      <c r="D394" s="5"/>
      <c r="F394" s="5"/>
      <c r="G394" s="5"/>
    </row>
    <row r="395" spans="3:7" ht="15.75" customHeight="1" x14ac:dyDescent="0.25">
      <c r="C395" s="5"/>
      <c r="D395" s="5"/>
      <c r="F395" s="5"/>
      <c r="G395" s="5"/>
    </row>
    <row r="396" spans="3:7" ht="15.75" customHeight="1" x14ac:dyDescent="0.25">
      <c r="C396" s="5"/>
      <c r="D396" s="5"/>
      <c r="F396" s="5"/>
      <c r="G396" s="5"/>
    </row>
    <row r="397" spans="3:7" ht="15.75" customHeight="1" x14ac:dyDescent="0.25">
      <c r="C397" s="5"/>
      <c r="D397" s="5"/>
      <c r="F397" s="5"/>
      <c r="G397" s="5"/>
    </row>
    <row r="398" spans="3:7" ht="15.75" customHeight="1" x14ac:dyDescent="0.25">
      <c r="C398" s="5"/>
      <c r="D398" s="5"/>
      <c r="F398" s="5"/>
      <c r="G398" s="5"/>
    </row>
    <row r="399" spans="3:7" ht="15.75" customHeight="1" x14ac:dyDescent="0.25">
      <c r="C399" s="5"/>
      <c r="D399" s="5"/>
      <c r="F399" s="5"/>
      <c r="G399" s="5"/>
    </row>
    <row r="400" spans="3:7" ht="15.75" customHeight="1" x14ac:dyDescent="0.25">
      <c r="C400" s="5"/>
      <c r="D400" s="5"/>
      <c r="F400" s="5"/>
      <c r="G400" s="5"/>
    </row>
    <row r="401" spans="3:7" ht="15.75" customHeight="1" x14ac:dyDescent="0.25">
      <c r="C401" s="5"/>
      <c r="D401" s="5"/>
      <c r="F401" s="5"/>
      <c r="G401" s="5"/>
    </row>
    <row r="402" spans="3:7" ht="15.75" customHeight="1" x14ac:dyDescent="0.25">
      <c r="C402" s="5"/>
      <c r="D402" s="5"/>
      <c r="F402" s="5"/>
      <c r="G402" s="5"/>
    </row>
    <row r="403" spans="3:7" ht="15.75" customHeight="1" x14ac:dyDescent="0.25">
      <c r="C403" s="5"/>
      <c r="D403" s="5"/>
      <c r="F403" s="5"/>
      <c r="G403" s="5"/>
    </row>
    <row r="404" spans="3:7" ht="15.75" customHeight="1" x14ac:dyDescent="0.25">
      <c r="C404" s="5"/>
      <c r="D404" s="5"/>
      <c r="F404" s="5"/>
      <c r="G404" s="5"/>
    </row>
    <row r="405" spans="3:7" ht="15.75" customHeight="1" x14ac:dyDescent="0.25">
      <c r="C405" s="5"/>
      <c r="D405" s="5"/>
      <c r="F405" s="5"/>
      <c r="G405" s="5"/>
    </row>
    <row r="406" spans="3:7" ht="15.75" customHeight="1" x14ac:dyDescent="0.25">
      <c r="C406" s="5"/>
      <c r="D406" s="5"/>
      <c r="F406" s="5"/>
      <c r="G406" s="5"/>
    </row>
    <row r="407" spans="3:7" ht="15.75" customHeight="1" x14ac:dyDescent="0.25">
      <c r="C407" s="5"/>
      <c r="D407" s="5"/>
      <c r="F407" s="5"/>
      <c r="G407" s="5"/>
    </row>
    <row r="408" spans="3:7" ht="15.75" customHeight="1" x14ac:dyDescent="0.25">
      <c r="C408" s="5"/>
      <c r="D408" s="5"/>
      <c r="F408" s="5"/>
      <c r="G408" s="5"/>
    </row>
    <row r="409" spans="3:7" ht="15.75" customHeight="1" x14ac:dyDescent="0.25">
      <c r="C409" s="5"/>
      <c r="D409" s="5"/>
      <c r="F409" s="5"/>
      <c r="G409" s="5"/>
    </row>
    <row r="410" spans="3:7" ht="15.75" customHeight="1" x14ac:dyDescent="0.25">
      <c r="C410" s="5"/>
      <c r="D410" s="5"/>
      <c r="F410" s="5"/>
      <c r="G410" s="5"/>
    </row>
    <row r="411" spans="3:7" ht="15.75" customHeight="1" x14ac:dyDescent="0.25">
      <c r="C411" s="5"/>
      <c r="D411" s="5"/>
      <c r="F411" s="5"/>
      <c r="G411" s="5"/>
    </row>
    <row r="412" spans="3:7" ht="15.75" customHeight="1" x14ac:dyDescent="0.25">
      <c r="C412" s="5"/>
      <c r="D412" s="5"/>
      <c r="F412" s="5"/>
      <c r="G412" s="5"/>
    </row>
    <row r="413" spans="3:7" ht="15.75" customHeight="1" x14ac:dyDescent="0.25">
      <c r="C413" s="5"/>
      <c r="D413" s="5"/>
      <c r="F413" s="5"/>
      <c r="G413" s="5"/>
    </row>
    <row r="414" spans="3:7" ht="15.75" customHeight="1" x14ac:dyDescent="0.25">
      <c r="C414" s="5"/>
      <c r="D414" s="5"/>
      <c r="F414" s="5"/>
      <c r="G414" s="5"/>
    </row>
    <row r="415" spans="3:7" ht="15.75" customHeight="1" x14ac:dyDescent="0.25">
      <c r="C415" s="5"/>
      <c r="D415" s="5"/>
      <c r="F415" s="5"/>
      <c r="G415" s="5"/>
    </row>
    <row r="416" spans="3:7" ht="15.75" customHeight="1" x14ac:dyDescent="0.25">
      <c r="C416" s="5"/>
      <c r="D416" s="5"/>
      <c r="F416" s="5"/>
      <c r="G416" s="5"/>
    </row>
    <row r="417" spans="3:7" ht="15.75" customHeight="1" x14ac:dyDescent="0.25">
      <c r="C417" s="5"/>
      <c r="D417" s="5"/>
      <c r="F417" s="5"/>
      <c r="G417" s="5"/>
    </row>
    <row r="418" spans="3:7" ht="15.75" customHeight="1" x14ac:dyDescent="0.25">
      <c r="C418" s="5"/>
      <c r="D418" s="5"/>
      <c r="F418" s="5"/>
      <c r="G418" s="5"/>
    </row>
    <row r="419" spans="3:7" ht="15.75" customHeight="1" x14ac:dyDescent="0.25">
      <c r="C419" s="5"/>
      <c r="D419" s="5"/>
      <c r="F419" s="5"/>
      <c r="G419" s="5"/>
    </row>
    <row r="420" spans="3:7" ht="15.75" customHeight="1" x14ac:dyDescent="0.25">
      <c r="C420" s="5"/>
      <c r="D420" s="5"/>
      <c r="F420" s="5"/>
      <c r="G420" s="5"/>
    </row>
    <row r="421" spans="3:7" ht="15.75" customHeight="1" x14ac:dyDescent="0.25">
      <c r="C421" s="5"/>
      <c r="D421" s="5"/>
      <c r="F421" s="5"/>
      <c r="G421" s="5"/>
    </row>
    <row r="422" spans="3:7" ht="15.75" customHeight="1" x14ac:dyDescent="0.25">
      <c r="C422" s="5"/>
      <c r="D422" s="5"/>
      <c r="F422" s="5"/>
      <c r="G422" s="5"/>
    </row>
    <row r="423" spans="3:7" ht="15.75" customHeight="1" x14ac:dyDescent="0.25">
      <c r="C423" s="5"/>
      <c r="D423" s="5"/>
      <c r="F423" s="5"/>
      <c r="G423" s="5"/>
    </row>
    <row r="424" spans="3:7" ht="15.75" customHeight="1" x14ac:dyDescent="0.25">
      <c r="C424" s="5"/>
      <c r="D424" s="5"/>
      <c r="F424" s="5"/>
      <c r="G424" s="5"/>
    </row>
    <row r="425" spans="3:7" ht="15.75" customHeight="1" x14ac:dyDescent="0.25">
      <c r="C425" s="5"/>
      <c r="D425" s="5"/>
      <c r="F425" s="5"/>
      <c r="G425" s="5"/>
    </row>
    <row r="426" spans="3:7" ht="15.75" customHeight="1" x14ac:dyDescent="0.25">
      <c r="C426" s="5"/>
      <c r="D426" s="5"/>
      <c r="F426" s="5"/>
      <c r="G426" s="5"/>
    </row>
    <row r="427" spans="3:7" ht="15.75" customHeight="1" x14ac:dyDescent="0.25">
      <c r="C427" s="5"/>
      <c r="D427" s="5"/>
      <c r="F427" s="5"/>
      <c r="G427" s="5"/>
    </row>
    <row r="428" spans="3:7" ht="15.75" customHeight="1" x14ac:dyDescent="0.25">
      <c r="C428" s="5"/>
      <c r="D428" s="5"/>
      <c r="F428" s="5"/>
      <c r="G428" s="5"/>
    </row>
    <row r="429" spans="3:7" ht="15.75" customHeight="1" x14ac:dyDescent="0.25">
      <c r="C429" s="5"/>
      <c r="D429" s="5"/>
      <c r="F429" s="5"/>
      <c r="G429" s="5"/>
    </row>
    <row r="430" spans="3:7" ht="15.75" customHeight="1" x14ac:dyDescent="0.25">
      <c r="C430" s="5"/>
      <c r="D430" s="5"/>
      <c r="F430" s="5"/>
      <c r="G430" s="5"/>
    </row>
    <row r="431" spans="3:7" ht="15.75" customHeight="1" x14ac:dyDescent="0.25">
      <c r="C431" s="5"/>
      <c r="D431" s="5"/>
      <c r="F431" s="5"/>
      <c r="G431" s="5"/>
    </row>
    <row r="432" spans="3:7" ht="15.75" customHeight="1" x14ac:dyDescent="0.25">
      <c r="C432" s="5"/>
      <c r="D432" s="5"/>
      <c r="F432" s="5"/>
      <c r="G432" s="5"/>
    </row>
    <row r="433" spans="3:7" ht="15.75" customHeight="1" x14ac:dyDescent="0.25">
      <c r="C433" s="5"/>
      <c r="D433" s="5"/>
      <c r="F433" s="5"/>
      <c r="G433" s="5"/>
    </row>
    <row r="434" spans="3:7" ht="15.75" customHeight="1" x14ac:dyDescent="0.25">
      <c r="C434" s="5"/>
      <c r="D434" s="5"/>
      <c r="F434" s="5"/>
      <c r="G434" s="5"/>
    </row>
    <row r="435" spans="3:7" ht="15.75" customHeight="1" x14ac:dyDescent="0.25">
      <c r="C435" s="5"/>
      <c r="D435" s="5"/>
      <c r="F435" s="5"/>
      <c r="G435" s="5"/>
    </row>
    <row r="436" spans="3:7" ht="15.75" customHeight="1" x14ac:dyDescent="0.25">
      <c r="C436" s="5"/>
      <c r="D436" s="5"/>
      <c r="F436" s="5"/>
      <c r="G436" s="5"/>
    </row>
    <row r="437" spans="3:7" ht="15.75" customHeight="1" x14ac:dyDescent="0.25">
      <c r="C437" s="5"/>
      <c r="D437" s="5"/>
      <c r="F437" s="5"/>
      <c r="G437" s="5"/>
    </row>
    <row r="438" spans="3:7" ht="15.75" customHeight="1" x14ac:dyDescent="0.25">
      <c r="C438" s="5"/>
      <c r="D438" s="5"/>
      <c r="F438" s="5"/>
      <c r="G438" s="5"/>
    </row>
    <row r="439" spans="3:7" ht="15.75" customHeight="1" x14ac:dyDescent="0.25">
      <c r="C439" s="5"/>
      <c r="D439" s="5"/>
      <c r="F439" s="5"/>
      <c r="G439" s="5"/>
    </row>
    <row r="440" spans="3:7" ht="15.75" customHeight="1" x14ac:dyDescent="0.25">
      <c r="C440" s="5"/>
      <c r="D440" s="5"/>
      <c r="F440" s="5"/>
      <c r="G440" s="5"/>
    </row>
    <row r="441" spans="3:7" ht="15.75" customHeight="1" x14ac:dyDescent="0.25">
      <c r="C441" s="5"/>
      <c r="D441" s="5"/>
      <c r="F441" s="5"/>
      <c r="G441" s="5"/>
    </row>
    <row r="442" spans="3:7" ht="15.75" customHeight="1" x14ac:dyDescent="0.25">
      <c r="C442" s="5"/>
      <c r="D442" s="5"/>
      <c r="F442" s="5"/>
      <c r="G442" s="5"/>
    </row>
    <row r="443" spans="3:7" ht="15.75" customHeight="1" x14ac:dyDescent="0.25">
      <c r="C443" s="5"/>
      <c r="D443" s="5"/>
      <c r="F443" s="5"/>
      <c r="G443" s="5"/>
    </row>
    <row r="444" spans="3:7" ht="15.75" customHeight="1" x14ac:dyDescent="0.25">
      <c r="C444" s="5"/>
      <c r="D444" s="5"/>
      <c r="F444" s="5"/>
      <c r="G444" s="5"/>
    </row>
    <row r="445" spans="3:7" ht="15.75" customHeight="1" x14ac:dyDescent="0.25">
      <c r="C445" s="5"/>
      <c r="D445" s="5"/>
      <c r="F445" s="5"/>
      <c r="G445" s="5"/>
    </row>
    <row r="446" spans="3:7" ht="15.75" customHeight="1" x14ac:dyDescent="0.25">
      <c r="C446" s="5"/>
      <c r="D446" s="5"/>
      <c r="F446" s="5"/>
      <c r="G446" s="5"/>
    </row>
    <row r="447" spans="3:7" ht="15.75" customHeight="1" x14ac:dyDescent="0.25">
      <c r="C447" s="5"/>
      <c r="D447" s="5"/>
      <c r="F447" s="5"/>
      <c r="G447" s="5"/>
    </row>
    <row r="448" spans="3:7" ht="15.75" customHeight="1" x14ac:dyDescent="0.25">
      <c r="C448" s="5"/>
      <c r="D448" s="5"/>
      <c r="F448" s="5"/>
      <c r="G448" s="5"/>
    </row>
    <row r="449" spans="3:7" ht="15.75" customHeight="1" x14ac:dyDescent="0.25">
      <c r="C449" s="5"/>
      <c r="D449" s="5"/>
      <c r="F449" s="5"/>
      <c r="G449" s="5"/>
    </row>
    <row r="450" spans="3:7" ht="15.75" customHeight="1" x14ac:dyDescent="0.25">
      <c r="C450" s="5"/>
      <c r="D450" s="5"/>
      <c r="F450" s="5"/>
      <c r="G450" s="5"/>
    </row>
    <row r="451" spans="3:7" ht="15.75" customHeight="1" x14ac:dyDescent="0.25">
      <c r="C451" s="5"/>
      <c r="D451" s="5"/>
      <c r="F451" s="5"/>
      <c r="G451" s="5"/>
    </row>
    <row r="452" spans="3:7" ht="15.75" customHeight="1" x14ac:dyDescent="0.25">
      <c r="C452" s="5"/>
      <c r="D452" s="5"/>
      <c r="F452" s="5"/>
      <c r="G452" s="5"/>
    </row>
    <row r="453" spans="3:7" ht="15.75" customHeight="1" x14ac:dyDescent="0.25">
      <c r="C453" s="5"/>
      <c r="D453" s="5"/>
      <c r="F453" s="5"/>
      <c r="G453" s="5"/>
    </row>
    <row r="454" spans="3:7" ht="15.75" customHeight="1" x14ac:dyDescent="0.25">
      <c r="C454" s="5"/>
      <c r="D454" s="5"/>
      <c r="F454" s="5"/>
      <c r="G454" s="5"/>
    </row>
    <row r="455" spans="3:7" ht="15.75" customHeight="1" x14ac:dyDescent="0.25">
      <c r="C455" s="5"/>
      <c r="D455" s="5"/>
      <c r="F455" s="5"/>
      <c r="G455" s="5"/>
    </row>
    <row r="456" spans="3:7" ht="15.75" customHeight="1" x14ac:dyDescent="0.25">
      <c r="C456" s="5"/>
      <c r="D456" s="5"/>
      <c r="F456" s="5"/>
      <c r="G456" s="5"/>
    </row>
    <row r="457" spans="3:7" ht="15.75" customHeight="1" x14ac:dyDescent="0.25">
      <c r="C457" s="5"/>
      <c r="D457" s="5"/>
      <c r="F457" s="5"/>
      <c r="G457" s="5"/>
    </row>
    <row r="458" spans="3:7" ht="15.75" customHeight="1" x14ac:dyDescent="0.25">
      <c r="C458" s="5"/>
      <c r="D458" s="5"/>
      <c r="F458" s="5"/>
      <c r="G458" s="5"/>
    </row>
    <row r="459" spans="3:7" ht="15.75" customHeight="1" x14ac:dyDescent="0.25">
      <c r="C459" s="5"/>
      <c r="D459" s="5"/>
      <c r="F459" s="5"/>
      <c r="G459" s="5"/>
    </row>
    <row r="460" spans="3:7" ht="15.75" customHeight="1" x14ac:dyDescent="0.25">
      <c r="C460" s="5"/>
      <c r="D460" s="5"/>
      <c r="F460" s="5"/>
      <c r="G460" s="5"/>
    </row>
    <row r="461" spans="3:7" ht="15.75" customHeight="1" x14ac:dyDescent="0.25">
      <c r="C461" s="5"/>
      <c r="D461" s="5"/>
      <c r="F461" s="5"/>
      <c r="G461" s="5"/>
    </row>
    <row r="462" spans="3:7" ht="15.75" customHeight="1" x14ac:dyDescent="0.25">
      <c r="C462" s="5"/>
      <c r="D462" s="5"/>
      <c r="F462" s="5"/>
      <c r="G462" s="5"/>
    </row>
    <row r="463" spans="3:7" ht="15.75" customHeight="1" x14ac:dyDescent="0.25">
      <c r="C463" s="5"/>
      <c r="D463" s="5"/>
      <c r="F463" s="5"/>
      <c r="G463" s="5"/>
    </row>
    <row r="464" spans="3:7" ht="15.75" customHeight="1" x14ac:dyDescent="0.25">
      <c r="C464" s="5"/>
      <c r="D464" s="5"/>
      <c r="F464" s="5"/>
      <c r="G464" s="5"/>
    </row>
    <row r="465" spans="3:7" ht="15.75" customHeight="1" x14ac:dyDescent="0.25">
      <c r="C465" s="5"/>
      <c r="D465" s="5"/>
      <c r="F465" s="5"/>
      <c r="G465" s="5"/>
    </row>
    <row r="466" spans="3:7" ht="15.75" customHeight="1" x14ac:dyDescent="0.25">
      <c r="C466" s="5"/>
      <c r="D466" s="5"/>
      <c r="F466" s="5"/>
      <c r="G466" s="5"/>
    </row>
    <row r="467" spans="3:7" ht="15.75" customHeight="1" x14ac:dyDescent="0.25">
      <c r="C467" s="5"/>
      <c r="D467" s="5"/>
      <c r="F467" s="5"/>
      <c r="G467" s="5"/>
    </row>
    <row r="468" spans="3:7" ht="15.75" customHeight="1" x14ac:dyDescent="0.25">
      <c r="C468" s="5"/>
      <c r="D468" s="5"/>
      <c r="F468" s="5"/>
      <c r="G468" s="5"/>
    </row>
    <row r="469" spans="3:7" ht="15.75" customHeight="1" x14ac:dyDescent="0.25">
      <c r="C469" s="5"/>
      <c r="D469" s="5"/>
      <c r="F469" s="5"/>
      <c r="G469" s="5"/>
    </row>
    <row r="470" spans="3:7" ht="15.75" customHeight="1" x14ac:dyDescent="0.25">
      <c r="C470" s="5"/>
      <c r="D470" s="5"/>
      <c r="F470" s="5"/>
      <c r="G470" s="5"/>
    </row>
    <row r="471" spans="3:7" ht="15.75" customHeight="1" x14ac:dyDescent="0.25">
      <c r="C471" s="5"/>
      <c r="D471" s="5"/>
      <c r="F471" s="5"/>
      <c r="G471" s="5"/>
    </row>
    <row r="472" spans="3:7" ht="15.75" customHeight="1" x14ac:dyDescent="0.25">
      <c r="C472" s="5"/>
      <c r="D472" s="5"/>
      <c r="F472" s="5"/>
      <c r="G472" s="5"/>
    </row>
    <row r="473" spans="3:7" ht="15.75" customHeight="1" x14ac:dyDescent="0.25">
      <c r="C473" s="5"/>
      <c r="D473" s="5"/>
      <c r="F473" s="5"/>
      <c r="G473" s="5"/>
    </row>
    <row r="474" spans="3:7" ht="15.75" customHeight="1" x14ac:dyDescent="0.25">
      <c r="C474" s="5"/>
      <c r="D474" s="5"/>
      <c r="F474" s="5"/>
      <c r="G474" s="5"/>
    </row>
    <row r="475" spans="3:7" ht="15.75" customHeight="1" x14ac:dyDescent="0.25">
      <c r="C475" s="5"/>
      <c r="D475" s="5"/>
      <c r="F475" s="5"/>
      <c r="G475" s="5"/>
    </row>
    <row r="476" spans="3:7" ht="15.75" customHeight="1" x14ac:dyDescent="0.25">
      <c r="C476" s="5"/>
      <c r="D476" s="5"/>
      <c r="F476" s="5"/>
      <c r="G476" s="5"/>
    </row>
    <row r="477" spans="3:7" ht="15.75" customHeight="1" x14ac:dyDescent="0.25">
      <c r="C477" s="5"/>
      <c r="D477" s="5"/>
      <c r="F477" s="5"/>
      <c r="G477" s="5"/>
    </row>
    <row r="478" spans="3:7" ht="15.75" customHeight="1" x14ac:dyDescent="0.25">
      <c r="C478" s="5"/>
      <c r="D478" s="5"/>
      <c r="F478" s="5"/>
      <c r="G478" s="5"/>
    </row>
    <row r="479" spans="3:7" ht="15.75" customHeight="1" x14ac:dyDescent="0.25">
      <c r="C479" s="5"/>
      <c r="D479" s="5"/>
      <c r="F479" s="5"/>
      <c r="G479" s="5"/>
    </row>
    <row r="480" spans="3:7" ht="15.75" customHeight="1" x14ac:dyDescent="0.25">
      <c r="C480" s="5"/>
      <c r="D480" s="5"/>
      <c r="F480" s="5"/>
      <c r="G480" s="5"/>
    </row>
    <row r="481" spans="3:7" ht="15.75" customHeight="1" x14ac:dyDescent="0.25">
      <c r="C481" s="5"/>
      <c r="D481" s="5"/>
      <c r="F481" s="5"/>
      <c r="G481" s="5"/>
    </row>
    <row r="482" spans="3:7" ht="15.75" customHeight="1" x14ac:dyDescent="0.25">
      <c r="C482" s="5"/>
      <c r="D482" s="5"/>
      <c r="F482" s="5"/>
      <c r="G482" s="5"/>
    </row>
    <row r="483" spans="3:7" ht="15.75" customHeight="1" x14ac:dyDescent="0.25">
      <c r="C483" s="5"/>
      <c r="D483" s="5"/>
      <c r="F483" s="5"/>
      <c r="G483" s="5"/>
    </row>
    <row r="484" spans="3:7" ht="15.75" customHeight="1" x14ac:dyDescent="0.25">
      <c r="C484" s="5"/>
      <c r="D484" s="5"/>
      <c r="F484" s="5"/>
      <c r="G484" s="5"/>
    </row>
    <row r="485" spans="3:7" ht="15.75" customHeight="1" x14ac:dyDescent="0.25">
      <c r="C485" s="5"/>
      <c r="D485" s="5"/>
      <c r="F485" s="5"/>
      <c r="G485" s="5"/>
    </row>
    <row r="486" spans="3:7" ht="15.75" customHeight="1" x14ac:dyDescent="0.25">
      <c r="C486" s="5"/>
      <c r="D486" s="5"/>
      <c r="F486" s="5"/>
      <c r="G486" s="5"/>
    </row>
    <row r="487" spans="3:7" ht="15.75" customHeight="1" x14ac:dyDescent="0.25">
      <c r="C487" s="5"/>
      <c r="D487" s="5"/>
      <c r="F487" s="5"/>
      <c r="G487" s="5"/>
    </row>
    <row r="488" spans="3:7" ht="15.75" customHeight="1" x14ac:dyDescent="0.25">
      <c r="C488" s="5"/>
      <c r="D488" s="5"/>
      <c r="F488" s="5"/>
      <c r="G488" s="5"/>
    </row>
    <row r="489" spans="3:7" ht="15.75" customHeight="1" x14ac:dyDescent="0.25">
      <c r="C489" s="5"/>
      <c r="D489" s="5"/>
      <c r="F489" s="5"/>
      <c r="G489" s="5"/>
    </row>
    <row r="490" spans="3:7" ht="15.75" customHeight="1" x14ac:dyDescent="0.25">
      <c r="C490" s="5"/>
      <c r="D490" s="5"/>
      <c r="F490" s="5"/>
      <c r="G490" s="5"/>
    </row>
    <row r="491" spans="3:7" ht="15.75" customHeight="1" x14ac:dyDescent="0.25">
      <c r="C491" s="5"/>
      <c r="D491" s="5"/>
      <c r="F491" s="5"/>
      <c r="G491" s="5"/>
    </row>
    <row r="492" spans="3:7" ht="15.75" customHeight="1" x14ac:dyDescent="0.25">
      <c r="C492" s="5"/>
      <c r="D492" s="5"/>
      <c r="F492" s="5"/>
      <c r="G492" s="5"/>
    </row>
    <row r="493" spans="3:7" ht="15.75" customHeight="1" x14ac:dyDescent="0.25">
      <c r="C493" s="5"/>
      <c r="D493" s="5"/>
      <c r="F493" s="5"/>
      <c r="G493" s="5"/>
    </row>
    <row r="494" spans="3:7" ht="15.75" customHeight="1" x14ac:dyDescent="0.25">
      <c r="C494" s="5"/>
      <c r="D494" s="5"/>
      <c r="F494" s="5"/>
      <c r="G494" s="5"/>
    </row>
    <row r="495" spans="3:7" ht="15.75" customHeight="1" x14ac:dyDescent="0.25">
      <c r="C495" s="5"/>
      <c r="D495" s="5"/>
      <c r="F495" s="5"/>
      <c r="G495" s="5"/>
    </row>
    <row r="496" spans="3:7" ht="15.75" customHeight="1" x14ac:dyDescent="0.25">
      <c r="C496" s="5"/>
      <c r="D496" s="5"/>
      <c r="F496" s="5"/>
      <c r="G496" s="5"/>
    </row>
    <row r="497" spans="3:7" ht="15.75" customHeight="1" x14ac:dyDescent="0.25">
      <c r="C497" s="5"/>
      <c r="D497" s="5"/>
      <c r="F497" s="5"/>
      <c r="G497" s="5"/>
    </row>
    <row r="498" spans="3:7" ht="15.75" customHeight="1" x14ac:dyDescent="0.25">
      <c r="C498" s="5"/>
      <c r="D498" s="5"/>
      <c r="F498" s="5"/>
      <c r="G498" s="5"/>
    </row>
    <row r="499" spans="3:7" ht="15.75" customHeight="1" x14ac:dyDescent="0.25">
      <c r="C499" s="5"/>
      <c r="D499" s="5"/>
      <c r="F499" s="5"/>
      <c r="G499" s="5"/>
    </row>
    <row r="500" spans="3:7" ht="15.75" customHeight="1" x14ac:dyDescent="0.25">
      <c r="C500" s="5"/>
      <c r="D500" s="5"/>
      <c r="F500" s="5"/>
      <c r="G500" s="5"/>
    </row>
    <row r="501" spans="3:7" ht="15.75" customHeight="1" x14ac:dyDescent="0.25">
      <c r="C501" s="5"/>
      <c r="D501" s="5"/>
      <c r="F501" s="5"/>
      <c r="G501" s="5"/>
    </row>
    <row r="502" spans="3:7" ht="15.75" customHeight="1" x14ac:dyDescent="0.25">
      <c r="C502" s="5"/>
      <c r="D502" s="5"/>
      <c r="F502" s="5"/>
      <c r="G502" s="5"/>
    </row>
    <row r="503" spans="3:7" ht="15.75" customHeight="1" x14ac:dyDescent="0.25">
      <c r="C503" s="5"/>
      <c r="D503" s="5"/>
      <c r="F503" s="5"/>
      <c r="G503" s="5"/>
    </row>
    <row r="504" spans="3:7" ht="15.75" customHeight="1" x14ac:dyDescent="0.25">
      <c r="C504" s="5"/>
      <c r="D504" s="5"/>
      <c r="F504" s="5"/>
      <c r="G504" s="5"/>
    </row>
    <row r="505" spans="3:7" ht="15.75" customHeight="1" x14ac:dyDescent="0.25">
      <c r="C505" s="5"/>
      <c r="D505" s="5"/>
      <c r="F505" s="5"/>
      <c r="G505" s="5"/>
    </row>
    <row r="506" spans="3:7" ht="15.75" customHeight="1" x14ac:dyDescent="0.25">
      <c r="C506" s="5"/>
      <c r="D506" s="5"/>
      <c r="F506" s="5"/>
      <c r="G506" s="5"/>
    </row>
    <row r="507" spans="3:7" ht="15.75" customHeight="1" x14ac:dyDescent="0.25">
      <c r="C507" s="5"/>
      <c r="D507" s="5"/>
      <c r="F507" s="5"/>
      <c r="G507" s="5"/>
    </row>
    <row r="508" spans="3:7" ht="15.75" customHeight="1" x14ac:dyDescent="0.25">
      <c r="C508" s="5"/>
      <c r="D508" s="5"/>
      <c r="F508" s="5"/>
      <c r="G508" s="5"/>
    </row>
    <row r="509" spans="3:7" ht="15.75" customHeight="1" x14ac:dyDescent="0.25">
      <c r="C509" s="5"/>
      <c r="D509" s="5"/>
      <c r="F509" s="5"/>
      <c r="G509" s="5"/>
    </row>
    <row r="510" spans="3:7" ht="15.75" customHeight="1" x14ac:dyDescent="0.25">
      <c r="C510" s="5"/>
      <c r="D510" s="5"/>
      <c r="F510" s="5"/>
      <c r="G510" s="5"/>
    </row>
    <row r="511" spans="3:7" ht="15.75" customHeight="1" x14ac:dyDescent="0.25">
      <c r="C511" s="5"/>
      <c r="D511" s="5"/>
      <c r="F511" s="5"/>
      <c r="G511" s="5"/>
    </row>
    <row r="512" spans="3:7" ht="15.75" customHeight="1" x14ac:dyDescent="0.25">
      <c r="C512" s="5"/>
      <c r="D512" s="5"/>
      <c r="F512" s="5"/>
      <c r="G512" s="5"/>
    </row>
    <row r="513" spans="3:7" ht="15.75" customHeight="1" x14ac:dyDescent="0.25">
      <c r="C513" s="5"/>
      <c r="D513" s="5"/>
      <c r="F513" s="5"/>
      <c r="G513" s="5"/>
    </row>
    <row r="514" spans="3:7" ht="15.75" customHeight="1" x14ac:dyDescent="0.25">
      <c r="C514" s="5"/>
      <c r="D514" s="5"/>
      <c r="F514" s="5"/>
      <c r="G514" s="5"/>
    </row>
    <row r="515" spans="3:7" ht="15.75" customHeight="1" x14ac:dyDescent="0.25">
      <c r="C515" s="5"/>
      <c r="D515" s="5"/>
      <c r="F515" s="5"/>
      <c r="G515" s="5"/>
    </row>
    <row r="516" spans="3:7" ht="15.75" customHeight="1" x14ac:dyDescent="0.25">
      <c r="C516" s="5"/>
      <c r="D516" s="5"/>
      <c r="F516" s="5"/>
      <c r="G516" s="5"/>
    </row>
    <row r="517" spans="3:7" ht="15.75" customHeight="1" x14ac:dyDescent="0.25">
      <c r="C517" s="5"/>
      <c r="D517" s="5"/>
      <c r="F517" s="5"/>
      <c r="G517" s="5"/>
    </row>
    <row r="518" spans="3:7" ht="15.75" customHeight="1" x14ac:dyDescent="0.25">
      <c r="C518" s="5"/>
      <c r="D518" s="5"/>
      <c r="F518" s="5"/>
      <c r="G518" s="5"/>
    </row>
    <row r="519" spans="3:7" ht="15.75" customHeight="1" x14ac:dyDescent="0.25">
      <c r="C519" s="5"/>
      <c r="D519" s="5"/>
      <c r="F519" s="5"/>
      <c r="G519" s="5"/>
    </row>
    <row r="520" spans="3:7" ht="15.75" customHeight="1" x14ac:dyDescent="0.25">
      <c r="C520" s="5"/>
      <c r="D520" s="5"/>
      <c r="F520" s="5"/>
      <c r="G520" s="5"/>
    </row>
    <row r="521" spans="3:7" ht="15.75" customHeight="1" x14ac:dyDescent="0.25">
      <c r="C521" s="5"/>
      <c r="D521" s="5"/>
      <c r="F521" s="5"/>
      <c r="G521" s="5"/>
    </row>
    <row r="522" spans="3:7" ht="15.75" customHeight="1" x14ac:dyDescent="0.25">
      <c r="C522" s="5"/>
      <c r="D522" s="5"/>
      <c r="F522" s="5"/>
      <c r="G522" s="5"/>
    </row>
    <row r="523" spans="3:7" ht="15.75" customHeight="1" x14ac:dyDescent="0.25">
      <c r="C523" s="5"/>
      <c r="D523" s="5"/>
      <c r="F523" s="5"/>
      <c r="G523" s="5"/>
    </row>
    <row r="524" spans="3:7" ht="15.75" customHeight="1" x14ac:dyDescent="0.25">
      <c r="C524" s="5"/>
      <c r="D524" s="5"/>
      <c r="F524" s="5"/>
      <c r="G524" s="5"/>
    </row>
    <row r="525" spans="3:7" ht="15.75" customHeight="1" x14ac:dyDescent="0.25">
      <c r="C525" s="5"/>
      <c r="D525" s="5"/>
      <c r="F525" s="5"/>
      <c r="G525" s="5"/>
    </row>
    <row r="526" spans="3:7" ht="15.75" customHeight="1" x14ac:dyDescent="0.25">
      <c r="C526" s="5"/>
      <c r="D526" s="5"/>
      <c r="F526" s="5"/>
      <c r="G526" s="5"/>
    </row>
    <row r="527" spans="3:7" ht="15.75" customHeight="1" x14ac:dyDescent="0.25">
      <c r="C527" s="5"/>
      <c r="D527" s="5"/>
      <c r="F527" s="5"/>
      <c r="G527" s="5"/>
    </row>
    <row r="528" spans="3:7" ht="15.75" customHeight="1" x14ac:dyDescent="0.25">
      <c r="C528" s="5"/>
      <c r="D528" s="5"/>
      <c r="F528" s="5"/>
      <c r="G528" s="5"/>
    </row>
    <row r="529" spans="3:7" ht="15.75" customHeight="1" x14ac:dyDescent="0.25">
      <c r="C529" s="5"/>
      <c r="D529" s="5"/>
      <c r="F529" s="5"/>
      <c r="G529" s="5"/>
    </row>
    <row r="530" spans="3:7" ht="15.75" customHeight="1" x14ac:dyDescent="0.25">
      <c r="C530" s="5"/>
      <c r="D530" s="5"/>
      <c r="F530" s="5"/>
      <c r="G530" s="5"/>
    </row>
    <row r="531" spans="3:7" ht="15.75" customHeight="1" x14ac:dyDescent="0.25">
      <c r="C531" s="5"/>
      <c r="D531" s="5"/>
      <c r="F531" s="5"/>
      <c r="G531" s="5"/>
    </row>
    <row r="532" spans="3:7" ht="15.75" customHeight="1" x14ac:dyDescent="0.25">
      <c r="C532" s="5"/>
      <c r="D532" s="5"/>
      <c r="F532" s="5"/>
      <c r="G532" s="5"/>
    </row>
    <row r="533" spans="3:7" ht="15.75" customHeight="1" x14ac:dyDescent="0.25">
      <c r="C533" s="5"/>
      <c r="D533" s="5"/>
      <c r="F533" s="5"/>
      <c r="G533" s="5"/>
    </row>
    <row r="534" spans="3:7" ht="15.75" customHeight="1" x14ac:dyDescent="0.25">
      <c r="C534" s="5"/>
      <c r="D534" s="5"/>
      <c r="F534" s="5"/>
      <c r="G534" s="5"/>
    </row>
    <row r="535" spans="3:7" ht="15.75" customHeight="1" x14ac:dyDescent="0.25">
      <c r="C535" s="5"/>
      <c r="D535" s="5"/>
      <c r="F535" s="5"/>
      <c r="G535" s="5"/>
    </row>
    <row r="536" spans="3:7" ht="15.75" customHeight="1" x14ac:dyDescent="0.25">
      <c r="C536" s="5"/>
      <c r="D536" s="5"/>
      <c r="F536" s="5"/>
      <c r="G536" s="5"/>
    </row>
    <row r="537" spans="3:7" ht="15.75" customHeight="1" x14ac:dyDescent="0.25">
      <c r="C537" s="5"/>
      <c r="D537" s="5"/>
      <c r="F537" s="5"/>
      <c r="G537" s="5"/>
    </row>
    <row r="538" spans="3:7" ht="15.75" customHeight="1" x14ac:dyDescent="0.25">
      <c r="C538" s="5"/>
      <c r="D538" s="5"/>
      <c r="F538" s="5"/>
      <c r="G538" s="5"/>
    </row>
    <row r="539" spans="3:7" ht="15.75" customHeight="1" x14ac:dyDescent="0.25">
      <c r="C539" s="5"/>
      <c r="D539" s="5"/>
      <c r="F539" s="5"/>
      <c r="G539" s="5"/>
    </row>
    <row r="540" spans="3:7" ht="15.75" customHeight="1" x14ac:dyDescent="0.25">
      <c r="C540" s="5"/>
      <c r="D540" s="5"/>
      <c r="F540" s="5"/>
      <c r="G540" s="5"/>
    </row>
    <row r="541" spans="3:7" ht="15.75" customHeight="1" x14ac:dyDescent="0.25">
      <c r="C541" s="5"/>
      <c r="D541" s="5"/>
      <c r="F541" s="5"/>
      <c r="G541" s="5"/>
    </row>
    <row r="542" spans="3:7" ht="15.75" customHeight="1" x14ac:dyDescent="0.25">
      <c r="C542" s="5"/>
      <c r="D542" s="5"/>
      <c r="F542" s="5"/>
      <c r="G542" s="5"/>
    </row>
    <row r="543" spans="3:7" ht="15.75" customHeight="1" x14ac:dyDescent="0.25">
      <c r="C543" s="5"/>
      <c r="D543" s="5"/>
      <c r="F543" s="5"/>
      <c r="G543" s="5"/>
    </row>
    <row r="544" spans="3:7" ht="15.75" customHeight="1" x14ac:dyDescent="0.25">
      <c r="C544" s="5"/>
      <c r="D544" s="5"/>
      <c r="F544" s="5"/>
      <c r="G544" s="5"/>
    </row>
    <row r="545" spans="3:7" ht="15.75" customHeight="1" x14ac:dyDescent="0.25">
      <c r="C545" s="5"/>
      <c r="D545" s="5"/>
      <c r="F545" s="5"/>
      <c r="G545" s="5"/>
    </row>
    <row r="546" spans="3:7" ht="15.75" customHeight="1" x14ac:dyDescent="0.25">
      <c r="C546" s="5"/>
      <c r="D546" s="5"/>
      <c r="F546" s="5"/>
      <c r="G546" s="5"/>
    </row>
    <row r="547" spans="3:7" ht="15.75" customHeight="1" x14ac:dyDescent="0.25">
      <c r="C547" s="5"/>
      <c r="D547" s="5"/>
      <c r="F547" s="5"/>
      <c r="G547" s="5"/>
    </row>
    <row r="548" spans="3:7" ht="15.75" customHeight="1" x14ac:dyDescent="0.25">
      <c r="C548" s="5"/>
      <c r="D548" s="5"/>
      <c r="F548" s="5"/>
      <c r="G548" s="5"/>
    </row>
    <row r="549" spans="3:7" ht="15.75" customHeight="1" x14ac:dyDescent="0.25">
      <c r="C549" s="5"/>
      <c r="D549" s="5"/>
      <c r="F549" s="5"/>
      <c r="G549" s="5"/>
    </row>
    <row r="550" spans="3:7" ht="15.75" customHeight="1" x14ac:dyDescent="0.25">
      <c r="C550" s="5"/>
      <c r="D550" s="5"/>
      <c r="F550" s="5"/>
      <c r="G550" s="5"/>
    </row>
    <row r="551" spans="3:7" ht="15.75" customHeight="1" x14ac:dyDescent="0.25">
      <c r="C551" s="5"/>
      <c r="D551" s="5"/>
      <c r="F551" s="5"/>
      <c r="G551" s="5"/>
    </row>
    <row r="552" spans="3:7" ht="15.75" customHeight="1" x14ac:dyDescent="0.25">
      <c r="C552" s="5"/>
      <c r="D552" s="5"/>
      <c r="F552" s="5"/>
      <c r="G552" s="5"/>
    </row>
    <row r="553" spans="3:7" ht="15.75" customHeight="1" x14ac:dyDescent="0.25">
      <c r="C553" s="5"/>
      <c r="D553" s="5"/>
      <c r="F553" s="5"/>
      <c r="G553" s="5"/>
    </row>
    <row r="554" spans="3:7" ht="15.75" customHeight="1" x14ac:dyDescent="0.25">
      <c r="C554" s="5"/>
      <c r="D554" s="5"/>
      <c r="F554" s="5"/>
      <c r="G554" s="5"/>
    </row>
    <row r="555" spans="3:7" ht="15.75" customHeight="1" x14ac:dyDescent="0.25">
      <c r="C555" s="5"/>
      <c r="D555" s="5"/>
      <c r="F555" s="5"/>
      <c r="G555" s="5"/>
    </row>
    <row r="556" spans="3:7" ht="15.75" customHeight="1" x14ac:dyDescent="0.25">
      <c r="C556" s="5"/>
      <c r="D556" s="5"/>
      <c r="F556" s="5"/>
      <c r="G556" s="5"/>
    </row>
    <row r="557" spans="3:7" ht="15.75" customHeight="1" x14ac:dyDescent="0.25">
      <c r="C557" s="5"/>
      <c r="D557" s="5"/>
      <c r="F557" s="5"/>
      <c r="G557" s="5"/>
    </row>
    <row r="558" spans="3:7" ht="15.75" customHeight="1" x14ac:dyDescent="0.25">
      <c r="C558" s="5"/>
      <c r="D558" s="5"/>
      <c r="F558" s="5"/>
      <c r="G558" s="5"/>
    </row>
    <row r="559" spans="3:7" ht="15.75" customHeight="1" x14ac:dyDescent="0.25">
      <c r="C559" s="5"/>
      <c r="D559" s="5"/>
      <c r="F559" s="5"/>
      <c r="G559" s="5"/>
    </row>
    <row r="560" spans="3:7" ht="15.75" customHeight="1" x14ac:dyDescent="0.25">
      <c r="C560" s="5"/>
      <c r="D560" s="5"/>
      <c r="F560" s="5"/>
      <c r="G560" s="5"/>
    </row>
    <row r="561" spans="3:7" ht="15.75" customHeight="1" x14ac:dyDescent="0.25">
      <c r="C561" s="5"/>
      <c r="D561" s="5"/>
      <c r="F561" s="5"/>
      <c r="G561" s="5"/>
    </row>
    <row r="562" spans="3:7" ht="15.75" customHeight="1" x14ac:dyDescent="0.25">
      <c r="C562" s="5"/>
      <c r="D562" s="5"/>
      <c r="F562" s="5"/>
      <c r="G562" s="5"/>
    </row>
    <row r="563" spans="3:7" ht="15.75" customHeight="1" x14ac:dyDescent="0.25">
      <c r="C563" s="5"/>
      <c r="D563" s="5"/>
      <c r="F563" s="5"/>
      <c r="G563" s="5"/>
    </row>
    <row r="564" spans="3:7" ht="15.75" customHeight="1" x14ac:dyDescent="0.25">
      <c r="C564" s="5"/>
      <c r="D564" s="5"/>
      <c r="F564" s="5"/>
      <c r="G564" s="5"/>
    </row>
    <row r="565" spans="3:7" ht="15.75" customHeight="1" x14ac:dyDescent="0.25">
      <c r="C565" s="5"/>
      <c r="D565" s="5"/>
      <c r="F565" s="5"/>
      <c r="G565" s="5"/>
    </row>
    <row r="566" spans="3:7" ht="15.75" customHeight="1" x14ac:dyDescent="0.25">
      <c r="C566" s="5"/>
      <c r="D566" s="5"/>
      <c r="F566" s="5"/>
      <c r="G566" s="5"/>
    </row>
    <row r="567" spans="3:7" ht="15.75" customHeight="1" x14ac:dyDescent="0.25">
      <c r="C567" s="5"/>
      <c r="D567" s="5"/>
      <c r="F567" s="5"/>
      <c r="G567" s="5"/>
    </row>
    <row r="568" spans="3:7" ht="15.75" customHeight="1" x14ac:dyDescent="0.25">
      <c r="C568" s="5"/>
      <c r="D568" s="5"/>
      <c r="F568" s="5"/>
      <c r="G568" s="5"/>
    </row>
    <row r="569" spans="3:7" ht="15.75" customHeight="1" x14ac:dyDescent="0.25">
      <c r="C569" s="5"/>
      <c r="D569" s="5"/>
      <c r="F569" s="5"/>
      <c r="G569" s="5"/>
    </row>
    <row r="570" spans="3:7" ht="15.75" customHeight="1" x14ac:dyDescent="0.25">
      <c r="C570" s="5"/>
      <c r="D570" s="5"/>
      <c r="F570" s="5"/>
      <c r="G570" s="5"/>
    </row>
    <row r="571" spans="3:7" ht="15.75" customHeight="1" x14ac:dyDescent="0.25">
      <c r="C571" s="5"/>
      <c r="D571" s="5"/>
      <c r="F571" s="5"/>
      <c r="G571" s="5"/>
    </row>
    <row r="572" spans="3:7" ht="15.75" customHeight="1" x14ac:dyDescent="0.25">
      <c r="C572" s="5"/>
      <c r="D572" s="5"/>
      <c r="F572" s="5"/>
      <c r="G572" s="5"/>
    </row>
    <row r="573" spans="3:7" ht="15.75" customHeight="1" x14ac:dyDescent="0.25">
      <c r="C573" s="5"/>
      <c r="D573" s="5"/>
      <c r="F573" s="5"/>
      <c r="G573" s="5"/>
    </row>
    <row r="574" spans="3:7" ht="15.75" customHeight="1" x14ac:dyDescent="0.25">
      <c r="C574" s="5"/>
      <c r="D574" s="5"/>
      <c r="F574" s="5"/>
      <c r="G574" s="5"/>
    </row>
    <row r="575" spans="3:7" ht="15.75" customHeight="1" x14ac:dyDescent="0.25">
      <c r="C575" s="5"/>
      <c r="D575" s="5"/>
      <c r="F575" s="5"/>
      <c r="G575" s="5"/>
    </row>
    <row r="576" spans="3:7" ht="15.75" customHeight="1" x14ac:dyDescent="0.25">
      <c r="C576" s="5"/>
      <c r="D576" s="5"/>
      <c r="F576" s="5"/>
      <c r="G576" s="5"/>
    </row>
    <row r="577" spans="3:7" ht="15.75" customHeight="1" x14ac:dyDescent="0.25">
      <c r="C577" s="5"/>
      <c r="D577" s="5"/>
      <c r="F577" s="5"/>
      <c r="G577" s="5"/>
    </row>
    <row r="578" spans="3:7" ht="15.75" customHeight="1" x14ac:dyDescent="0.25">
      <c r="C578" s="5"/>
      <c r="D578" s="5"/>
      <c r="F578" s="5"/>
      <c r="G578" s="5"/>
    </row>
    <row r="579" spans="3:7" ht="15.75" customHeight="1" x14ac:dyDescent="0.25">
      <c r="C579" s="5"/>
      <c r="D579" s="5"/>
      <c r="F579" s="5"/>
      <c r="G579" s="5"/>
    </row>
    <row r="580" spans="3:7" ht="15.75" customHeight="1" x14ac:dyDescent="0.25">
      <c r="C580" s="5"/>
      <c r="D580" s="5"/>
      <c r="F580" s="5"/>
      <c r="G580" s="5"/>
    </row>
    <row r="581" spans="3:7" ht="15.75" customHeight="1" x14ac:dyDescent="0.25">
      <c r="C581" s="5"/>
      <c r="D581" s="5"/>
      <c r="F581" s="5"/>
      <c r="G581" s="5"/>
    </row>
    <row r="582" spans="3:7" ht="15.75" customHeight="1" x14ac:dyDescent="0.25">
      <c r="C582" s="5"/>
      <c r="D582" s="5"/>
      <c r="F582" s="5"/>
      <c r="G582" s="5"/>
    </row>
    <row r="583" spans="3:7" ht="15.75" customHeight="1" x14ac:dyDescent="0.25">
      <c r="C583" s="5"/>
      <c r="D583" s="5"/>
      <c r="F583" s="5"/>
      <c r="G583" s="5"/>
    </row>
    <row r="584" spans="3:7" ht="15.75" customHeight="1" x14ac:dyDescent="0.25">
      <c r="C584" s="5"/>
      <c r="D584" s="5"/>
      <c r="F584" s="5"/>
      <c r="G584" s="5"/>
    </row>
    <row r="585" spans="3:7" ht="15.75" customHeight="1" x14ac:dyDescent="0.25">
      <c r="C585" s="5"/>
      <c r="D585" s="5"/>
      <c r="F585" s="5"/>
      <c r="G585" s="5"/>
    </row>
    <row r="586" spans="3:7" ht="15.75" customHeight="1" x14ac:dyDescent="0.25">
      <c r="C586" s="5"/>
      <c r="D586" s="5"/>
      <c r="F586" s="5"/>
      <c r="G586" s="5"/>
    </row>
    <row r="587" spans="3:7" ht="15.75" customHeight="1" x14ac:dyDescent="0.25">
      <c r="C587" s="5"/>
      <c r="D587" s="5"/>
      <c r="F587" s="5"/>
      <c r="G587" s="5"/>
    </row>
    <row r="588" spans="3:7" ht="15.75" customHeight="1" x14ac:dyDescent="0.25">
      <c r="C588" s="5"/>
      <c r="D588" s="5"/>
      <c r="F588" s="5"/>
      <c r="G588" s="5"/>
    </row>
    <row r="589" spans="3:7" ht="15.75" customHeight="1" x14ac:dyDescent="0.25">
      <c r="C589" s="5"/>
      <c r="D589" s="5"/>
      <c r="F589" s="5"/>
      <c r="G589" s="5"/>
    </row>
    <row r="590" spans="3:7" ht="15.75" customHeight="1" x14ac:dyDescent="0.25">
      <c r="C590" s="5"/>
      <c r="D590" s="5"/>
      <c r="F590" s="5"/>
      <c r="G590" s="5"/>
    </row>
    <row r="591" spans="3:7" ht="15.75" customHeight="1" x14ac:dyDescent="0.25">
      <c r="C591" s="5"/>
      <c r="D591" s="5"/>
      <c r="F591" s="5"/>
      <c r="G591" s="5"/>
    </row>
    <row r="592" spans="3:7" ht="15.75" customHeight="1" x14ac:dyDescent="0.25">
      <c r="C592" s="5"/>
      <c r="D592" s="5"/>
      <c r="F592" s="5"/>
      <c r="G592" s="5"/>
    </row>
    <row r="593" spans="3:7" ht="15.75" customHeight="1" x14ac:dyDescent="0.25">
      <c r="C593" s="5"/>
      <c r="D593" s="5"/>
      <c r="F593" s="5"/>
      <c r="G593" s="5"/>
    </row>
    <row r="594" spans="3:7" ht="15.75" customHeight="1" x14ac:dyDescent="0.25">
      <c r="C594" s="5"/>
      <c r="D594" s="5"/>
      <c r="F594" s="5"/>
      <c r="G594" s="5"/>
    </row>
    <row r="595" spans="3:7" ht="15.75" customHeight="1" x14ac:dyDescent="0.25">
      <c r="C595" s="5"/>
      <c r="D595" s="5"/>
      <c r="F595" s="5"/>
      <c r="G595" s="5"/>
    </row>
    <row r="596" spans="3:7" ht="15.75" customHeight="1" x14ac:dyDescent="0.25">
      <c r="C596" s="5"/>
      <c r="D596" s="5"/>
      <c r="F596" s="5"/>
      <c r="G596" s="5"/>
    </row>
    <row r="597" spans="3:7" ht="15.75" customHeight="1" x14ac:dyDescent="0.25">
      <c r="C597" s="5"/>
      <c r="D597" s="5"/>
      <c r="F597" s="5"/>
      <c r="G597" s="5"/>
    </row>
    <row r="598" spans="3:7" ht="15.75" customHeight="1" x14ac:dyDescent="0.25">
      <c r="C598" s="5"/>
      <c r="D598" s="5"/>
      <c r="F598" s="5"/>
      <c r="G598" s="5"/>
    </row>
    <row r="599" spans="3:7" ht="15.75" customHeight="1" x14ac:dyDescent="0.25">
      <c r="C599" s="5"/>
      <c r="D599" s="5"/>
      <c r="F599" s="5"/>
      <c r="G599" s="5"/>
    </row>
    <row r="600" spans="3:7" ht="15.75" customHeight="1" x14ac:dyDescent="0.25">
      <c r="C600" s="5"/>
      <c r="D600" s="5"/>
      <c r="F600" s="5"/>
      <c r="G600" s="5"/>
    </row>
    <row r="601" spans="3:7" ht="15.75" customHeight="1" x14ac:dyDescent="0.25">
      <c r="C601" s="5"/>
      <c r="D601" s="5"/>
      <c r="F601" s="5"/>
      <c r="G601" s="5"/>
    </row>
    <row r="602" spans="3:7" ht="15.75" customHeight="1" x14ac:dyDescent="0.25">
      <c r="C602" s="5"/>
      <c r="D602" s="5"/>
      <c r="F602" s="5"/>
      <c r="G602" s="5"/>
    </row>
    <row r="603" spans="3:7" ht="15.75" customHeight="1" x14ac:dyDescent="0.25">
      <c r="C603" s="5"/>
      <c r="D603" s="5"/>
      <c r="F603" s="5"/>
      <c r="G603" s="5"/>
    </row>
    <row r="604" spans="3:7" ht="15.75" customHeight="1" x14ac:dyDescent="0.25">
      <c r="C604" s="5"/>
      <c r="D604" s="5"/>
      <c r="F604" s="5"/>
      <c r="G604" s="5"/>
    </row>
    <row r="605" spans="3:7" ht="15.75" customHeight="1" x14ac:dyDescent="0.25">
      <c r="C605" s="5"/>
      <c r="D605" s="5"/>
      <c r="F605" s="5"/>
      <c r="G605" s="5"/>
    </row>
    <row r="606" spans="3:7" ht="15.75" customHeight="1" x14ac:dyDescent="0.25">
      <c r="C606" s="5"/>
      <c r="D606" s="5"/>
      <c r="F606" s="5"/>
      <c r="G606" s="5"/>
    </row>
    <row r="607" spans="3:7" ht="15.75" customHeight="1" x14ac:dyDescent="0.25">
      <c r="C607" s="5"/>
      <c r="D607" s="5"/>
      <c r="F607" s="5"/>
      <c r="G607" s="5"/>
    </row>
    <row r="608" spans="3:7" ht="15.75" customHeight="1" x14ac:dyDescent="0.25">
      <c r="C608" s="5"/>
      <c r="D608" s="5"/>
      <c r="F608" s="5"/>
      <c r="G608" s="5"/>
    </row>
    <row r="609" spans="3:7" ht="15.75" customHeight="1" x14ac:dyDescent="0.25">
      <c r="C609" s="5"/>
      <c r="D609" s="5"/>
      <c r="F609" s="5"/>
      <c r="G609" s="5"/>
    </row>
    <row r="610" spans="3:7" ht="15.75" customHeight="1" x14ac:dyDescent="0.25">
      <c r="C610" s="5"/>
      <c r="D610" s="5"/>
      <c r="F610" s="5"/>
      <c r="G610" s="5"/>
    </row>
    <row r="611" spans="3:7" ht="15.75" customHeight="1" x14ac:dyDescent="0.25">
      <c r="C611" s="5"/>
      <c r="D611" s="5"/>
      <c r="F611" s="5"/>
      <c r="G611" s="5"/>
    </row>
    <row r="612" spans="3:7" ht="15.75" customHeight="1" x14ac:dyDescent="0.25">
      <c r="C612" s="5"/>
      <c r="D612" s="5"/>
      <c r="F612" s="5"/>
      <c r="G612" s="5"/>
    </row>
    <row r="613" spans="3:7" ht="15.75" customHeight="1" x14ac:dyDescent="0.25">
      <c r="C613" s="5"/>
      <c r="D613" s="5"/>
      <c r="F613" s="5"/>
      <c r="G613" s="5"/>
    </row>
    <row r="614" spans="3:7" ht="15.75" customHeight="1" x14ac:dyDescent="0.25">
      <c r="C614" s="5"/>
      <c r="D614" s="5"/>
      <c r="F614" s="5"/>
      <c r="G614" s="5"/>
    </row>
    <row r="615" spans="3:7" ht="15.75" customHeight="1" x14ac:dyDescent="0.25">
      <c r="C615" s="5"/>
      <c r="D615" s="5"/>
      <c r="F615" s="5"/>
      <c r="G615" s="5"/>
    </row>
    <row r="616" spans="3:7" ht="15.75" customHeight="1" x14ac:dyDescent="0.25">
      <c r="C616" s="5"/>
      <c r="D616" s="5"/>
      <c r="F616" s="5"/>
      <c r="G616" s="5"/>
    </row>
    <row r="617" spans="3:7" ht="15.75" customHeight="1" x14ac:dyDescent="0.25">
      <c r="C617" s="5"/>
      <c r="D617" s="5"/>
      <c r="F617" s="5"/>
      <c r="G617" s="5"/>
    </row>
    <row r="618" spans="3:7" ht="15.75" customHeight="1" x14ac:dyDescent="0.25">
      <c r="C618" s="5"/>
      <c r="D618" s="5"/>
      <c r="F618" s="5"/>
      <c r="G618" s="5"/>
    </row>
    <row r="619" spans="3:7" ht="15.75" customHeight="1" x14ac:dyDescent="0.25">
      <c r="C619" s="5"/>
      <c r="D619" s="5"/>
      <c r="F619" s="5"/>
      <c r="G619" s="5"/>
    </row>
    <row r="620" spans="3:7" ht="15.75" customHeight="1" x14ac:dyDescent="0.25">
      <c r="C620" s="5"/>
      <c r="D620" s="5"/>
      <c r="F620" s="5"/>
      <c r="G620" s="5"/>
    </row>
    <row r="621" spans="3:7" ht="15.75" customHeight="1" x14ac:dyDescent="0.25">
      <c r="C621" s="5"/>
      <c r="D621" s="5"/>
      <c r="F621" s="5"/>
      <c r="G621" s="5"/>
    </row>
    <row r="622" spans="3:7" ht="15.75" customHeight="1" x14ac:dyDescent="0.25">
      <c r="C622" s="5"/>
      <c r="D622" s="5"/>
      <c r="F622" s="5"/>
      <c r="G622" s="5"/>
    </row>
    <row r="623" spans="3:7" ht="15.75" customHeight="1" x14ac:dyDescent="0.25">
      <c r="C623" s="5"/>
      <c r="D623" s="5"/>
      <c r="F623" s="5"/>
      <c r="G623" s="5"/>
    </row>
    <row r="624" spans="3:7" ht="15.75" customHeight="1" x14ac:dyDescent="0.25">
      <c r="C624" s="5"/>
      <c r="D624" s="5"/>
      <c r="F624" s="5"/>
      <c r="G624" s="5"/>
    </row>
    <row r="625" spans="3:7" ht="15.75" customHeight="1" x14ac:dyDescent="0.25">
      <c r="C625" s="5"/>
      <c r="D625" s="5"/>
      <c r="F625" s="5"/>
      <c r="G625" s="5"/>
    </row>
    <row r="626" spans="3:7" ht="15.75" customHeight="1" x14ac:dyDescent="0.25">
      <c r="C626" s="5"/>
      <c r="D626" s="5"/>
      <c r="F626" s="5"/>
      <c r="G626" s="5"/>
    </row>
    <row r="627" spans="3:7" ht="15.75" customHeight="1" x14ac:dyDescent="0.25">
      <c r="C627" s="5"/>
      <c r="D627" s="5"/>
      <c r="F627" s="5"/>
      <c r="G627" s="5"/>
    </row>
    <row r="628" spans="3:7" ht="15.75" customHeight="1" x14ac:dyDescent="0.25">
      <c r="C628" s="5"/>
      <c r="D628" s="5"/>
      <c r="F628" s="5"/>
      <c r="G628" s="5"/>
    </row>
    <row r="629" spans="3:7" ht="15.75" customHeight="1" x14ac:dyDescent="0.25">
      <c r="C629" s="5"/>
      <c r="D629" s="5"/>
      <c r="F629" s="5"/>
      <c r="G629" s="5"/>
    </row>
    <row r="630" spans="3:7" ht="15.75" customHeight="1" x14ac:dyDescent="0.25">
      <c r="C630" s="5"/>
      <c r="D630" s="5"/>
      <c r="F630" s="5"/>
      <c r="G630" s="5"/>
    </row>
    <row r="631" spans="3:7" ht="15.75" customHeight="1" x14ac:dyDescent="0.25">
      <c r="C631" s="5"/>
      <c r="D631" s="5"/>
      <c r="F631" s="5"/>
      <c r="G631" s="5"/>
    </row>
    <row r="632" spans="3:7" ht="15.75" customHeight="1" x14ac:dyDescent="0.25">
      <c r="C632" s="5"/>
      <c r="D632" s="5"/>
      <c r="F632" s="5"/>
      <c r="G632" s="5"/>
    </row>
    <row r="633" spans="3:7" ht="15.75" customHeight="1" x14ac:dyDescent="0.25">
      <c r="C633" s="5"/>
      <c r="D633" s="5"/>
      <c r="F633" s="5"/>
      <c r="G633" s="5"/>
    </row>
    <row r="634" spans="3:7" ht="15.75" customHeight="1" x14ac:dyDescent="0.25">
      <c r="C634" s="5"/>
      <c r="D634" s="5"/>
      <c r="F634" s="5"/>
      <c r="G634" s="5"/>
    </row>
    <row r="635" spans="3:7" ht="15.75" customHeight="1" x14ac:dyDescent="0.25">
      <c r="C635" s="5"/>
      <c r="D635" s="5"/>
      <c r="F635" s="5"/>
      <c r="G635" s="5"/>
    </row>
    <row r="636" spans="3:7" ht="15.75" customHeight="1" x14ac:dyDescent="0.25">
      <c r="C636" s="5"/>
      <c r="D636" s="5"/>
      <c r="F636" s="5"/>
      <c r="G636" s="5"/>
    </row>
    <row r="637" spans="3:7" ht="15.75" customHeight="1" x14ac:dyDescent="0.25">
      <c r="C637" s="5"/>
      <c r="D637" s="5"/>
      <c r="F637" s="5"/>
      <c r="G637" s="5"/>
    </row>
    <row r="638" spans="3:7" ht="15.75" customHeight="1" x14ac:dyDescent="0.25">
      <c r="C638" s="5"/>
      <c r="D638" s="5"/>
      <c r="F638" s="5"/>
      <c r="G638" s="5"/>
    </row>
    <row r="639" spans="3:7" ht="15.75" customHeight="1" x14ac:dyDescent="0.25">
      <c r="C639" s="5"/>
      <c r="D639" s="5"/>
      <c r="F639" s="5"/>
      <c r="G639" s="5"/>
    </row>
    <row r="640" spans="3:7" ht="15.75" customHeight="1" x14ac:dyDescent="0.25">
      <c r="C640" s="5"/>
      <c r="D640" s="5"/>
      <c r="F640" s="5"/>
      <c r="G640" s="5"/>
    </row>
    <row r="641" spans="3:7" ht="15.75" customHeight="1" x14ac:dyDescent="0.25">
      <c r="C641" s="5"/>
      <c r="D641" s="5"/>
      <c r="F641" s="5"/>
      <c r="G641" s="5"/>
    </row>
    <row r="642" spans="3:7" ht="15.75" customHeight="1" x14ac:dyDescent="0.25">
      <c r="C642" s="5"/>
      <c r="D642" s="5"/>
      <c r="F642" s="5"/>
      <c r="G642" s="5"/>
    </row>
    <row r="643" spans="3:7" ht="15.75" customHeight="1" x14ac:dyDescent="0.25">
      <c r="C643" s="5"/>
      <c r="D643" s="5"/>
      <c r="F643" s="5"/>
      <c r="G643" s="5"/>
    </row>
    <row r="644" spans="3:7" ht="15.75" customHeight="1" x14ac:dyDescent="0.25">
      <c r="C644" s="5"/>
      <c r="D644" s="5"/>
      <c r="F644" s="5"/>
      <c r="G644" s="5"/>
    </row>
    <row r="645" spans="3:7" ht="15.75" customHeight="1" x14ac:dyDescent="0.25">
      <c r="C645" s="5"/>
      <c r="D645" s="5"/>
      <c r="F645" s="5"/>
      <c r="G645" s="5"/>
    </row>
    <row r="646" spans="3:7" ht="15.75" customHeight="1" x14ac:dyDescent="0.25">
      <c r="C646" s="5"/>
      <c r="D646" s="5"/>
      <c r="F646" s="5"/>
      <c r="G646" s="5"/>
    </row>
    <row r="647" spans="3:7" ht="15.75" customHeight="1" x14ac:dyDescent="0.25">
      <c r="C647" s="5"/>
      <c r="D647" s="5"/>
      <c r="F647" s="5"/>
      <c r="G647" s="5"/>
    </row>
    <row r="648" spans="3:7" ht="15.75" customHeight="1" x14ac:dyDescent="0.25">
      <c r="C648" s="5"/>
      <c r="D648" s="5"/>
      <c r="F648" s="5"/>
      <c r="G648" s="5"/>
    </row>
    <row r="649" spans="3:7" ht="15.75" customHeight="1" x14ac:dyDescent="0.25">
      <c r="C649" s="5"/>
      <c r="D649" s="5"/>
      <c r="F649" s="5"/>
      <c r="G649" s="5"/>
    </row>
    <row r="650" spans="3:7" ht="15.75" customHeight="1" x14ac:dyDescent="0.25">
      <c r="C650" s="5"/>
      <c r="D650" s="5"/>
      <c r="F650" s="5"/>
      <c r="G650" s="5"/>
    </row>
    <row r="651" spans="3:7" ht="15.75" customHeight="1" x14ac:dyDescent="0.25">
      <c r="C651" s="5"/>
      <c r="D651" s="5"/>
      <c r="F651" s="5"/>
      <c r="G651" s="5"/>
    </row>
    <row r="652" spans="3:7" ht="15.75" customHeight="1" x14ac:dyDescent="0.25">
      <c r="C652" s="5"/>
      <c r="D652" s="5"/>
      <c r="F652" s="5"/>
      <c r="G652" s="5"/>
    </row>
    <row r="653" spans="3:7" ht="15.75" customHeight="1" x14ac:dyDescent="0.25">
      <c r="C653" s="5"/>
      <c r="D653" s="5"/>
      <c r="F653" s="5"/>
      <c r="G653" s="5"/>
    </row>
    <row r="654" spans="3:7" ht="15.75" customHeight="1" x14ac:dyDescent="0.25">
      <c r="C654" s="5"/>
      <c r="D654" s="5"/>
      <c r="F654" s="5"/>
      <c r="G654" s="5"/>
    </row>
    <row r="655" spans="3:7" ht="15.75" customHeight="1" x14ac:dyDescent="0.25">
      <c r="C655" s="5"/>
      <c r="D655" s="5"/>
      <c r="F655" s="5"/>
      <c r="G655" s="5"/>
    </row>
    <row r="656" spans="3:7" ht="15.75" customHeight="1" x14ac:dyDescent="0.25">
      <c r="C656" s="5"/>
      <c r="D656" s="5"/>
      <c r="F656" s="5"/>
      <c r="G656" s="5"/>
    </row>
    <row r="657" spans="3:7" ht="15.75" customHeight="1" x14ac:dyDescent="0.25">
      <c r="C657" s="5"/>
      <c r="D657" s="5"/>
      <c r="F657" s="5"/>
      <c r="G657" s="5"/>
    </row>
    <row r="658" spans="3:7" ht="15.75" customHeight="1" x14ac:dyDescent="0.25">
      <c r="C658" s="5"/>
      <c r="D658" s="5"/>
      <c r="F658" s="5"/>
      <c r="G658" s="5"/>
    </row>
    <row r="659" spans="3:7" ht="15.75" customHeight="1" x14ac:dyDescent="0.25">
      <c r="C659" s="5"/>
      <c r="D659" s="5"/>
      <c r="F659" s="5"/>
      <c r="G659" s="5"/>
    </row>
    <row r="660" spans="3:7" ht="15.75" customHeight="1" x14ac:dyDescent="0.25">
      <c r="C660" s="5"/>
      <c r="D660" s="5"/>
      <c r="F660" s="5"/>
      <c r="G660" s="5"/>
    </row>
    <row r="661" spans="3:7" ht="15.75" customHeight="1" x14ac:dyDescent="0.25">
      <c r="C661" s="5"/>
      <c r="D661" s="5"/>
      <c r="F661" s="5"/>
      <c r="G661" s="5"/>
    </row>
    <row r="662" spans="3:7" ht="15.75" customHeight="1" x14ac:dyDescent="0.25">
      <c r="C662" s="5"/>
      <c r="D662" s="5"/>
      <c r="F662" s="5"/>
      <c r="G662" s="5"/>
    </row>
    <row r="663" spans="3:7" ht="15.75" customHeight="1" x14ac:dyDescent="0.25">
      <c r="C663" s="5"/>
      <c r="D663" s="5"/>
      <c r="F663" s="5"/>
      <c r="G663" s="5"/>
    </row>
    <row r="664" spans="3:7" ht="15.75" customHeight="1" x14ac:dyDescent="0.25">
      <c r="C664" s="5"/>
      <c r="D664" s="5"/>
      <c r="F664" s="5"/>
      <c r="G664" s="5"/>
    </row>
    <row r="665" spans="3:7" ht="15.75" customHeight="1" x14ac:dyDescent="0.25">
      <c r="C665" s="5"/>
      <c r="D665" s="5"/>
      <c r="F665" s="5"/>
      <c r="G665" s="5"/>
    </row>
    <row r="666" spans="3:7" ht="15.75" customHeight="1" x14ac:dyDescent="0.25">
      <c r="C666" s="5"/>
      <c r="D666" s="5"/>
      <c r="F666" s="5"/>
      <c r="G666" s="5"/>
    </row>
    <row r="667" spans="3:7" ht="15.75" customHeight="1" x14ac:dyDescent="0.25">
      <c r="C667" s="5"/>
      <c r="D667" s="5"/>
      <c r="F667" s="5"/>
      <c r="G667" s="5"/>
    </row>
    <row r="668" spans="3:7" ht="15.75" customHeight="1" x14ac:dyDescent="0.25">
      <c r="C668" s="5"/>
      <c r="D668" s="5"/>
      <c r="F668" s="5"/>
      <c r="G668" s="5"/>
    </row>
    <row r="669" spans="3:7" ht="15.75" customHeight="1" x14ac:dyDescent="0.25">
      <c r="C669" s="5"/>
      <c r="D669" s="5"/>
      <c r="F669" s="5"/>
      <c r="G669" s="5"/>
    </row>
    <row r="670" spans="3:7" ht="15.75" customHeight="1" x14ac:dyDescent="0.25">
      <c r="C670" s="5"/>
      <c r="D670" s="5"/>
      <c r="F670" s="5"/>
      <c r="G670" s="5"/>
    </row>
    <row r="671" spans="3:7" ht="15.75" customHeight="1" x14ac:dyDescent="0.25">
      <c r="C671" s="5"/>
      <c r="D671" s="5"/>
      <c r="F671" s="5"/>
      <c r="G671" s="5"/>
    </row>
    <row r="672" spans="3:7" ht="15.75" customHeight="1" x14ac:dyDescent="0.25">
      <c r="C672" s="5"/>
      <c r="D672" s="5"/>
      <c r="F672" s="5"/>
      <c r="G672" s="5"/>
    </row>
    <row r="673" spans="3:7" ht="15.75" customHeight="1" x14ac:dyDescent="0.25">
      <c r="C673" s="5"/>
      <c r="D673" s="5"/>
      <c r="F673" s="5"/>
      <c r="G673" s="5"/>
    </row>
    <row r="674" spans="3:7" ht="15.75" customHeight="1" x14ac:dyDescent="0.25">
      <c r="C674" s="5"/>
      <c r="D674" s="5"/>
      <c r="F674" s="5"/>
      <c r="G674" s="5"/>
    </row>
    <row r="675" spans="3:7" ht="15.75" customHeight="1" x14ac:dyDescent="0.25">
      <c r="C675" s="5"/>
      <c r="D675" s="5"/>
      <c r="F675" s="5"/>
      <c r="G675" s="5"/>
    </row>
    <row r="676" spans="3:7" ht="15.75" customHeight="1" x14ac:dyDescent="0.25">
      <c r="C676" s="5"/>
      <c r="D676" s="5"/>
      <c r="F676" s="5"/>
      <c r="G676" s="5"/>
    </row>
    <row r="677" spans="3:7" ht="15.75" customHeight="1" x14ac:dyDescent="0.25">
      <c r="C677" s="5"/>
      <c r="D677" s="5"/>
      <c r="F677" s="5"/>
      <c r="G677" s="5"/>
    </row>
    <row r="678" spans="3:7" ht="15.75" customHeight="1" x14ac:dyDescent="0.25">
      <c r="C678" s="5"/>
      <c r="D678" s="5"/>
      <c r="F678" s="5"/>
      <c r="G678" s="5"/>
    </row>
    <row r="679" spans="3:7" ht="15.75" customHeight="1" x14ac:dyDescent="0.25">
      <c r="C679" s="5"/>
      <c r="D679" s="5"/>
      <c r="F679" s="5"/>
      <c r="G679" s="5"/>
    </row>
    <row r="680" spans="3:7" ht="15.75" customHeight="1" x14ac:dyDescent="0.25">
      <c r="C680" s="5"/>
      <c r="D680" s="5"/>
      <c r="F680" s="5"/>
      <c r="G680" s="5"/>
    </row>
    <row r="681" spans="3:7" ht="15.75" customHeight="1" x14ac:dyDescent="0.25">
      <c r="C681" s="5"/>
      <c r="D681" s="5"/>
      <c r="F681" s="5"/>
      <c r="G681" s="5"/>
    </row>
    <row r="682" spans="3:7" ht="15.75" customHeight="1" x14ac:dyDescent="0.25">
      <c r="C682" s="5"/>
      <c r="D682" s="5"/>
      <c r="F682" s="5"/>
      <c r="G682" s="5"/>
    </row>
    <row r="683" spans="3:7" ht="15.75" customHeight="1" x14ac:dyDescent="0.25">
      <c r="C683" s="5"/>
      <c r="D683" s="5"/>
      <c r="F683" s="5"/>
      <c r="G683" s="5"/>
    </row>
    <row r="684" spans="3:7" ht="15.75" customHeight="1" x14ac:dyDescent="0.25">
      <c r="C684" s="5"/>
      <c r="D684" s="5"/>
      <c r="F684" s="5"/>
      <c r="G684" s="5"/>
    </row>
    <row r="685" spans="3:7" ht="15.75" customHeight="1" x14ac:dyDescent="0.25">
      <c r="C685" s="5"/>
      <c r="D685" s="5"/>
      <c r="F685" s="5"/>
      <c r="G685" s="5"/>
    </row>
    <row r="686" spans="3:7" ht="15.75" customHeight="1" x14ac:dyDescent="0.25">
      <c r="C686" s="5"/>
      <c r="D686" s="5"/>
      <c r="F686" s="5"/>
      <c r="G686" s="5"/>
    </row>
    <row r="687" spans="3:7" ht="15.75" customHeight="1" x14ac:dyDescent="0.25">
      <c r="C687" s="5"/>
      <c r="D687" s="5"/>
      <c r="F687" s="5"/>
      <c r="G687" s="5"/>
    </row>
    <row r="688" spans="3:7" ht="15.75" customHeight="1" x14ac:dyDescent="0.25">
      <c r="C688" s="5"/>
      <c r="D688" s="5"/>
      <c r="F688" s="5"/>
      <c r="G688" s="5"/>
    </row>
    <row r="689" spans="3:7" ht="15.75" customHeight="1" x14ac:dyDescent="0.25">
      <c r="C689" s="5"/>
      <c r="D689" s="5"/>
      <c r="F689" s="5"/>
      <c r="G689" s="5"/>
    </row>
    <row r="690" spans="3:7" ht="15.75" customHeight="1" x14ac:dyDescent="0.25">
      <c r="C690" s="5"/>
      <c r="D690" s="5"/>
      <c r="F690" s="5"/>
      <c r="G690" s="5"/>
    </row>
    <row r="691" spans="3:7" ht="15.75" customHeight="1" x14ac:dyDescent="0.25">
      <c r="C691" s="5"/>
      <c r="D691" s="5"/>
      <c r="F691" s="5"/>
      <c r="G691" s="5"/>
    </row>
    <row r="692" spans="3:7" ht="15.75" customHeight="1" x14ac:dyDescent="0.25">
      <c r="C692" s="5"/>
      <c r="D692" s="5"/>
      <c r="F692" s="5"/>
      <c r="G692" s="5"/>
    </row>
    <row r="693" spans="3:7" ht="15.75" customHeight="1" x14ac:dyDescent="0.25">
      <c r="C693" s="5"/>
      <c r="D693" s="5"/>
      <c r="F693" s="5"/>
      <c r="G693" s="5"/>
    </row>
    <row r="694" spans="3:7" ht="15.75" customHeight="1" x14ac:dyDescent="0.25">
      <c r="C694" s="5"/>
      <c r="D694" s="5"/>
      <c r="F694" s="5"/>
      <c r="G694" s="5"/>
    </row>
    <row r="695" spans="3:7" ht="15.75" customHeight="1" x14ac:dyDescent="0.25">
      <c r="C695" s="5"/>
      <c r="D695" s="5"/>
      <c r="F695" s="5"/>
      <c r="G695" s="5"/>
    </row>
    <row r="696" spans="3:7" ht="15.75" customHeight="1" x14ac:dyDescent="0.25">
      <c r="C696" s="5"/>
      <c r="D696" s="5"/>
      <c r="F696" s="5"/>
      <c r="G696" s="5"/>
    </row>
    <row r="697" spans="3:7" ht="15.75" customHeight="1" x14ac:dyDescent="0.25">
      <c r="C697" s="5"/>
      <c r="D697" s="5"/>
      <c r="F697" s="5"/>
      <c r="G697" s="5"/>
    </row>
    <row r="698" spans="3:7" ht="15.75" customHeight="1" x14ac:dyDescent="0.25">
      <c r="C698" s="5"/>
      <c r="D698" s="5"/>
      <c r="F698" s="5"/>
      <c r="G698" s="5"/>
    </row>
    <row r="699" spans="3:7" ht="15.75" customHeight="1" x14ac:dyDescent="0.25">
      <c r="C699" s="5"/>
      <c r="D699" s="5"/>
      <c r="F699" s="5"/>
      <c r="G699" s="5"/>
    </row>
    <row r="700" spans="3:7" ht="15.75" customHeight="1" x14ac:dyDescent="0.25">
      <c r="C700" s="5"/>
      <c r="D700" s="5"/>
      <c r="F700" s="5"/>
      <c r="G700" s="5"/>
    </row>
    <row r="701" spans="3:7" ht="15.75" customHeight="1" x14ac:dyDescent="0.25">
      <c r="C701" s="5"/>
      <c r="D701" s="5"/>
      <c r="F701" s="5"/>
      <c r="G701" s="5"/>
    </row>
    <row r="702" spans="3:7" ht="15.75" customHeight="1" x14ac:dyDescent="0.25">
      <c r="C702" s="5"/>
      <c r="D702" s="5"/>
      <c r="F702" s="5"/>
      <c r="G702" s="5"/>
    </row>
    <row r="703" spans="3:7" ht="15.75" customHeight="1" x14ac:dyDescent="0.25">
      <c r="C703" s="5"/>
      <c r="D703" s="5"/>
      <c r="F703" s="5"/>
      <c r="G703" s="5"/>
    </row>
    <row r="704" spans="3:7" ht="15.75" customHeight="1" x14ac:dyDescent="0.25">
      <c r="C704" s="5"/>
      <c r="D704" s="5"/>
      <c r="F704" s="5"/>
      <c r="G704" s="5"/>
    </row>
    <row r="705" spans="3:7" ht="15.75" customHeight="1" x14ac:dyDescent="0.25">
      <c r="C705" s="5"/>
      <c r="D705" s="5"/>
      <c r="F705" s="5"/>
      <c r="G705" s="5"/>
    </row>
    <row r="706" spans="3:7" ht="15.75" customHeight="1" x14ac:dyDescent="0.25">
      <c r="C706" s="5"/>
      <c r="D706" s="5"/>
      <c r="F706" s="5"/>
      <c r="G706" s="5"/>
    </row>
    <row r="707" spans="3:7" ht="15.75" customHeight="1" x14ac:dyDescent="0.25">
      <c r="C707" s="5"/>
      <c r="D707" s="5"/>
      <c r="F707" s="5"/>
      <c r="G707" s="5"/>
    </row>
    <row r="708" spans="3:7" ht="15.75" customHeight="1" x14ac:dyDescent="0.25">
      <c r="C708" s="5"/>
      <c r="D708" s="5"/>
      <c r="F708" s="5"/>
      <c r="G708" s="5"/>
    </row>
    <row r="709" spans="3:7" ht="15.75" customHeight="1" x14ac:dyDescent="0.25">
      <c r="C709" s="5"/>
      <c r="D709" s="5"/>
      <c r="F709" s="5"/>
      <c r="G709" s="5"/>
    </row>
    <row r="710" spans="3:7" ht="15.75" customHeight="1" x14ac:dyDescent="0.25">
      <c r="C710" s="5"/>
      <c r="D710" s="5"/>
      <c r="F710" s="5"/>
      <c r="G710" s="5"/>
    </row>
    <row r="711" spans="3:7" ht="15.75" customHeight="1" x14ac:dyDescent="0.25">
      <c r="C711" s="5"/>
      <c r="D711" s="5"/>
      <c r="F711" s="5"/>
      <c r="G711" s="5"/>
    </row>
    <row r="712" spans="3:7" ht="15.75" customHeight="1" x14ac:dyDescent="0.25">
      <c r="C712" s="5"/>
      <c r="D712" s="5"/>
      <c r="F712" s="5"/>
      <c r="G712" s="5"/>
    </row>
    <row r="713" spans="3:7" ht="15.75" customHeight="1" x14ac:dyDescent="0.25">
      <c r="C713" s="5"/>
      <c r="D713" s="5"/>
      <c r="F713" s="5"/>
      <c r="G713" s="5"/>
    </row>
    <row r="714" spans="3:7" ht="15.75" customHeight="1" x14ac:dyDescent="0.25">
      <c r="C714" s="5"/>
      <c r="D714" s="5"/>
      <c r="F714" s="5"/>
      <c r="G714" s="5"/>
    </row>
    <row r="715" spans="3:7" ht="15.75" customHeight="1" x14ac:dyDescent="0.25">
      <c r="C715" s="5"/>
      <c r="D715" s="5"/>
      <c r="F715" s="5"/>
      <c r="G715" s="5"/>
    </row>
    <row r="716" spans="3:7" ht="15.75" customHeight="1" x14ac:dyDescent="0.25">
      <c r="C716" s="5"/>
      <c r="D716" s="5"/>
      <c r="F716" s="5"/>
      <c r="G716" s="5"/>
    </row>
    <row r="717" spans="3:7" ht="15.75" customHeight="1" x14ac:dyDescent="0.25">
      <c r="C717" s="5"/>
      <c r="D717" s="5"/>
      <c r="F717" s="5"/>
      <c r="G717" s="5"/>
    </row>
    <row r="718" spans="3:7" ht="15.75" customHeight="1" x14ac:dyDescent="0.25">
      <c r="C718" s="5"/>
      <c r="D718" s="5"/>
      <c r="F718" s="5"/>
      <c r="G718" s="5"/>
    </row>
    <row r="719" spans="3:7" ht="15.75" customHeight="1" x14ac:dyDescent="0.25">
      <c r="C719" s="5"/>
      <c r="D719" s="5"/>
      <c r="F719" s="5"/>
      <c r="G719" s="5"/>
    </row>
    <row r="720" spans="3:7" ht="15.75" customHeight="1" x14ac:dyDescent="0.25">
      <c r="C720" s="5"/>
      <c r="D720" s="5"/>
      <c r="F720" s="5"/>
      <c r="G720" s="5"/>
    </row>
    <row r="721" spans="3:7" ht="15.75" customHeight="1" x14ac:dyDescent="0.25">
      <c r="C721" s="5"/>
      <c r="D721" s="5"/>
      <c r="F721" s="5"/>
      <c r="G721" s="5"/>
    </row>
    <row r="722" spans="3:7" ht="15.75" customHeight="1" x14ac:dyDescent="0.25">
      <c r="C722" s="5"/>
      <c r="D722" s="5"/>
      <c r="F722" s="5"/>
      <c r="G722" s="5"/>
    </row>
    <row r="723" spans="3:7" ht="15.75" customHeight="1" x14ac:dyDescent="0.25">
      <c r="C723" s="5"/>
      <c r="D723" s="5"/>
      <c r="F723" s="5"/>
      <c r="G723" s="5"/>
    </row>
    <row r="724" spans="3:7" ht="15.75" customHeight="1" x14ac:dyDescent="0.25">
      <c r="C724" s="5"/>
      <c r="D724" s="5"/>
      <c r="F724" s="5"/>
      <c r="G724" s="5"/>
    </row>
    <row r="725" spans="3:7" ht="15.75" customHeight="1" x14ac:dyDescent="0.25">
      <c r="C725" s="5"/>
      <c r="D725" s="5"/>
      <c r="F725" s="5"/>
      <c r="G725" s="5"/>
    </row>
    <row r="726" spans="3:7" ht="15.75" customHeight="1" x14ac:dyDescent="0.25">
      <c r="C726" s="5"/>
      <c r="D726" s="5"/>
      <c r="F726" s="5"/>
      <c r="G726" s="5"/>
    </row>
    <row r="727" spans="3:7" ht="15.75" customHeight="1" x14ac:dyDescent="0.25">
      <c r="C727" s="5"/>
      <c r="D727" s="5"/>
      <c r="F727" s="5"/>
      <c r="G727" s="5"/>
    </row>
    <row r="728" spans="3:7" ht="15.75" customHeight="1" x14ac:dyDescent="0.25">
      <c r="C728" s="5"/>
      <c r="D728" s="5"/>
      <c r="F728" s="5"/>
      <c r="G728" s="5"/>
    </row>
    <row r="729" spans="3:7" ht="15.75" customHeight="1" x14ac:dyDescent="0.25">
      <c r="C729" s="5"/>
      <c r="D729" s="5"/>
      <c r="F729" s="5"/>
      <c r="G729" s="5"/>
    </row>
    <row r="730" spans="3:7" ht="15.75" customHeight="1" x14ac:dyDescent="0.25">
      <c r="C730" s="5"/>
      <c r="D730" s="5"/>
      <c r="F730" s="5"/>
      <c r="G730" s="5"/>
    </row>
    <row r="731" spans="3:7" ht="15.75" customHeight="1" x14ac:dyDescent="0.25">
      <c r="C731" s="5"/>
      <c r="D731" s="5"/>
      <c r="F731" s="5"/>
      <c r="G731" s="5"/>
    </row>
    <row r="732" spans="3:7" ht="15.75" customHeight="1" x14ac:dyDescent="0.25">
      <c r="C732" s="5"/>
      <c r="D732" s="5"/>
      <c r="F732" s="5"/>
      <c r="G732" s="5"/>
    </row>
    <row r="733" spans="3:7" ht="15.75" customHeight="1" x14ac:dyDescent="0.25">
      <c r="C733" s="5"/>
      <c r="D733" s="5"/>
      <c r="F733" s="5"/>
      <c r="G733" s="5"/>
    </row>
    <row r="734" spans="3:7" ht="15.75" customHeight="1" x14ac:dyDescent="0.25">
      <c r="C734" s="5"/>
      <c r="D734" s="5"/>
      <c r="F734" s="5"/>
      <c r="G734" s="5"/>
    </row>
    <row r="735" spans="3:7" ht="15.75" customHeight="1" x14ac:dyDescent="0.25">
      <c r="C735" s="5"/>
      <c r="D735" s="5"/>
      <c r="F735" s="5"/>
      <c r="G735" s="5"/>
    </row>
    <row r="736" spans="3:7" ht="15.75" customHeight="1" x14ac:dyDescent="0.25">
      <c r="C736" s="5"/>
      <c r="D736" s="5"/>
      <c r="F736" s="5"/>
      <c r="G736" s="5"/>
    </row>
    <row r="737" spans="3:7" ht="15.75" customHeight="1" x14ac:dyDescent="0.25">
      <c r="C737" s="5"/>
      <c r="D737" s="5"/>
      <c r="F737" s="5"/>
      <c r="G737" s="5"/>
    </row>
    <row r="738" spans="3:7" ht="15.75" customHeight="1" x14ac:dyDescent="0.25">
      <c r="C738" s="5"/>
      <c r="D738" s="5"/>
      <c r="F738" s="5"/>
      <c r="G738" s="5"/>
    </row>
    <row r="739" spans="3:7" ht="15.75" customHeight="1" x14ac:dyDescent="0.25">
      <c r="C739" s="5"/>
      <c r="D739" s="5"/>
      <c r="F739" s="5"/>
      <c r="G739" s="5"/>
    </row>
    <row r="740" spans="3:7" ht="15.75" customHeight="1" x14ac:dyDescent="0.25">
      <c r="C740" s="5"/>
      <c r="D740" s="5"/>
      <c r="F740" s="5"/>
      <c r="G740" s="5"/>
    </row>
    <row r="741" spans="3:7" ht="15.75" customHeight="1" x14ac:dyDescent="0.25">
      <c r="C741" s="5"/>
      <c r="D741" s="5"/>
      <c r="F741" s="5"/>
      <c r="G741" s="5"/>
    </row>
    <row r="742" spans="3:7" ht="15.75" customHeight="1" x14ac:dyDescent="0.25">
      <c r="C742" s="5"/>
      <c r="D742" s="5"/>
      <c r="F742" s="5"/>
      <c r="G742" s="5"/>
    </row>
    <row r="743" spans="3:7" ht="15.75" customHeight="1" x14ac:dyDescent="0.25">
      <c r="C743" s="5"/>
      <c r="D743" s="5"/>
      <c r="F743" s="5"/>
      <c r="G743" s="5"/>
    </row>
    <row r="744" spans="3:7" ht="15.75" customHeight="1" x14ac:dyDescent="0.25">
      <c r="C744" s="5"/>
      <c r="D744" s="5"/>
      <c r="F744" s="5"/>
      <c r="G744" s="5"/>
    </row>
    <row r="745" spans="3:7" ht="15.75" customHeight="1" x14ac:dyDescent="0.25">
      <c r="C745" s="5"/>
      <c r="D745" s="5"/>
      <c r="F745" s="5"/>
      <c r="G745" s="5"/>
    </row>
    <row r="746" spans="3:7" ht="15.75" customHeight="1" x14ac:dyDescent="0.25">
      <c r="C746" s="5"/>
      <c r="D746" s="5"/>
      <c r="F746" s="5"/>
      <c r="G746" s="5"/>
    </row>
    <row r="747" spans="3:7" ht="15.75" customHeight="1" x14ac:dyDescent="0.25">
      <c r="C747" s="5"/>
      <c r="D747" s="5"/>
      <c r="F747" s="5"/>
      <c r="G747" s="5"/>
    </row>
    <row r="748" spans="3:7" ht="15.75" customHeight="1" x14ac:dyDescent="0.25">
      <c r="C748" s="5"/>
      <c r="D748" s="5"/>
      <c r="F748" s="5"/>
      <c r="G748" s="5"/>
    </row>
    <row r="749" spans="3:7" ht="15.75" customHeight="1" x14ac:dyDescent="0.25">
      <c r="C749" s="5"/>
      <c r="D749" s="5"/>
      <c r="F749" s="5"/>
      <c r="G749" s="5"/>
    </row>
    <row r="750" spans="3:7" ht="15.75" customHeight="1" x14ac:dyDescent="0.25">
      <c r="C750" s="5"/>
      <c r="D750" s="5"/>
      <c r="F750" s="5"/>
      <c r="G750" s="5"/>
    </row>
    <row r="751" spans="3:7" ht="15.75" customHeight="1" x14ac:dyDescent="0.25">
      <c r="C751" s="5"/>
      <c r="D751" s="5"/>
      <c r="F751" s="5"/>
      <c r="G751" s="5"/>
    </row>
    <row r="752" spans="3:7" ht="15.75" customHeight="1" x14ac:dyDescent="0.25">
      <c r="C752" s="5"/>
      <c r="D752" s="5"/>
      <c r="F752" s="5"/>
      <c r="G752" s="5"/>
    </row>
    <row r="753" spans="3:7" ht="15.75" customHeight="1" x14ac:dyDescent="0.25">
      <c r="C753" s="5"/>
      <c r="D753" s="5"/>
      <c r="F753" s="5"/>
      <c r="G753" s="5"/>
    </row>
    <row r="754" spans="3:7" ht="15.75" customHeight="1" x14ac:dyDescent="0.25">
      <c r="C754" s="5"/>
      <c r="D754" s="5"/>
      <c r="F754" s="5"/>
      <c r="G754" s="5"/>
    </row>
    <row r="755" spans="3:7" ht="15.75" customHeight="1" x14ac:dyDescent="0.25">
      <c r="C755" s="5"/>
      <c r="D755" s="5"/>
      <c r="F755" s="5"/>
      <c r="G755" s="5"/>
    </row>
    <row r="756" spans="3:7" ht="15.75" customHeight="1" x14ac:dyDescent="0.25">
      <c r="C756" s="5"/>
      <c r="D756" s="5"/>
      <c r="F756" s="5"/>
      <c r="G756" s="5"/>
    </row>
    <row r="757" spans="3:7" ht="15.75" customHeight="1" x14ac:dyDescent="0.25">
      <c r="C757" s="5"/>
      <c r="D757" s="5"/>
      <c r="F757" s="5"/>
      <c r="G757" s="5"/>
    </row>
    <row r="758" spans="3:7" ht="15.75" customHeight="1" x14ac:dyDescent="0.25">
      <c r="C758" s="5"/>
      <c r="D758" s="5"/>
      <c r="F758" s="5"/>
      <c r="G758" s="5"/>
    </row>
    <row r="759" spans="3:7" ht="15.75" customHeight="1" x14ac:dyDescent="0.25">
      <c r="C759" s="5"/>
      <c r="D759" s="5"/>
      <c r="F759" s="5"/>
      <c r="G759" s="5"/>
    </row>
    <row r="760" spans="3:7" ht="15.75" customHeight="1" x14ac:dyDescent="0.25">
      <c r="C760" s="5"/>
      <c r="D760" s="5"/>
      <c r="F760" s="5"/>
      <c r="G760" s="5"/>
    </row>
    <row r="761" spans="3:7" ht="15.75" customHeight="1" x14ac:dyDescent="0.25">
      <c r="C761" s="5"/>
      <c r="D761" s="5"/>
      <c r="F761" s="5"/>
      <c r="G761" s="5"/>
    </row>
    <row r="762" spans="3:7" ht="15.75" customHeight="1" x14ac:dyDescent="0.25">
      <c r="C762" s="5"/>
      <c r="D762" s="5"/>
      <c r="F762" s="5"/>
      <c r="G762" s="5"/>
    </row>
    <row r="763" spans="3:7" ht="15.75" customHeight="1" x14ac:dyDescent="0.25">
      <c r="C763" s="5"/>
      <c r="D763" s="5"/>
      <c r="F763" s="5"/>
      <c r="G763" s="5"/>
    </row>
    <row r="764" spans="3:7" ht="15.75" customHeight="1" x14ac:dyDescent="0.25">
      <c r="C764" s="5"/>
      <c r="D764" s="5"/>
      <c r="F764" s="5"/>
      <c r="G764" s="5"/>
    </row>
    <row r="765" spans="3:7" ht="15.75" customHeight="1" x14ac:dyDescent="0.25">
      <c r="C765" s="5"/>
      <c r="D765" s="5"/>
      <c r="F765" s="5"/>
      <c r="G765" s="5"/>
    </row>
    <row r="766" spans="3:7" ht="15.75" customHeight="1" x14ac:dyDescent="0.25">
      <c r="C766" s="5"/>
      <c r="D766" s="5"/>
      <c r="F766" s="5"/>
      <c r="G766" s="5"/>
    </row>
    <row r="767" spans="3:7" ht="15.75" customHeight="1" x14ac:dyDescent="0.25">
      <c r="C767" s="5"/>
      <c r="D767" s="5"/>
      <c r="F767" s="5"/>
      <c r="G767" s="5"/>
    </row>
    <row r="768" spans="3:7" ht="15.75" customHeight="1" x14ac:dyDescent="0.25">
      <c r="C768" s="5"/>
      <c r="D768" s="5"/>
      <c r="F768" s="5"/>
      <c r="G768" s="5"/>
    </row>
    <row r="769" spans="3:7" ht="15.75" customHeight="1" x14ac:dyDescent="0.25">
      <c r="C769" s="5"/>
      <c r="D769" s="5"/>
      <c r="F769" s="5"/>
      <c r="G769" s="5"/>
    </row>
    <row r="770" spans="3:7" ht="15.75" customHeight="1" x14ac:dyDescent="0.25">
      <c r="C770" s="5"/>
      <c r="D770" s="5"/>
      <c r="F770" s="5"/>
      <c r="G770" s="5"/>
    </row>
    <row r="771" spans="3:7" ht="15.75" customHeight="1" x14ac:dyDescent="0.25">
      <c r="C771" s="5"/>
      <c r="D771" s="5"/>
      <c r="F771" s="5"/>
      <c r="G771" s="5"/>
    </row>
    <row r="772" spans="3:7" ht="15.75" customHeight="1" x14ac:dyDescent="0.25">
      <c r="C772" s="5"/>
      <c r="D772" s="5"/>
      <c r="F772" s="5"/>
      <c r="G772" s="5"/>
    </row>
    <row r="773" spans="3:7" ht="15.75" customHeight="1" x14ac:dyDescent="0.25">
      <c r="C773" s="5"/>
      <c r="D773" s="5"/>
      <c r="F773" s="5"/>
      <c r="G773" s="5"/>
    </row>
    <row r="774" spans="3:7" ht="15.75" customHeight="1" x14ac:dyDescent="0.25">
      <c r="C774" s="5"/>
      <c r="D774" s="5"/>
      <c r="F774" s="5"/>
      <c r="G774" s="5"/>
    </row>
    <row r="775" spans="3:7" ht="15.75" customHeight="1" x14ac:dyDescent="0.25">
      <c r="C775" s="5"/>
      <c r="D775" s="5"/>
      <c r="F775" s="5"/>
      <c r="G775" s="5"/>
    </row>
    <row r="776" spans="3:7" ht="15.75" customHeight="1" x14ac:dyDescent="0.25">
      <c r="C776" s="5"/>
      <c r="D776" s="5"/>
      <c r="F776" s="5"/>
      <c r="G776" s="5"/>
    </row>
    <row r="777" spans="3:7" ht="15.75" customHeight="1" x14ac:dyDescent="0.25">
      <c r="C777" s="5"/>
      <c r="D777" s="5"/>
      <c r="F777" s="5"/>
      <c r="G777" s="5"/>
    </row>
    <row r="778" spans="3:7" ht="15.75" customHeight="1" x14ac:dyDescent="0.25">
      <c r="C778" s="5"/>
      <c r="D778" s="5"/>
      <c r="F778" s="5"/>
      <c r="G778" s="5"/>
    </row>
    <row r="779" spans="3:7" ht="15.75" customHeight="1" x14ac:dyDescent="0.25">
      <c r="C779" s="5"/>
      <c r="D779" s="5"/>
      <c r="F779" s="5"/>
      <c r="G779" s="5"/>
    </row>
    <row r="780" spans="3:7" ht="15.75" customHeight="1" x14ac:dyDescent="0.25">
      <c r="C780" s="5"/>
      <c r="D780" s="5"/>
      <c r="F780" s="5"/>
      <c r="G780" s="5"/>
    </row>
    <row r="781" spans="3:7" ht="15.75" customHeight="1" x14ac:dyDescent="0.25">
      <c r="C781" s="5"/>
      <c r="D781" s="5"/>
      <c r="F781" s="5"/>
      <c r="G781" s="5"/>
    </row>
    <row r="782" spans="3:7" ht="15.75" customHeight="1" x14ac:dyDescent="0.25">
      <c r="C782" s="5"/>
      <c r="D782" s="5"/>
      <c r="F782" s="5"/>
      <c r="G782" s="5"/>
    </row>
    <row r="783" spans="3:7" ht="15.75" customHeight="1" x14ac:dyDescent="0.25">
      <c r="C783" s="5"/>
      <c r="D783" s="5"/>
      <c r="F783" s="5"/>
      <c r="G783" s="5"/>
    </row>
    <row r="784" spans="3:7" ht="15.75" customHeight="1" x14ac:dyDescent="0.25">
      <c r="C784" s="5"/>
      <c r="D784" s="5"/>
      <c r="F784" s="5"/>
      <c r="G784" s="5"/>
    </row>
    <row r="785" spans="3:7" ht="15.75" customHeight="1" x14ac:dyDescent="0.25">
      <c r="C785" s="5"/>
      <c r="D785" s="5"/>
      <c r="F785" s="5"/>
      <c r="G785" s="5"/>
    </row>
    <row r="786" spans="3:7" ht="15.75" customHeight="1" x14ac:dyDescent="0.25">
      <c r="C786" s="5"/>
      <c r="D786" s="5"/>
      <c r="F786" s="5"/>
      <c r="G786" s="5"/>
    </row>
    <row r="787" spans="3:7" ht="15.75" customHeight="1" x14ac:dyDescent="0.25">
      <c r="C787" s="5"/>
      <c r="D787" s="5"/>
      <c r="F787" s="5"/>
      <c r="G787" s="5"/>
    </row>
    <row r="788" spans="3:7" ht="15.75" customHeight="1" x14ac:dyDescent="0.25">
      <c r="C788" s="5"/>
      <c r="D788" s="5"/>
      <c r="F788" s="5"/>
      <c r="G788" s="5"/>
    </row>
    <row r="789" spans="3:7" ht="15.75" customHeight="1" x14ac:dyDescent="0.25">
      <c r="C789" s="5"/>
      <c r="D789" s="5"/>
      <c r="F789" s="5"/>
      <c r="G789" s="5"/>
    </row>
    <row r="790" spans="3:7" ht="15.75" customHeight="1" x14ac:dyDescent="0.25">
      <c r="C790" s="5"/>
      <c r="D790" s="5"/>
      <c r="F790" s="5"/>
      <c r="G790" s="5"/>
    </row>
    <row r="791" spans="3:7" ht="15.75" customHeight="1" x14ac:dyDescent="0.25">
      <c r="C791" s="5"/>
      <c r="D791" s="5"/>
      <c r="F791" s="5"/>
      <c r="G791" s="5"/>
    </row>
    <row r="792" spans="3:7" ht="15.75" customHeight="1" x14ac:dyDescent="0.25">
      <c r="C792" s="5"/>
      <c r="D792" s="5"/>
      <c r="F792" s="5"/>
      <c r="G792" s="5"/>
    </row>
    <row r="793" spans="3:7" ht="15.75" customHeight="1" x14ac:dyDescent="0.25">
      <c r="C793" s="5"/>
      <c r="D793" s="5"/>
      <c r="F793" s="5"/>
      <c r="G793" s="5"/>
    </row>
    <row r="794" spans="3:7" ht="15.75" customHeight="1" x14ac:dyDescent="0.25">
      <c r="C794" s="5"/>
      <c r="D794" s="5"/>
      <c r="F794" s="5"/>
      <c r="G794" s="5"/>
    </row>
    <row r="795" spans="3:7" ht="15.75" customHeight="1" x14ac:dyDescent="0.25">
      <c r="C795" s="5"/>
      <c r="D795" s="5"/>
      <c r="F795" s="5"/>
      <c r="G795" s="5"/>
    </row>
    <row r="796" spans="3:7" ht="15.75" customHeight="1" x14ac:dyDescent="0.25">
      <c r="C796" s="5"/>
      <c r="D796" s="5"/>
      <c r="F796" s="5"/>
      <c r="G796" s="5"/>
    </row>
    <row r="797" spans="3:7" ht="15.75" customHeight="1" x14ac:dyDescent="0.25">
      <c r="C797" s="5"/>
      <c r="D797" s="5"/>
      <c r="F797" s="5"/>
      <c r="G797" s="5"/>
    </row>
    <row r="798" spans="3:7" ht="15.75" customHeight="1" x14ac:dyDescent="0.25">
      <c r="C798" s="5"/>
      <c r="D798" s="5"/>
      <c r="F798" s="5"/>
      <c r="G798" s="5"/>
    </row>
    <row r="799" spans="3:7" ht="15.75" customHeight="1" x14ac:dyDescent="0.25">
      <c r="C799" s="5"/>
      <c r="D799" s="5"/>
      <c r="F799" s="5"/>
      <c r="G799" s="5"/>
    </row>
    <row r="800" spans="3:7" ht="15.75" customHeight="1" x14ac:dyDescent="0.25">
      <c r="C800" s="5"/>
      <c r="D800" s="5"/>
      <c r="F800" s="5"/>
      <c r="G800" s="5"/>
    </row>
    <row r="801" spans="3:7" ht="15.75" customHeight="1" x14ac:dyDescent="0.25">
      <c r="C801" s="5"/>
      <c r="D801" s="5"/>
      <c r="F801" s="5"/>
      <c r="G801" s="5"/>
    </row>
    <row r="802" spans="3:7" ht="15.75" customHeight="1" x14ac:dyDescent="0.25">
      <c r="C802" s="5"/>
      <c r="D802" s="5"/>
      <c r="F802" s="5"/>
      <c r="G802" s="5"/>
    </row>
    <row r="803" spans="3:7" ht="15.75" customHeight="1" x14ac:dyDescent="0.25">
      <c r="C803" s="5"/>
      <c r="D803" s="5"/>
      <c r="F803" s="5"/>
      <c r="G803" s="5"/>
    </row>
    <row r="804" spans="3:7" ht="15.75" customHeight="1" x14ac:dyDescent="0.25">
      <c r="C804" s="5"/>
      <c r="D804" s="5"/>
      <c r="F804" s="5"/>
      <c r="G804" s="5"/>
    </row>
    <row r="805" spans="3:7" ht="15.75" customHeight="1" x14ac:dyDescent="0.25">
      <c r="C805" s="5"/>
      <c r="D805" s="5"/>
      <c r="F805" s="5"/>
      <c r="G805" s="5"/>
    </row>
    <row r="806" spans="3:7" ht="15.75" customHeight="1" x14ac:dyDescent="0.25">
      <c r="C806" s="5"/>
      <c r="D806" s="5"/>
      <c r="F806" s="5"/>
      <c r="G806" s="5"/>
    </row>
    <row r="807" spans="3:7" ht="15.75" customHeight="1" x14ac:dyDescent="0.25">
      <c r="C807" s="5"/>
      <c r="D807" s="5"/>
      <c r="F807" s="5"/>
      <c r="G807" s="5"/>
    </row>
    <row r="808" spans="3:7" ht="15.75" customHeight="1" x14ac:dyDescent="0.25">
      <c r="C808" s="5"/>
      <c r="D808" s="5"/>
      <c r="F808" s="5"/>
      <c r="G808" s="5"/>
    </row>
    <row r="809" spans="3:7" ht="15.75" customHeight="1" x14ac:dyDescent="0.25">
      <c r="C809" s="5"/>
      <c r="D809" s="5"/>
      <c r="F809" s="5"/>
      <c r="G809" s="5"/>
    </row>
    <row r="810" spans="3:7" ht="15.75" customHeight="1" x14ac:dyDescent="0.25">
      <c r="C810" s="5"/>
      <c r="D810" s="5"/>
      <c r="F810" s="5"/>
      <c r="G810" s="5"/>
    </row>
    <row r="811" spans="3:7" ht="15.75" customHeight="1" x14ac:dyDescent="0.25">
      <c r="C811" s="5"/>
      <c r="D811" s="5"/>
      <c r="F811" s="5"/>
      <c r="G811" s="5"/>
    </row>
    <row r="812" spans="3:7" ht="15.75" customHeight="1" x14ac:dyDescent="0.25">
      <c r="C812" s="5"/>
      <c r="D812" s="5"/>
      <c r="F812" s="5"/>
      <c r="G812" s="5"/>
    </row>
    <row r="813" spans="3:7" ht="15.75" customHeight="1" x14ac:dyDescent="0.25">
      <c r="C813" s="5"/>
      <c r="D813" s="5"/>
      <c r="F813" s="5"/>
      <c r="G813" s="5"/>
    </row>
    <row r="814" spans="3:7" ht="15.75" customHeight="1" x14ac:dyDescent="0.25">
      <c r="C814" s="5"/>
      <c r="D814" s="5"/>
      <c r="F814" s="5"/>
      <c r="G814" s="5"/>
    </row>
    <row r="815" spans="3:7" ht="15.75" customHeight="1" x14ac:dyDescent="0.25">
      <c r="C815" s="5"/>
      <c r="D815" s="5"/>
      <c r="F815" s="5"/>
      <c r="G815" s="5"/>
    </row>
    <row r="816" spans="3:7" ht="15.75" customHeight="1" x14ac:dyDescent="0.25">
      <c r="C816" s="5"/>
      <c r="D816" s="5"/>
      <c r="F816" s="5"/>
      <c r="G816" s="5"/>
    </row>
    <row r="817" spans="3:7" ht="15.75" customHeight="1" x14ac:dyDescent="0.25">
      <c r="C817" s="5"/>
      <c r="D817" s="5"/>
      <c r="F817" s="5"/>
      <c r="G817" s="5"/>
    </row>
    <row r="818" spans="3:7" ht="15.75" customHeight="1" x14ac:dyDescent="0.25">
      <c r="C818" s="5"/>
      <c r="D818" s="5"/>
      <c r="F818" s="5"/>
      <c r="G818" s="5"/>
    </row>
    <row r="819" spans="3:7" ht="15.75" customHeight="1" x14ac:dyDescent="0.25">
      <c r="C819" s="5"/>
      <c r="D819" s="5"/>
      <c r="F819" s="5"/>
      <c r="G819" s="5"/>
    </row>
    <row r="820" spans="3:7" ht="15.75" customHeight="1" x14ac:dyDescent="0.25">
      <c r="C820" s="5"/>
      <c r="D820" s="5"/>
      <c r="F820" s="5"/>
      <c r="G820" s="5"/>
    </row>
    <row r="821" spans="3:7" ht="15.75" customHeight="1" x14ac:dyDescent="0.25">
      <c r="C821" s="5"/>
      <c r="D821" s="5"/>
      <c r="F821" s="5"/>
      <c r="G821" s="5"/>
    </row>
    <row r="822" spans="3:7" ht="15.75" customHeight="1" x14ac:dyDescent="0.25">
      <c r="C822" s="5"/>
      <c r="D822" s="5"/>
      <c r="F822" s="5"/>
      <c r="G822" s="5"/>
    </row>
    <row r="823" spans="3:7" ht="15.75" customHeight="1" x14ac:dyDescent="0.25">
      <c r="C823" s="5"/>
      <c r="D823" s="5"/>
      <c r="F823" s="5"/>
      <c r="G823" s="5"/>
    </row>
    <row r="824" spans="3:7" ht="15.75" customHeight="1" x14ac:dyDescent="0.25">
      <c r="C824" s="5"/>
      <c r="D824" s="5"/>
      <c r="F824" s="5"/>
      <c r="G824" s="5"/>
    </row>
    <row r="825" spans="3:7" ht="15.75" customHeight="1" x14ac:dyDescent="0.25">
      <c r="C825" s="5"/>
      <c r="D825" s="5"/>
      <c r="F825" s="5"/>
      <c r="G825" s="5"/>
    </row>
    <row r="826" spans="3:7" ht="15.75" customHeight="1" x14ac:dyDescent="0.25">
      <c r="C826" s="5"/>
      <c r="D826" s="5"/>
      <c r="F826" s="5"/>
      <c r="G826" s="5"/>
    </row>
    <row r="827" spans="3:7" ht="15.75" customHeight="1" x14ac:dyDescent="0.25">
      <c r="C827" s="5"/>
      <c r="D827" s="5"/>
      <c r="F827" s="5"/>
      <c r="G827" s="5"/>
    </row>
    <row r="828" spans="3:7" ht="15.75" customHeight="1" x14ac:dyDescent="0.25">
      <c r="C828" s="5"/>
      <c r="D828" s="5"/>
      <c r="F828" s="5"/>
      <c r="G828" s="5"/>
    </row>
    <row r="829" spans="3:7" ht="15.75" customHeight="1" x14ac:dyDescent="0.25">
      <c r="C829" s="5"/>
      <c r="D829" s="5"/>
      <c r="F829" s="5"/>
      <c r="G829" s="5"/>
    </row>
    <row r="830" spans="3:7" ht="15.75" customHeight="1" x14ac:dyDescent="0.25">
      <c r="C830" s="5"/>
      <c r="D830" s="5"/>
      <c r="F830" s="5"/>
      <c r="G830" s="5"/>
    </row>
    <row r="831" spans="3:7" ht="15.75" customHeight="1" x14ac:dyDescent="0.25">
      <c r="C831" s="5"/>
      <c r="D831" s="5"/>
      <c r="F831" s="5"/>
      <c r="G831" s="5"/>
    </row>
    <row r="832" spans="3:7" ht="15.75" customHeight="1" x14ac:dyDescent="0.25">
      <c r="C832" s="5"/>
      <c r="D832" s="5"/>
      <c r="F832" s="5"/>
      <c r="G832" s="5"/>
    </row>
    <row r="833" spans="3:7" ht="15.75" customHeight="1" x14ac:dyDescent="0.25">
      <c r="C833" s="5"/>
      <c r="D833" s="5"/>
      <c r="F833" s="5"/>
      <c r="G833" s="5"/>
    </row>
    <row r="834" spans="3:7" ht="15.75" customHeight="1" x14ac:dyDescent="0.25">
      <c r="C834" s="5"/>
      <c r="D834" s="5"/>
      <c r="F834" s="5"/>
      <c r="G834" s="5"/>
    </row>
    <row r="835" spans="3:7" ht="15.75" customHeight="1" x14ac:dyDescent="0.25">
      <c r="C835" s="5"/>
      <c r="D835" s="5"/>
      <c r="F835" s="5"/>
      <c r="G835" s="5"/>
    </row>
    <row r="836" spans="3:7" ht="15.75" customHeight="1" x14ac:dyDescent="0.25">
      <c r="C836" s="5"/>
      <c r="D836" s="5"/>
      <c r="F836" s="5"/>
      <c r="G836" s="5"/>
    </row>
    <row r="837" spans="3:7" ht="15.75" customHeight="1" x14ac:dyDescent="0.25">
      <c r="C837" s="5"/>
      <c r="D837" s="5"/>
      <c r="F837" s="5"/>
      <c r="G837" s="5"/>
    </row>
    <row r="838" spans="3:7" ht="15.75" customHeight="1" x14ac:dyDescent="0.25">
      <c r="C838" s="5"/>
      <c r="D838" s="5"/>
      <c r="F838" s="5"/>
      <c r="G838" s="5"/>
    </row>
    <row r="839" spans="3:7" ht="15.75" customHeight="1" x14ac:dyDescent="0.25">
      <c r="C839" s="5"/>
      <c r="D839" s="5"/>
      <c r="F839" s="5"/>
      <c r="G839" s="5"/>
    </row>
    <row r="840" spans="3:7" ht="15.75" customHeight="1" x14ac:dyDescent="0.25">
      <c r="C840" s="5"/>
      <c r="D840" s="5"/>
      <c r="F840" s="5"/>
      <c r="G840" s="5"/>
    </row>
    <row r="841" spans="3:7" ht="15.75" customHeight="1" x14ac:dyDescent="0.25">
      <c r="C841" s="5"/>
      <c r="D841" s="5"/>
      <c r="F841" s="5"/>
      <c r="G841" s="5"/>
    </row>
    <row r="842" spans="3:7" ht="15.75" customHeight="1" x14ac:dyDescent="0.25">
      <c r="C842" s="5"/>
      <c r="D842" s="5"/>
      <c r="F842" s="5"/>
      <c r="G842" s="5"/>
    </row>
    <row r="843" spans="3:7" ht="15.75" customHeight="1" x14ac:dyDescent="0.25">
      <c r="C843" s="5"/>
      <c r="D843" s="5"/>
      <c r="F843" s="5"/>
      <c r="G843" s="5"/>
    </row>
    <row r="844" spans="3:7" ht="15.75" customHeight="1" x14ac:dyDescent="0.25">
      <c r="C844" s="5"/>
      <c r="D844" s="5"/>
      <c r="F844" s="5"/>
      <c r="G844" s="5"/>
    </row>
    <row r="845" spans="3:7" ht="15.75" customHeight="1" x14ac:dyDescent="0.25">
      <c r="C845" s="5"/>
      <c r="D845" s="5"/>
      <c r="F845" s="5"/>
      <c r="G845" s="5"/>
    </row>
    <row r="846" spans="3:7" ht="15.75" customHeight="1" x14ac:dyDescent="0.25">
      <c r="C846" s="5"/>
      <c r="D846" s="5"/>
      <c r="F846" s="5"/>
      <c r="G846" s="5"/>
    </row>
    <row r="847" spans="3:7" ht="15.75" customHeight="1" x14ac:dyDescent="0.25">
      <c r="C847" s="5"/>
      <c r="D847" s="5"/>
      <c r="F847" s="5"/>
      <c r="G847" s="5"/>
    </row>
    <row r="848" spans="3:7" ht="15.75" customHeight="1" x14ac:dyDescent="0.25">
      <c r="C848" s="5"/>
      <c r="D848" s="5"/>
      <c r="F848" s="5"/>
      <c r="G848" s="5"/>
    </row>
    <row r="849" spans="3:7" ht="15.75" customHeight="1" x14ac:dyDescent="0.25">
      <c r="C849" s="5"/>
      <c r="D849" s="5"/>
      <c r="F849" s="5"/>
      <c r="G849" s="5"/>
    </row>
    <row r="850" spans="3:7" ht="15.75" customHeight="1" x14ac:dyDescent="0.25">
      <c r="C850" s="5"/>
      <c r="D850" s="5"/>
      <c r="F850" s="5"/>
      <c r="G850" s="5"/>
    </row>
    <row r="851" spans="3:7" ht="15.75" customHeight="1" x14ac:dyDescent="0.25">
      <c r="C851" s="5"/>
      <c r="D851" s="5"/>
      <c r="F851" s="5"/>
      <c r="G851" s="5"/>
    </row>
    <row r="852" spans="3:7" ht="15.75" customHeight="1" x14ac:dyDescent="0.25">
      <c r="C852" s="5"/>
      <c r="D852" s="5"/>
      <c r="F852" s="5"/>
      <c r="G852" s="5"/>
    </row>
    <row r="853" spans="3:7" ht="15.75" customHeight="1" x14ac:dyDescent="0.25">
      <c r="C853" s="5"/>
      <c r="D853" s="5"/>
      <c r="F853" s="5"/>
      <c r="G853" s="5"/>
    </row>
    <row r="854" spans="3:7" ht="15.75" customHeight="1" x14ac:dyDescent="0.25">
      <c r="C854" s="5"/>
      <c r="D854" s="5"/>
      <c r="F854" s="5"/>
      <c r="G854" s="5"/>
    </row>
    <row r="855" spans="3:7" ht="15.75" customHeight="1" x14ac:dyDescent="0.25">
      <c r="C855" s="5"/>
      <c r="D855" s="5"/>
      <c r="F855" s="5"/>
      <c r="G855" s="5"/>
    </row>
    <row r="856" spans="3:7" ht="15.75" customHeight="1" x14ac:dyDescent="0.25">
      <c r="C856" s="5"/>
      <c r="D856" s="5"/>
      <c r="F856" s="5"/>
      <c r="G856" s="5"/>
    </row>
    <row r="857" spans="3:7" ht="15.75" customHeight="1" x14ac:dyDescent="0.25">
      <c r="C857" s="5"/>
      <c r="D857" s="5"/>
      <c r="F857" s="5"/>
      <c r="G857" s="5"/>
    </row>
    <row r="858" spans="3:7" ht="15.75" customHeight="1" x14ac:dyDescent="0.25">
      <c r="C858" s="5"/>
      <c r="D858" s="5"/>
      <c r="F858" s="5"/>
      <c r="G858" s="5"/>
    </row>
    <row r="859" spans="3:7" ht="15.75" customHeight="1" x14ac:dyDescent="0.25">
      <c r="C859" s="5"/>
      <c r="D859" s="5"/>
      <c r="F859" s="5"/>
      <c r="G859" s="5"/>
    </row>
    <row r="860" spans="3:7" ht="15.75" customHeight="1" x14ac:dyDescent="0.25">
      <c r="C860" s="5"/>
      <c r="D860" s="5"/>
      <c r="F860" s="5"/>
      <c r="G860" s="5"/>
    </row>
    <row r="861" spans="3:7" ht="15.75" customHeight="1" x14ac:dyDescent="0.25">
      <c r="C861" s="5"/>
      <c r="D861" s="5"/>
      <c r="F861" s="5"/>
      <c r="G861" s="5"/>
    </row>
    <row r="862" spans="3:7" ht="15.75" customHeight="1" x14ac:dyDescent="0.25">
      <c r="C862" s="5"/>
      <c r="D862" s="5"/>
      <c r="F862" s="5"/>
      <c r="G862" s="5"/>
    </row>
    <row r="863" spans="3:7" ht="15.75" customHeight="1" x14ac:dyDescent="0.25">
      <c r="C863" s="5"/>
      <c r="D863" s="5"/>
      <c r="F863" s="5"/>
      <c r="G863" s="5"/>
    </row>
    <row r="864" spans="3:7" ht="15.75" customHeight="1" x14ac:dyDescent="0.25">
      <c r="C864" s="5"/>
      <c r="D864" s="5"/>
      <c r="F864" s="5"/>
      <c r="G864" s="5"/>
    </row>
    <row r="865" spans="3:7" ht="15.75" customHeight="1" x14ac:dyDescent="0.25">
      <c r="C865" s="5"/>
      <c r="D865" s="5"/>
      <c r="F865" s="5"/>
      <c r="G865" s="5"/>
    </row>
    <row r="866" spans="3:7" ht="15.75" customHeight="1" x14ac:dyDescent="0.25">
      <c r="C866" s="5"/>
      <c r="D866" s="5"/>
      <c r="F866" s="5"/>
      <c r="G866" s="5"/>
    </row>
    <row r="867" spans="3:7" ht="15.75" customHeight="1" x14ac:dyDescent="0.25">
      <c r="C867" s="5"/>
      <c r="D867" s="5"/>
      <c r="F867" s="5"/>
      <c r="G867" s="5"/>
    </row>
    <row r="868" spans="3:7" ht="15.75" customHeight="1" x14ac:dyDescent="0.25">
      <c r="C868" s="5"/>
      <c r="D868" s="5"/>
      <c r="F868" s="5"/>
      <c r="G868" s="5"/>
    </row>
    <row r="869" spans="3:7" ht="15.75" customHeight="1" x14ac:dyDescent="0.25">
      <c r="C869" s="5"/>
      <c r="D869" s="5"/>
      <c r="F869" s="5"/>
      <c r="G869" s="5"/>
    </row>
    <row r="870" spans="3:7" ht="15.75" customHeight="1" x14ac:dyDescent="0.25">
      <c r="C870" s="5"/>
      <c r="D870" s="5"/>
      <c r="F870" s="5"/>
      <c r="G870" s="5"/>
    </row>
    <row r="871" spans="3:7" ht="15.75" customHeight="1" x14ac:dyDescent="0.25">
      <c r="C871" s="5"/>
      <c r="D871" s="5"/>
      <c r="F871" s="5"/>
      <c r="G871" s="5"/>
    </row>
    <row r="872" spans="3:7" ht="15.75" customHeight="1" x14ac:dyDescent="0.25">
      <c r="C872" s="5"/>
      <c r="D872" s="5"/>
      <c r="F872" s="5"/>
      <c r="G872" s="5"/>
    </row>
    <row r="873" spans="3:7" ht="15.75" customHeight="1" x14ac:dyDescent="0.25">
      <c r="C873" s="5"/>
      <c r="D873" s="5"/>
      <c r="F873" s="5"/>
      <c r="G873" s="5"/>
    </row>
    <row r="874" spans="3:7" ht="15.75" customHeight="1" x14ac:dyDescent="0.25">
      <c r="C874" s="5"/>
      <c r="D874" s="5"/>
      <c r="F874" s="5"/>
      <c r="G874" s="5"/>
    </row>
    <row r="875" spans="3:7" ht="15.75" customHeight="1" x14ac:dyDescent="0.25">
      <c r="C875" s="5"/>
      <c r="D875" s="5"/>
      <c r="F875" s="5"/>
      <c r="G875" s="5"/>
    </row>
    <row r="876" spans="3:7" ht="15.75" customHeight="1" x14ac:dyDescent="0.25">
      <c r="C876" s="5"/>
      <c r="D876" s="5"/>
      <c r="F876" s="5"/>
      <c r="G876" s="5"/>
    </row>
    <row r="877" spans="3:7" ht="15.75" customHeight="1" x14ac:dyDescent="0.25">
      <c r="C877" s="5"/>
      <c r="D877" s="5"/>
      <c r="F877" s="5"/>
      <c r="G877" s="5"/>
    </row>
    <row r="878" spans="3:7" ht="15.75" customHeight="1" x14ac:dyDescent="0.25">
      <c r="C878" s="5"/>
      <c r="D878" s="5"/>
      <c r="F878" s="5"/>
      <c r="G878" s="5"/>
    </row>
    <row r="879" spans="3:7" ht="15.75" customHeight="1" x14ac:dyDescent="0.25">
      <c r="C879" s="5"/>
      <c r="D879" s="5"/>
      <c r="F879" s="5"/>
      <c r="G879" s="5"/>
    </row>
    <row r="880" spans="3:7" ht="15.75" customHeight="1" x14ac:dyDescent="0.25">
      <c r="C880" s="5"/>
      <c r="D880" s="5"/>
      <c r="F880" s="5"/>
      <c r="G880" s="5"/>
    </row>
    <row r="881" spans="3:7" ht="15.75" customHeight="1" x14ac:dyDescent="0.25">
      <c r="C881" s="5"/>
      <c r="D881" s="5"/>
      <c r="F881" s="5"/>
      <c r="G881" s="5"/>
    </row>
    <row r="882" spans="3:7" ht="15.75" customHeight="1" x14ac:dyDescent="0.25">
      <c r="C882" s="5"/>
      <c r="D882" s="5"/>
      <c r="F882" s="5"/>
      <c r="G882" s="5"/>
    </row>
    <row r="883" spans="3:7" ht="15.75" customHeight="1" x14ac:dyDescent="0.25">
      <c r="C883" s="5"/>
      <c r="D883" s="5"/>
      <c r="F883" s="5"/>
      <c r="G883" s="5"/>
    </row>
    <row r="884" spans="3:7" ht="15.75" customHeight="1" x14ac:dyDescent="0.25">
      <c r="C884" s="5"/>
      <c r="D884" s="5"/>
      <c r="F884" s="5"/>
      <c r="G884" s="5"/>
    </row>
    <row r="885" spans="3:7" ht="15.75" customHeight="1" x14ac:dyDescent="0.25">
      <c r="C885" s="5"/>
      <c r="D885" s="5"/>
      <c r="F885" s="5"/>
      <c r="G885" s="5"/>
    </row>
    <row r="886" spans="3:7" ht="15.75" customHeight="1" x14ac:dyDescent="0.25">
      <c r="C886" s="5"/>
      <c r="D886" s="5"/>
      <c r="F886" s="5"/>
      <c r="G886" s="5"/>
    </row>
    <row r="887" spans="3:7" ht="15.75" customHeight="1" x14ac:dyDescent="0.25">
      <c r="C887" s="5"/>
      <c r="D887" s="5"/>
      <c r="F887" s="5"/>
      <c r="G887" s="5"/>
    </row>
    <row r="888" spans="3:7" ht="15.75" customHeight="1" x14ac:dyDescent="0.25">
      <c r="C888" s="5"/>
      <c r="D888" s="5"/>
      <c r="F888" s="5"/>
      <c r="G888" s="5"/>
    </row>
    <row r="889" spans="3:7" ht="15.75" customHeight="1" x14ac:dyDescent="0.25">
      <c r="C889" s="5"/>
      <c r="D889" s="5"/>
      <c r="F889" s="5"/>
      <c r="G889" s="5"/>
    </row>
    <row r="890" spans="3:7" ht="15.75" customHeight="1" x14ac:dyDescent="0.25">
      <c r="C890" s="5"/>
      <c r="D890" s="5"/>
      <c r="F890" s="5"/>
      <c r="G890" s="5"/>
    </row>
    <row r="891" spans="3:7" ht="15.75" customHeight="1" x14ac:dyDescent="0.25">
      <c r="C891" s="5"/>
      <c r="D891" s="5"/>
      <c r="F891" s="5"/>
      <c r="G891" s="5"/>
    </row>
    <row r="892" spans="3:7" ht="15.75" customHeight="1" x14ac:dyDescent="0.25">
      <c r="C892" s="5"/>
      <c r="D892" s="5"/>
      <c r="F892" s="5"/>
      <c r="G892" s="5"/>
    </row>
    <row r="893" spans="3:7" ht="15.75" customHeight="1" x14ac:dyDescent="0.25">
      <c r="C893" s="5"/>
      <c r="D893" s="5"/>
      <c r="F893" s="5"/>
      <c r="G893" s="5"/>
    </row>
    <row r="894" spans="3:7" ht="15.75" customHeight="1" x14ac:dyDescent="0.25">
      <c r="C894" s="5"/>
      <c r="D894" s="5"/>
      <c r="F894" s="5"/>
      <c r="G894" s="5"/>
    </row>
    <row r="895" spans="3:7" ht="15.75" customHeight="1" x14ac:dyDescent="0.25">
      <c r="C895" s="5"/>
      <c r="D895" s="5"/>
      <c r="F895" s="5"/>
      <c r="G895" s="5"/>
    </row>
    <row r="896" spans="3:7" ht="15.75" customHeight="1" x14ac:dyDescent="0.25">
      <c r="C896" s="5"/>
      <c r="D896" s="5"/>
      <c r="F896" s="5"/>
      <c r="G896" s="5"/>
    </row>
    <row r="897" spans="3:7" ht="15.75" customHeight="1" x14ac:dyDescent="0.25">
      <c r="C897" s="5"/>
      <c r="D897" s="5"/>
      <c r="F897" s="5"/>
      <c r="G897" s="5"/>
    </row>
    <row r="898" spans="3:7" ht="15.75" customHeight="1" x14ac:dyDescent="0.25">
      <c r="C898" s="5"/>
      <c r="D898" s="5"/>
      <c r="F898" s="5"/>
      <c r="G898" s="5"/>
    </row>
    <row r="899" spans="3:7" ht="15.75" customHeight="1" x14ac:dyDescent="0.25">
      <c r="C899" s="5"/>
      <c r="D899" s="5"/>
      <c r="F899" s="5"/>
      <c r="G899" s="5"/>
    </row>
    <row r="900" spans="3:7" ht="15.75" customHeight="1" x14ac:dyDescent="0.25">
      <c r="C900" s="5"/>
      <c r="D900" s="5"/>
      <c r="F900" s="5"/>
      <c r="G900" s="5"/>
    </row>
    <row r="901" spans="3:7" ht="15.75" customHeight="1" x14ac:dyDescent="0.25">
      <c r="C901" s="5"/>
      <c r="D901" s="5"/>
      <c r="F901" s="5"/>
      <c r="G901" s="5"/>
    </row>
    <row r="902" spans="3:7" ht="15.75" customHeight="1" x14ac:dyDescent="0.25">
      <c r="C902" s="5"/>
      <c r="D902" s="5"/>
      <c r="F902" s="5"/>
      <c r="G902" s="5"/>
    </row>
    <row r="903" spans="3:7" ht="15.75" customHeight="1" x14ac:dyDescent="0.25">
      <c r="C903" s="5"/>
      <c r="D903" s="5"/>
      <c r="F903" s="5"/>
      <c r="G903" s="5"/>
    </row>
    <row r="904" spans="3:7" ht="15.75" customHeight="1" x14ac:dyDescent="0.25">
      <c r="C904" s="5"/>
      <c r="D904" s="5"/>
      <c r="F904" s="5"/>
      <c r="G904" s="5"/>
    </row>
    <row r="905" spans="3:7" ht="15.75" customHeight="1" x14ac:dyDescent="0.25">
      <c r="C905" s="5"/>
      <c r="D905" s="5"/>
      <c r="F905" s="5"/>
      <c r="G905" s="5"/>
    </row>
    <row r="906" spans="3:7" ht="15.75" customHeight="1" x14ac:dyDescent="0.25">
      <c r="C906" s="5"/>
      <c r="D906" s="5"/>
      <c r="F906" s="5"/>
      <c r="G906" s="5"/>
    </row>
    <row r="907" spans="3:7" ht="15.75" customHeight="1" x14ac:dyDescent="0.25">
      <c r="C907" s="5"/>
      <c r="D907" s="5"/>
      <c r="F907" s="5"/>
      <c r="G907" s="5"/>
    </row>
    <row r="908" spans="3:7" ht="15.75" customHeight="1" x14ac:dyDescent="0.25">
      <c r="C908" s="5"/>
      <c r="D908" s="5"/>
      <c r="F908" s="5"/>
      <c r="G908" s="5"/>
    </row>
    <row r="909" spans="3:7" ht="15.75" customHeight="1" x14ac:dyDescent="0.25">
      <c r="C909" s="5"/>
      <c r="D909" s="5"/>
      <c r="F909" s="5"/>
      <c r="G909" s="5"/>
    </row>
    <row r="910" spans="3:7" ht="15.75" customHeight="1" x14ac:dyDescent="0.25">
      <c r="C910" s="5"/>
      <c r="D910" s="5"/>
      <c r="F910" s="5"/>
      <c r="G910" s="5"/>
    </row>
    <row r="911" spans="3:7" ht="15.75" customHeight="1" x14ac:dyDescent="0.25">
      <c r="C911" s="5"/>
      <c r="D911" s="5"/>
      <c r="F911" s="5"/>
      <c r="G911" s="5"/>
    </row>
    <row r="912" spans="3:7" ht="15.75" customHeight="1" x14ac:dyDescent="0.25">
      <c r="C912" s="5"/>
      <c r="D912" s="5"/>
      <c r="F912" s="5"/>
      <c r="G912" s="5"/>
    </row>
    <row r="913" spans="3:7" ht="15.75" customHeight="1" x14ac:dyDescent="0.25">
      <c r="C913" s="5"/>
      <c r="D913" s="5"/>
      <c r="F913" s="5"/>
      <c r="G913" s="5"/>
    </row>
    <row r="914" spans="3:7" ht="15.75" customHeight="1" x14ac:dyDescent="0.25">
      <c r="C914" s="5"/>
      <c r="D914" s="5"/>
      <c r="F914" s="5"/>
      <c r="G914" s="5"/>
    </row>
    <row r="915" spans="3:7" ht="15.75" customHeight="1" x14ac:dyDescent="0.25">
      <c r="C915" s="5"/>
      <c r="D915" s="5"/>
      <c r="F915" s="5"/>
      <c r="G915" s="5"/>
    </row>
    <row r="916" spans="3:7" ht="15.75" customHeight="1" x14ac:dyDescent="0.25">
      <c r="C916" s="5"/>
      <c r="D916" s="5"/>
      <c r="F916" s="5"/>
      <c r="G916" s="5"/>
    </row>
    <row r="917" spans="3:7" ht="15.75" customHeight="1" x14ac:dyDescent="0.25">
      <c r="C917" s="5"/>
      <c r="D917" s="5"/>
      <c r="F917" s="5"/>
      <c r="G917" s="5"/>
    </row>
    <row r="918" spans="3:7" ht="15.75" customHeight="1" x14ac:dyDescent="0.25">
      <c r="C918" s="5"/>
      <c r="D918" s="5"/>
      <c r="F918" s="5"/>
      <c r="G918" s="5"/>
    </row>
    <row r="919" spans="3:7" ht="15.75" customHeight="1" x14ac:dyDescent="0.25">
      <c r="C919" s="5"/>
      <c r="D919" s="5"/>
      <c r="F919" s="5"/>
      <c r="G919" s="5"/>
    </row>
    <row r="920" spans="3:7" ht="15.75" customHeight="1" x14ac:dyDescent="0.25">
      <c r="C920" s="5"/>
      <c r="D920" s="5"/>
      <c r="F920" s="5"/>
      <c r="G920" s="5"/>
    </row>
    <row r="921" spans="3:7" ht="15.75" customHeight="1" x14ac:dyDescent="0.25">
      <c r="C921" s="5"/>
      <c r="D921" s="5"/>
      <c r="F921" s="5"/>
      <c r="G921" s="5"/>
    </row>
    <row r="922" spans="3:7" ht="15.75" customHeight="1" x14ac:dyDescent="0.25">
      <c r="C922" s="5"/>
      <c r="D922" s="5"/>
      <c r="F922" s="5"/>
      <c r="G922" s="5"/>
    </row>
    <row r="923" spans="3:7" ht="15.75" customHeight="1" x14ac:dyDescent="0.25">
      <c r="C923" s="5"/>
      <c r="D923" s="5"/>
      <c r="F923" s="5"/>
      <c r="G923" s="5"/>
    </row>
    <row r="924" spans="3:7" ht="15.75" customHeight="1" x14ac:dyDescent="0.25">
      <c r="C924" s="5"/>
      <c r="D924" s="5"/>
      <c r="F924" s="5"/>
      <c r="G924" s="5"/>
    </row>
    <row r="925" spans="3:7" ht="15.75" customHeight="1" x14ac:dyDescent="0.25">
      <c r="C925" s="5"/>
      <c r="D925" s="5"/>
      <c r="F925" s="5"/>
      <c r="G925" s="5"/>
    </row>
    <row r="926" spans="3:7" ht="15.75" customHeight="1" x14ac:dyDescent="0.25">
      <c r="C926" s="5"/>
      <c r="D926" s="5"/>
      <c r="F926" s="5"/>
      <c r="G926" s="5"/>
    </row>
    <row r="927" spans="3:7" ht="15.75" customHeight="1" x14ac:dyDescent="0.25">
      <c r="C927" s="5"/>
      <c r="D927" s="5"/>
      <c r="F927" s="5"/>
      <c r="G927" s="5"/>
    </row>
    <row r="928" spans="3:7" ht="15.75" customHeight="1" x14ac:dyDescent="0.25">
      <c r="C928" s="5"/>
      <c r="D928" s="5"/>
      <c r="F928" s="5"/>
      <c r="G928" s="5"/>
    </row>
    <row r="929" spans="3:7" ht="15.75" customHeight="1" x14ac:dyDescent="0.25">
      <c r="C929" s="5"/>
      <c r="D929" s="5"/>
      <c r="F929" s="5"/>
      <c r="G929" s="5"/>
    </row>
    <row r="930" spans="3:7" ht="15.75" customHeight="1" x14ac:dyDescent="0.25">
      <c r="C930" s="5"/>
      <c r="D930" s="5"/>
      <c r="F930" s="5"/>
      <c r="G930" s="5"/>
    </row>
    <row r="931" spans="3:7" ht="15.75" customHeight="1" x14ac:dyDescent="0.25">
      <c r="C931" s="5"/>
      <c r="D931" s="5"/>
      <c r="F931" s="5"/>
      <c r="G931" s="5"/>
    </row>
    <row r="932" spans="3:7" ht="15.75" customHeight="1" x14ac:dyDescent="0.25">
      <c r="C932" s="5"/>
      <c r="D932" s="5"/>
      <c r="F932" s="5"/>
      <c r="G932" s="5"/>
    </row>
    <row r="933" spans="3:7" ht="15.75" customHeight="1" x14ac:dyDescent="0.25">
      <c r="C933" s="5"/>
      <c r="D933" s="5"/>
      <c r="F933" s="5"/>
      <c r="G933" s="5"/>
    </row>
    <row r="934" spans="3:7" ht="15.75" customHeight="1" x14ac:dyDescent="0.25">
      <c r="C934" s="5"/>
      <c r="D934" s="5"/>
      <c r="F934" s="5"/>
      <c r="G934" s="5"/>
    </row>
    <row r="935" spans="3:7" ht="15.75" customHeight="1" x14ac:dyDescent="0.25">
      <c r="C935" s="5"/>
      <c r="D935" s="5"/>
      <c r="F935" s="5"/>
      <c r="G935" s="5"/>
    </row>
    <row r="936" spans="3:7" ht="15.75" customHeight="1" x14ac:dyDescent="0.25">
      <c r="C936" s="5"/>
      <c r="D936" s="5"/>
      <c r="F936" s="5"/>
      <c r="G936" s="5"/>
    </row>
    <row r="937" spans="3:7" ht="15.75" customHeight="1" x14ac:dyDescent="0.25">
      <c r="C937" s="5"/>
      <c r="D937" s="5"/>
      <c r="F937" s="5"/>
      <c r="G937" s="5"/>
    </row>
    <row r="938" spans="3:7" ht="15.75" customHeight="1" x14ac:dyDescent="0.25">
      <c r="C938" s="5"/>
      <c r="D938" s="5"/>
      <c r="F938" s="5"/>
      <c r="G938" s="5"/>
    </row>
    <row r="939" spans="3:7" ht="15.75" customHeight="1" x14ac:dyDescent="0.25">
      <c r="C939" s="5"/>
      <c r="D939" s="5"/>
      <c r="F939" s="5"/>
      <c r="G939" s="5"/>
    </row>
    <row r="940" spans="3:7" ht="15.75" customHeight="1" x14ac:dyDescent="0.25">
      <c r="C940" s="5"/>
      <c r="D940" s="5"/>
      <c r="F940" s="5"/>
      <c r="G940" s="5"/>
    </row>
    <row r="941" spans="3:7" ht="15.75" customHeight="1" x14ac:dyDescent="0.25">
      <c r="C941" s="5"/>
      <c r="D941" s="5"/>
      <c r="F941" s="5"/>
      <c r="G941" s="5"/>
    </row>
    <row r="942" spans="3:7" ht="15.75" customHeight="1" x14ac:dyDescent="0.25">
      <c r="C942" s="5"/>
      <c r="D942" s="5"/>
      <c r="F942" s="5"/>
      <c r="G942" s="5"/>
    </row>
    <row r="943" spans="3:7" ht="15.75" customHeight="1" x14ac:dyDescent="0.25">
      <c r="C943" s="5"/>
      <c r="D943" s="5"/>
      <c r="F943" s="5"/>
      <c r="G943" s="5"/>
    </row>
    <row r="944" spans="3:7" ht="15.75" customHeight="1" x14ac:dyDescent="0.25">
      <c r="C944" s="5"/>
      <c r="D944" s="5"/>
      <c r="F944" s="5"/>
      <c r="G944" s="5"/>
    </row>
    <row r="945" spans="3:7" ht="15.75" customHeight="1" x14ac:dyDescent="0.25">
      <c r="C945" s="5"/>
      <c r="D945" s="5"/>
      <c r="F945" s="5"/>
      <c r="G945" s="5"/>
    </row>
    <row r="946" spans="3:7" ht="15.75" customHeight="1" x14ac:dyDescent="0.25">
      <c r="C946" s="5"/>
      <c r="D946" s="5"/>
      <c r="F946" s="5"/>
      <c r="G946" s="5"/>
    </row>
    <row r="947" spans="3:7" ht="15.75" customHeight="1" x14ac:dyDescent="0.25">
      <c r="C947" s="5"/>
      <c r="D947" s="5"/>
      <c r="F947" s="5"/>
      <c r="G947" s="5"/>
    </row>
    <row r="948" spans="3:7" ht="15.75" customHeight="1" x14ac:dyDescent="0.25">
      <c r="C948" s="5"/>
      <c r="D948" s="5"/>
      <c r="F948" s="5"/>
      <c r="G948" s="5"/>
    </row>
    <row r="949" spans="3:7" ht="15.75" customHeight="1" x14ac:dyDescent="0.25">
      <c r="C949" s="5"/>
      <c r="D949" s="5"/>
      <c r="F949" s="5"/>
      <c r="G949" s="5"/>
    </row>
    <row r="950" spans="3:7" ht="15.75" customHeight="1" x14ac:dyDescent="0.25">
      <c r="C950" s="5"/>
      <c r="D950" s="5"/>
      <c r="F950" s="5"/>
      <c r="G950" s="5"/>
    </row>
    <row r="951" spans="3:7" ht="15.75" customHeight="1" x14ac:dyDescent="0.25">
      <c r="C951" s="5"/>
      <c r="D951" s="5"/>
      <c r="F951" s="5"/>
      <c r="G951" s="5"/>
    </row>
    <row r="952" spans="3:7" ht="15.75" customHeight="1" x14ac:dyDescent="0.25">
      <c r="C952" s="5"/>
      <c r="D952" s="5"/>
      <c r="F952" s="5"/>
      <c r="G952" s="5"/>
    </row>
    <row r="953" spans="3:7" ht="15.75" customHeight="1" x14ac:dyDescent="0.25">
      <c r="C953" s="5"/>
      <c r="D953" s="5"/>
      <c r="F953" s="5"/>
      <c r="G953" s="5"/>
    </row>
    <row r="954" spans="3:7" ht="15.75" customHeight="1" x14ac:dyDescent="0.25">
      <c r="C954" s="5"/>
      <c r="D954" s="5"/>
      <c r="F954" s="5"/>
      <c r="G954" s="5"/>
    </row>
    <row r="955" spans="3:7" ht="15.75" customHeight="1" x14ac:dyDescent="0.25">
      <c r="C955" s="5"/>
      <c r="D955" s="5"/>
      <c r="F955" s="5"/>
      <c r="G955" s="5"/>
    </row>
    <row r="956" spans="3:7" ht="15.75" customHeight="1" x14ac:dyDescent="0.25">
      <c r="C956" s="5"/>
      <c r="D956" s="5"/>
      <c r="F956" s="5"/>
      <c r="G956" s="5"/>
    </row>
    <row r="957" spans="3:7" ht="15.75" customHeight="1" x14ac:dyDescent="0.25">
      <c r="C957" s="5"/>
      <c r="D957" s="5"/>
      <c r="F957" s="5"/>
      <c r="G957" s="5"/>
    </row>
    <row r="958" spans="3:7" ht="15.75" customHeight="1" x14ac:dyDescent="0.25">
      <c r="C958" s="5"/>
      <c r="D958" s="5"/>
      <c r="F958" s="5"/>
      <c r="G958" s="5"/>
    </row>
    <row r="959" spans="3:7" ht="15.75" customHeight="1" x14ac:dyDescent="0.25">
      <c r="C959" s="5"/>
      <c r="D959" s="5"/>
      <c r="F959" s="5"/>
      <c r="G959" s="5"/>
    </row>
    <row r="960" spans="3:7" ht="15.75" customHeight="1" x14ac:dyDescent="0.25">
      <c r="C960" s="5"/>
      <c r="D960" s="5"/>
      <c r="F960" s="5"/>
      <c r="G960" s="5"/>
    </row>
    <row r="961" spans="3:7" ht="15.75" customHeight="1" x14ac:dyDescent="0.25">
      <c r="C961" s="5"/>
      <c r="D961" s="5"/>
      <c r="F961" s="5"/>
      <c r="G961" s="5"/>
    </row>
    <row r="962" spans="3:7" ht="15.75" customHeight="1" x14ac:dyDescent="0.25">
      <c r="C962" s="5"/>
      <c r="D962" s="5"/>
      <c r="F962" s="5"/>
      <c r="G962" s="5"/>
    </row>
    <row r="963" spans="3:7" ht="15.75" customHeight="1" x14ac:dyDescent="0.25">
      <c r="C963" s="5"/>
      <c r="D963" s="5"/>
      <c r="F963" s="5"/>
      <c r="G963" s="5"/>
    </row>
    <row r="964" spans="3:7" ht="15.75" customHeight="1" x14ac:dyDescent="0.25">
      <c r="C964" s="5"/>
      <c r="D964" s="5"/>
      <c r="F964" s="5"/>
      <c r="G964" s="5"/>
    </row>
    <row r="965" spans="3:7" ht="15.75" customHeight="1" x14ac:dyDescent="0.25">
      <c r="C965" s="5"/>
      <c r="D965" s="5"/>
      <c r="F965" s="5"/>
      <c r="G965" s="5"/>
    </row>
    <row r="966" spans="3:7" ht="15.75" customHeight="1" x14ac:dyDescent="0.25">
      <c r="C966" s="5"/>
      <c r="D966" s="5"/>
      <c r="F966" s="5"/>
      <c r="G966" s="5"/>
    </row>
    <row r="967" spans="3:7" ht="15.75" customHeight="1" x14ac:dyDescent="0.25">
      <c r="C967" s="5"/>
      <c r="D967" s="5"/>
      <c r="F967" s="5"/>
      <c r="G967" s="5"/>
    </row>
    <row r="968" spans="3:7" ht="15.75" customHeight="1" x14ac:dyDescent="0.25">
      <c r="C968" s="5"/>
      <c r="D968" s="5"/>
      <c r="F968" s="5"/>
      <c r="G968" s="5"/>
    </row>
    <row r="969" spans="3:7" ht="15.75" customHeight="1" x14ac:dyDescent="0.25">
      <c r="C969" s="5"/>
      <c r="D969" s="5"/>
      <c r="F969" s="5"/>
      <c r="G969" s="5"/>
    </row>
    <row r="970" spans="3:7" ht="15.75" customHeight="1" x14ac:dyDescent="0.25">
      <c r="C970" s="5"/>
      <c r="D970" s="5"/>
      <c r="F970" s="5"/>
      <c r="G970" s="5"/>
    </row>
    <row r="971" spans="3:7" ht="15.75" customHeight="1" x14ac:dyDescent="0.25">
      <c r="C971" s="5"/>
      <c r="D971" s="5"/>
      <c r="F971" s="5"/>
      <c r="G971" s="5"/>
    </row>
    <row r="972" spans="3:7" ht="15.75" customHeight="1" x14ac:dyDescent="0.25">
      <c r="C972" s="5"/>
      <c r="D972" s="5"/>
      <c r="F972" s="5"/>
      <c r="G972" s="5"/>
    </row>
    <row r="973" spans="3:7" ht="15.75" customHeight="1" x14ac:dyDescent="0.25">
      <c r="C973" s="5"/>
      <c r="D973" s="5"/>
      <c r="F973" s="5"/>
      <c r="G973" s="5"/>
    </row>
    <row r="974" spans="3:7" ht="15.75" customHeight="1" x14ac:dyDescent="0.25">
      <c r="C974" s="5"/>
      <c r="D974" s="5"/>
      <c r="F974" s="5"/>
      <c r="G974" s="5"/>
    </row>
    <row r="975" spans="3:7" ht="15.75" customHeight="1" x14ac:dyDescent="0.25">
      <c r="C975" s="5"/>
      <c r="D975" s="5"/>
      <c r="F975" s="5"/>
      <c r="G975" s="5"/>
    </row>
    <row r="976" spans="3:7" ht="15.75" customHeight="1" x14ac:dyDescent="0.25">
      <c r="C976" s="5"/>
      <c r="D976" s="5"/>
      <c r="F976" s="5"/>
      <c r="G976" s="5"/>
    </row>
    <row r="977" spans="3:7" ht="15.75" customHeight="1" x14ac:dyDescent="0.25">
      <c r="C977" s="5"/>
      <c r="D977" s="5"/>
      <c r="F977" s="5"/>
      <c r="G977" s="5"/>
    </row>
    <row r="978" spans="3:7" ht="15.75" customHeight="1" x14ac:dyDescent="0.25">
      <c r="C978" s="5"/>
      <c r="D978" s="5"/>
      <c r="F978" s="5"/>
      <c r="G978" s="5"/>
    </row>
    <row r="979" spans="3:7" ht="15.75" customHeight="1" x14ac:dyDescent="0.25">
      <c r="C979" s="5"/>
      <c r="D979" s="5"/>
      <c r="F979" s="5"/>
      <c r="G979" s="5"/>
    </row>
    <row r="980" spans="3:7" ht="15.75" customHeight="1" x14ac:dyDescent="0.25">
      <c r="C980" s="5"/>
      <c r="D980" s="5"/>
      <c r="F980" s="5"/>
      <c r="G980" s="5"/>
    </row>
    <row r="981" spans="3:7" ht="15.75" customHeight="1" x14ac:dyDescent="0.25">
      <c r="C981" s="5"/>
      <c r="D981" s="5"/>
      <c r="F981" s="5"/>
      <c r="G981" s="5"/>
    </row>
    <row r="982" spans="3:7" ht="15.75" customHeight="1" x14ac:dyDescent="0.25">
      <c r="C982" s="5"/>
      <c r="D982" s="5"/>
      <c r="F982" s="5"/>
      <c r="G982" s="5"/>
    </row>
    <row r="983" spans="3:7" ht="15.75" customHeight="1" x14ac:dyDescent="0.25">
      <c r="C983" s="5"/>
      <c r="D983" s="5"/>
      <c r="F983" s="5"/>
      <c r="G983" s="5"/>
    </row>
    <row r="984" spans="3:7" ht="15.75" customHeight="1" x14ac:dyDescent="0.25">
      <c r="C984" s="5"/>
      <c r="D984" s="5"/>
      <c r="F984" s="5"/>
      <c r="G984" s="5"/>
    </row>
    <row r="985" spans="3:7" ht="15.75" customHeight="1" x14ac:dyDescent="0.25">
      <c r="C985" s="5"/>
      <c r="D985" s="5"/>
      <c r="F985" s="5"/>
      <c r="G985" s="5"/>
    </row>
    <row r="986" spans="3:7" ht="15.75" customHeight="1" x14ac:dyDescent="0.25">
      <c r="C986" s="5"/>
      <c r="D986" s="5"/>
      <c r="F986" s="5"/>
      <c r="G986" s="5"/>
    </row>
    <row r="987" spans="3:7" ht="15.75" customHeight="1" x14ac:dyDescent="0.25">
      <c r="C987" s="5"/>
      <c r="D987" s="5"/>
      <c r="F987" s="5"/>
      <c r="G987" s="5"/>
    </row>
    <row r="988" spans="3:7" ht="15.75" customHeight="1" x14ac:dyDescent="0.25">
      <c r="C988" s="5"/>
      <c r="D988" s="5"/>
      <c r="F988" s="5"/>
      <c r="G988" s="5"/>
    </row>
    <row r="989" spans="3:7" ht="15.75" customHeight="1" x14ac:dyDescent="0.25">
      <c r="C989" s="5"/>
      <c r="D989" s="5"/>
      <c r="F989" s="5"/>
      <c r="G989" s="5"/>
    </row>
    <row r="990" spans="3:7" ht="15.75" customHeight="1" x14ac:dyDescent="0.25">
      <c r="C990" s="5"/>
      <c r="D990" s="5"/>
      <c r="F990" s="5"/>
      <c r="G990" s="5"/>
    </row>
    <row r="991" spans="3:7" ht="15.75" customHeight="1" x14ac:dyDescent="0.25">
      <c r="C991" s="5"/>
      <c r="D991" s="5"/>
      <c r="F991" s="5"/>
      <c r="G991" s="5"/>
    </row>
    <row r="992" spans="3:7" ht="15.75" customHeight="1" x14ac:dyDescent="0.25">
      <c r="C992" s="5"/>
      <c r="D992" s="5"/>
      <c r="F992" s="5"/>
      <c r="G992" s="5"/>
    </row>
    <row r="993" spans="3:7" ht="15.75" customHeight="1" x14ac:dyDescent="0.25">
      <c r="C993" s="5"/>
      <c r="D993" s="5"/>
      <c r="F993" s="5"/>
      <c r="G993" s="5"/>
    </row>
    <row r="994" spans="3:7" ht="15.75" customHeight="1" x14ac:dyDescent="0.25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workbookViewId="3"/>
  </sheetViews>
  <sheetFormatPr defaultColWidth="8.85546875" defaultRowHeight="15" x14ac:dyDescent="0.25"/>
  <cols>
    <col min="2" max="2" width="10.42578125" bestFit="1" customWidth="1"/>
  </cols>
  <sheetData>
    <row r="2" spans="2:2" x14ac:dyDescent="0.25">
      <c r="B2" s="24">
        <v>44788</v>
      </c>
    </row>
    <row r="3" spans="2:2" x14ac:dyDescent="0.25">
      <c r="B3" s="20">
        <v>44789</v>
      </c>
    </row>
    <row r="4" spans="2:2" x14ac:dyDescent="0.25">
      <c r="B4" s="20">
        <v>44790</v>
      </c>
    </row>
    <row r="5" spans="2:2" x14ac:dyDescent="0.25">
      <c r="B5" s="20">
        <v>44791</v>
      </c>
    </row>
    <row r="6" spans="2:2" x14ac:dyDescent="0.25">
      <c r="B6" s="20">
        <v>44792</v>
      </c>
    </row>
    <row r="7" spans="2:2" x14ac:dyDescent="0.25">
      <c r="B7" s="20">
        <v>44795</v>
      </c>
    </row>
    <row r="8" spans="2:2" x14ac:dyDescent="0.25">
      <c r="B8" s="20">
        <v>44796</v>
      </c>
    </row>
    <row r="9" spans="2:2" x14ac:dyDescent="0.25">
      <c r="B9" s="20">
        <v>44797</v>
      </c>
    </row>
    <row r="10" spans="2:2" x14ac:dyDescent="0.25">
      <c r="B10" s="20">
        <v>44798</v>
      </c>
    </row>
    <row r="11" spans="2:2" x14ac:dyDescent="0.25">
      <c r="B11" s="20">
        <v>44799</v>
      </c>
    </row>
    <row r="12" spans="2:2" x14ac:dyDescent="0.25">
      <c r="B12" s="20">
        <v>44802</v>
      </c>
    </row>
    <row r="13" spans="2:2" x14ac:dyDescent="0.25">
      <c r="B13" s="20">
        <v>44803</v>
      </c>
    </row>
    <row r="14" spans="2:2" x14ac:dyDescent="0.25">
      <c r="B14" s="20">
        <v>44804</v>
      </c>
    </row>
    <row r="15" spans="2:2" x14ac:dyDescent="0.25">
      <c r="B15" s="20">
        <v>44805</v>
      </c>
    </row>
    <row r="16" spans="2:2" x14ac:dyDescent="0.25">
      <c r="B16" s="20">
        <v>44806</v>
      </c>
    </row>
    <row r="17" spans="2:2" x14ac:dyDescent="0.25">
      <c r="B17" s="20">
        <v>44809</v>
      </c>
    </row>
    <row r="18" spans="2:2" x14ac:dyDescent="0.25">
      <c r="B18" s="20">
        <v>44810</v>
      </c>
    </row>
    <row r="19" spans="2:2" x14ac:dyDescent="0.25">
      <c r="B19" s="20">
        <v>44811</v>
      </c>
    </row>
    <row r="20" spans="2:2" x14ac:dyDescent="0.25">
      <c r="B20" s="20">
        <v>44812</v>
      </c>
    </row>
    <row r="21" spans="2:2" x14ac:dyDescent="0.25">
      <c r="B21" s="20">
        <v>44813</v>
      </c>
    </row>
    <row r="22" spans="2:2" x14ac:dyDescent="0.25">
      <c r="B22" s="20">
        <v>44816</v>
      </c>
    </row>
    <row r="23" spans="2:2" x14ac:dyDescent="0.25">
      <c r="B23" s="20">
        <v>44817</v>
      </c>
    </row>
    <row r="24" spans="2:2" x14ac:dyDescent="0.25">
      <c r="B24" s="20">
        <v>44818</v>
      </c>
    </row>
    <row r="25" spans="2:2" x14ac:dyDescent="0.25">
      <c r="B25" s="20">
        <v>44819</v>
      </c>
    </row>
    <row r="26" spans="2:2" x14ac:dyDescent="0.25">
      <c r="B26" s="20">
        <v>44820</v>
      </c>
    </row>
    <row r="27" spans="2:2" x14ac:dyDescent="0.25">
      <c r="B27" s="20">
        <v>44823</v>
      </c>
    </row>
    <row r="28" spans="2:2" x14ac:dyDescent="0.25">
      <c r="B28" s="20">
        <v>44824</v>
      </c>
    </row>
    <row r="29" spans="2:2" x14ac:dyDescent="0.25">
      <c r="B29" s="20">
        <v>44825</v>
      </c>
    </row>
    <row r="30" spans="2:2" x14ac:dyDescent="0.25">
      <c r="B30" s="20">
        <v>44826</v>
      </c>
    </row>
    <row r="31" spans="2:2" x14ac:dyDescent="0.25">
      <c r="B31" s="20">
        <v>44827</v>
      </c>
    </row>
    <row r="32" spans="2:2" x14ac:dyDescent="0.25">
      <c r="B32" s="20">
        <v>44830</v>
      </c>
    </row>
    <row r="33" spans="2:2" x14ac:dyDescent="0.25">
      <c r="B33" s="20">
        <v>44831</v>
      </c>
    </row>
    <row r="34" spans="2:2" x14ac:dyDescent="0.25">
      <c r="B34" s="20">
        <v>44832</v>
      </c>
    </row>
    <row r="35" spans="2:2" x14ac:dyDescent="0.25">
      <c r="B35" s="20">
        <v>44833</v>
      </c>
    </row>
    <row r="36" spans="2:2" x14ac:dyDescent="0.25">
      <c r="B36" s="20">
        <v>44834</v>
      </c>
    </row>
    <row r="37" spans="2:2" x14ac:dyDescent="0.25">
      <c r="B37" s="20">
        <v>44837</v>
      </c>
    </row>
    <row r="38" spans="2:2" x14ac:dyDescent="0.25">
      <c r="B38" s="20">
        <v>44838</v>
      </c>
    </row>
    <row r="39" spans="2:2" x14ac:dyDescent="0.25">
      <c r="B39" s="20">
        <v>44839</v>
      </c>
    </row>
    <row r="40" spans="2:2" x14ac:dyDescent="0.25">
      <c r="B40" s="20">
        <v>44840</v>
      </c>
    </row>
    <row r="41" spans="2:2" x14ac:dyDescent="0.25">
      <c r="B41" s="20">
        <v>44841</v>
      </c>
    </row>
    <row r="42" spans="2:2" x14ac:dyDescent="0.25">
      <c r="B42" s="20">
        <v>44844</v>
      </c>
    </row>
    <row r="43" spans="2:2" x14ac:dyDescent="0.25">
      <c r="B43" s="20">
        <v>44845</v>
      </c>
    </row>
    <row r="44" spans="2:2" x14ac:dyDescent="0.25">
      <c r="B44" s="20">
        <v>44846</v>
      </c>
    </row>
    <row r="45" spans="2:2" x14ac:dyDescent="0.25">
      <c r="B45" s="20">
        <v>44847</v>
      </c>
    </row>
    <row r="46" spans="2:2" x14ac:dyDescent="0.25">
      <c r="B46" s="20">
        <v>44848</v>
      </c>
    </row>
    <row r="47" spans="2:2" x14ac:dyDescent="0.25">
      <c r="B47" s="20">
        <v>44851</v>
      </c>
    </row>
    <row r="48" spans="2:2" x14ac:dyDescent="0.25">
      <c r="B48" s="20">
        <v>44852</v>
      </c>
    </row>
    <row r="49" spans="2:2" x14ac:dyDescent="0.25">
      <c r="B49" s="20">
        <v>44853</v>
      </c>
    </row>
    <row r="50" spans="2:2" x14ac:dyDescent="0.25">
      <c r="B50" s="20">
        <v>44854</v>
      </c>
    </row>
    <row r="51" spans="2:2" x14ac:dyDescent="0.25">
      <c r="B51" s="20">
        <v>44855</v>
      </c>
    </row>
    <row r="52" spans="2:2" x14ac:dyDescent="0.25">
      <c r="B52" s="20">
        <v>44858</v>
      </c>
    </row>
    <row r="53" spans="2:2" x14ac:dyDescent="0.25">
      <c r="B53" s="20">
        <v>44859</v>
      </c>
    </row>
    <row r="54" spans="2:2" x14ac:dyDescent="0.25">
      <c r="B54" s="20">
        <v>44860</v>
      </c>
    </row>
    <row r="55" spans="2:2" x14ac:dyDescent="0.25">
      <c r="B55" s="20">
        <v>44861</v>
      </c>
    </row>
    <row r="56" spans="2:2" x14ac:dyDescent="0.25">
      <c r="B56" s="20">
        <v>44862</v>
      </c>
    </row>
    <row r="57" spans="2:2" x14ac:dyDescent="0.25">
      <c r="B57" s="20">
        <v>44865</v>
      </c>
    </row>
    <row r="58" spans="2:2" x14ac:dyDescent="0.25">
      <c r="B58" s="20">
        <v>44866</v>
      </c>
    </row>
    <row r="59" spans="2:2" x14ac:dyDescent="0.25">
      <c r="B59" s="20">
        <v>44867</v>
      </c>
    </row>
    <row r="60" spans="2:2" x14ac:dyDescent="0.25">
      <c r="B60" s="20">
        <v>44868</v>
      </c>
    </row>
    <row r="61" spans="2:2" x14ac:dyDescent="0.25">
      <c r="B61" s="20">
        <v>44869</v>
      </c>
    </row>
    <row r="62" spans="2:2" x14ac:dyDescent="0.25">
      <c r="B62" s="20">
        <v>44872</v>
      </c>
    </row>
    <row r="63" spans="2:2" x14ac:dyDescent="0.25">
      <c r="B63" s="20">
        <v>44873</v>
      </c>
    </row>
    <row r="64" spans="2:2" x14ac:dyDescent="0.25">
      <c r="B64" s="20">
        <v>44874</v>
      </c>
    </row>
    <row r="65" spans="2:2" x14ac:dyDescent="0.25">
      <c r="B65" s="20">
        <v>44875</v>
      </c>
    </row>
    <row r="66" spans="2:2" x14ac:dyDescent="0.25">
      <c r="B66" s="20">
        <v>44876</v>
      </c>
    </row>
    <row r="67" spans="2:2" x14ac:dyDescent="0.25">
      <c r="B67" s="20">
        <v>44879</v>
      </c>
    </row>
    <row r="68" spans="2:2" x14ac:dyDescent="0.25">
      <c r="B68" s="20">
        <v>44880</v>
      </c>
    </row>
    <row r="69" spans="2:2" x14ac:dyDescent="0.25">
      <c r="B69" s="6"/>
    </row>
    <row r="70" spans="2:2" x14ac:dyDescent="0.25">
      <c r="B70" s="6"/>
    </row>
    <row r="71" spans="2:2" x14ac:dyDescent="0.25">
      <c r="B71" s="6"/>
    </row>
    <row r="72" spans="2:2" x14ac:dyDescent="0.25">
      <c r="B72" s="6"/>
    </row>
    <row r="73" spans="2:2" x14ac:dyDescent="0.25">
      <c r="B73" s="6"/>
    </row>
    <row r="74" spans="2:2" x14ac:dyDescent="0.25">
      <c r="B74" s="6"/>
    </row>
    <row r="75" spans="2:2" x14ac:dyDescent="0.25">
      <c r="B75" s="6"/>
    </row>
    <row r="76" spans="2:2" x14ac:dyDescent="0.25">
      <c r="B76" s="6"/>
    </row>
    <row r="77" spans="2:2" x14ac:dyDescent="0.25">
      <c r="B77" s="6"/>
    </row>
    <row r="78" spans="2:2" x14ac:dyDescent="0.25">
      <c r="B78" s="6"/>
    </row>
    <row r="79" spans="2:2" x14ac:dyDescent="0.25">
      <c r="B79" s="6"/>
    </row>
    <row r="80" spans="2:2" x14ac:dyDescent="0.25">
      <c r="B80" s="6"/>
    </row>
    <row r="81" spans="2:2" x14ac:dyDescent="0.25">
      <c r="B81" s="6"/>
    </row>
    <row r="82" spans="2:2" x14ac:dyDescent="0.25">
      <c r="B82" s="6"/>
    </row>
    <row r="83" spans="2:2" x14ac:dyDescent="0.25">
      <c r="B83" s="6"/>
    </row>
    <row r="84" spans="2:2" x14ac:dyDescent="0.25">
      <c r="B84" s="6"/>
    </row>
    <row r="85" spans="2:2" x14ac:dyDescent="0.25">
      <c r="B85" s="6"/>
    </row>
    <row r="86" spans="2:2" x14ac:dyDescent="0.25">
      <c r="B86" s="6"/>
    </row>
    <row r="87" spans="2:2" x14ac:dyDescent="0.25">
      <c r="B87" s="6"/>
    </row>
    <row r="88" spans="2:2" x14ac:dyDescent="0.25">
      <c r="B88" s="6"/>
    </row>
    <row r="89" spans="2:2" x14ac:dyDescent="0.25">
      <c r="B89" s="6"/>
    </row>
    <row r="90" spans="2:2" x14ac:dyDescent="0.25">
      <c r="B90" s="6"/>
    </row>
    <row r="91" spans="2:2" x14ac:dyDescent="0.25">
      <c r="B91" s="6"/>
    </row>
    <row r="92" spans="2:2" x14ac:dyDescent="0.25">
      <c r="B92" s="6"/>
    </row>
    <row r="93" spans="2:2" x14ac:dyDescent="0.25">
      <c r="B93" s="6"/>
    </row>
    <row r="94" spans="2:2" x14ac:dyDescent="0.25">
      <c r="B94" s="6"/>
    </row>
    <row r="95" spans="2:2" x14ac:dyDescent="0.25">
      <c r="B95" s="6"/>
    </row>
    <row r="96" spans="2:2" x14ac:dyDescent="0.25">
      <c r="B96" s="6"/>
    </row>
    <row r="97" spans="2:2" x14ac:dyDescent="0.25">
      <c r="B97" s="6"/>
    </row>
    <row r="98" spans="2:2" x14ac:dyDescent="0.25">
      <c r="B98" s="6"/>
    </row>
    <row r="99" spans="2:2" x14ac:dyDescent="0.25">
      <c r="B99" s="6"/>
    </row>
    <row r="100" spans="2:2" x14ac:dyDescent="0.25">
      <c r="B100" s="6"/>
    </row>
    <row r="101" spans="2:2" x14ac:dyDescent="0.25">
      <c r="B101" s="6"/>
    </row>
    <row r="102" spans="2:2" x14ac:dyDescent="0.25">
      <c r="B102" s="6"/>
    </row>
    <row r="103" spans="2:2" x14ac:dyDescent="0.25">
      <c r="B103" s="6"/>
    </row>
    <row r="104" spans="2:2" x14ac:dyDescent="0.25">
      <c r="B104" s="6"/>
    </row>
    <row r="105" spans="2:2" x14ac:dyDescent="0.25">
      <c r="B105" s="6"/>
    </row>
    <row r="106" spans="2:2" x14ac:dyDescent="0.25">
      <c r="B106" s="6"/>
    </row>
    <row r="107" spans="2:2" x14ac:dyDescent="0.25">
      <c r="B107" s="6"/>
    </row>
    <row r="108" spans="2:2" x14ac:dyDescent="0.25">
      <c r="B108" s="6"/>
    </row>
    <row r="109" spans="2:2" x14ac:dyDescent="0.25">
      <c r="B109" s="6"/>
    </row>
  </sheetData>
  <sortState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workbookViewId="3"/>
  </sheetViews>
  <sheetFormatPr defaultRowHeight="15" x14ac:dyDescent="0.25"/>
  <cols>
    <col min="1" max="1" width="11.28515625" bestFit="1" customWidth="1"/>
  </cols>
  <sheetData>
    <row r="1" spans="1:40" x14ac:dyDescent="0.25">
      <c r="A1" s="17" t="s">
        <v>12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  <c r="K1" s="18" t="s">
        <v>61</v>
      </c>
      <c r="L1" s="18" t="s">
        <v>62</v>
      </c>
      <c r="M1" s="18" t="s">
        <v>63</v>
      </c>
      <c r="N1" s="18" t="s">
        <v>64</v>
      </c>
      <c r="O1" s="18" t="s">
        <v>65</v>
      </c>
      <c r="P1" s="18" t="s">
        <v>66</v>
      </c>
      <c r="Q1" s="18" t="s">
        <v>67</v>
      </c>
      <c r="R1" s="18" t="s">
        <v>68</v>
      </c>
      <c r="S1" s="18" t="s">
        <v>69</v>
      </c>
      <c r="T1" s="18" t="s">
        <v>70</v>
      </c>
      <c r="U1" s="18" t="s">
        <v>71</v>
      </c>
      <c r="V1" s="18" t="s">
        <v>72</v>
      </c>
      <c r="W1" s="18" t="s">
        <v>73</v>
      </c>
      <c r="X1" s="18" t="s">
        <v>74</v>
      </c>
      <c r="Y1" s="18" t="s">
        <v>75</v>
      </c>
      <c r="Z1" s="18" t="s">
        <v>76</v>
      </c>
      <c r="AA1" s="18" t="s">
        <v>77</v>
      </c>
      <c r="AB1" s="18" t="s">
        <v>78</v>
      </c>
      <c r="AC1" s="18" t="s">
        <v>79</v>
      </c>
      <c r="AD1" s="18" t="s">
        <v>80</v>
      </c>
      <c r="AE1" s="18" t="s">
        <v>81</v>
      </c>
      <c r="AF1" s="18" t="s">
        <v>82</v>
      </c>
      <c r="AG1" s="18" t="s">
        <v>83</v>
      </c>
      <c r="AH1" s="18" t="s">
        <v>84</v>
      </c>
      <c r="AI1" s="18" t="s">
        <v>85</v>
      </c>
      <c r="AJ1" s="18" t="s">
        <v>86</v>
      </c>
      <c r="AK1" s="18" t="s">
        <v>87</v>
      </c>
      <c r="AL1" s="18" t="s">
        <v>88</v>
      </c>
      <c r="AM1" s="18" t="s">
        <v>89</v>
      </c>
      <c r="AN1" s="19" t="s">
        <v>90</v>
      </c>
    </row>
    <row r="2" spans="1:40" x14ac:dyDescent="0.25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5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5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5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5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5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5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5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5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5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5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5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5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5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5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5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5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5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5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5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5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5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5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5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5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5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5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5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5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5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5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5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5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5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5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5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5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5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5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5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5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5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5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5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5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5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5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5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5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5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5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5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5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5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5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5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5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5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5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5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5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5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5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5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5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5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5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5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5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5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5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5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5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5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5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5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5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5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5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5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5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5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5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5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5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5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5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5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5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5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5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5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5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5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5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5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5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5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5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5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5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5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5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5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5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5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5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5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5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5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5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5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5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5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5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5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5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5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5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5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5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5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5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5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5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5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5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5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5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5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5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5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5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5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5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5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5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5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5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5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5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5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5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5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5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5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5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5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5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5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5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5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5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5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5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5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5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5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5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5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5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5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5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5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5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5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5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5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5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5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5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5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5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5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5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5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5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5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5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5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5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5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5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5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5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5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5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5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5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5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5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5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5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5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5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5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5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5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5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5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5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5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5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5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5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5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5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5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5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5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5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5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5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5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5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5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5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5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5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5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5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5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5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5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5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5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5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5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5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5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5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5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5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5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5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5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5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5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5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5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5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5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5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5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5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5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5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5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5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5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5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5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5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5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5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5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5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5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5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5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5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5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5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5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5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5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5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5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5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5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5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5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5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5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5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5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5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5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5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5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5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5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5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5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5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5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5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5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5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5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5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5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5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5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5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5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5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5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5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5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5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5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5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5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5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5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5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5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5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5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5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5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5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5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5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5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5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5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5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5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5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5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5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5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5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5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5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5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5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5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5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5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5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5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5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5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5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5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5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5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5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5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5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5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5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5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5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5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5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5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5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5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5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5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5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5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5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5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5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5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5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5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5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5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5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5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5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5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5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5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5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5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5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5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5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5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5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5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5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5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5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5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5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5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5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5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5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5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5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5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5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5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5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5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5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5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5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5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5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5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5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5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5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5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5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5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5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5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5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5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5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5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5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5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5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5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5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5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5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5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5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5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5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5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5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5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5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5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5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5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5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5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5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5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5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5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5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5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5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5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5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5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5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5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5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5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5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5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5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5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5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5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5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5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5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5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5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5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5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5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5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5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5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5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5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5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5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5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5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5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5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5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5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5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5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5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5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5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5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5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5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5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5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5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5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5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5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5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5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5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5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5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5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5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5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5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5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5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5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5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5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5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5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5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5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5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5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5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5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5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5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5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5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5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5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5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5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5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5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5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5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5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5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5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5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5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5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5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5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5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5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5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5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5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5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5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5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5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5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5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5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5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5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5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5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5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5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5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5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5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5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5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5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5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5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5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5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5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5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5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5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5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5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5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5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5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5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5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5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5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5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5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5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5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5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5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5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5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5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5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5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5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5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5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5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5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5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5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5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5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5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5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5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5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5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5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5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5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5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5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5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5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5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5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5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5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5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5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5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5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5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5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5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5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5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5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5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5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5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5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5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5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5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5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5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5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5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5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5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5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5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5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5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5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5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5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5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5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5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5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5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5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5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5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5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5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5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5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5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5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5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5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5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5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5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5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5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5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5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5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5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5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5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5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5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5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5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5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5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5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5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5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5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5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5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5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5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5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5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5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5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5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5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5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5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5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5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5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5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5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5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5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5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5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5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5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5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5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5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5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5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5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5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5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5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5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5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5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5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5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5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5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5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5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5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5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5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5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5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5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5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5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5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5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5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5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5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5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5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5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5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5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5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5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5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5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5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5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5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5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5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5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5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5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5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5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5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5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5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5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5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5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5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5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5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5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5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5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5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5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5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5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5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5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5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5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5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5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5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5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5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5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5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5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5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5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5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5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5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5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5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5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5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5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5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5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5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5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5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5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5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5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5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5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5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5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5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5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5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5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5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5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5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5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5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5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5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5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5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5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5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5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5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5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5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5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5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5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5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5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5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5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5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5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5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5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5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5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5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5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5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5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5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5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5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5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5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5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5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5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5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5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5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5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5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5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5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5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5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5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5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5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5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5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5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5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5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5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5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5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5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5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5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5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5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5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5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5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5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5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5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5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5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5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5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5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5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5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5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5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5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5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5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5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5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5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5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5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5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5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5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5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5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5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5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5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5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5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5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5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5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5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5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5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5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5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5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5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5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5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5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5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5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5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5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5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5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5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5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5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5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5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5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5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5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5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5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5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5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5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5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5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5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5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5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5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5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5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5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5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5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5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5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5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5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5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5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5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5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5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5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5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5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5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5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5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5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5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5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5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5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5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5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5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5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5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5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5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5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5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5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5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5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5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5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5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5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5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5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5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5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5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5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5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5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5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5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5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5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5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5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5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5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5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5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5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5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5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5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5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5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5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5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5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5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5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5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5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5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5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5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5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5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5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5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5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5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5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5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5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5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5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5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5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5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5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5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5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5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5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5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5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5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5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5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5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5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5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5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5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5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5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5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5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5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5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5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5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5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5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5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5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5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5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5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5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5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5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5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5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5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5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5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5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5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5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5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5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5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5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5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5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5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5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5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5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5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5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5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5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5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5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5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5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5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5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5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5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5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5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5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5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5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5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5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5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5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5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5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5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5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5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5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5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5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5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5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5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5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5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5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5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5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5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5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5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5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5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5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5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5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5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5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5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5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5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5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5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5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5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5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5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5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5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5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5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5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5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5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5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5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5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5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5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5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5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5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5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5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5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5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5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5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5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5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5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5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5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5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5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5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5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5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5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5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5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5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5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5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5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5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5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5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5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5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5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5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5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5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5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5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5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5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5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5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5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5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5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5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5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5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5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5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5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5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5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5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5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5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5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5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5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5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5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5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5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5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5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5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5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5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5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5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5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5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5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5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5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5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5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5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5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5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5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5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5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5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5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5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5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5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5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5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5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5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5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5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5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5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5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5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5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5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5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5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5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5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5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5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5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5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5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5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5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5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5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5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5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5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5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5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5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5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5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5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5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5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5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5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5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5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5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5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5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5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5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5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5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5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5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5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5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5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5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5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5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5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5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5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5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5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5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5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5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5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5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5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5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5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5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5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5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5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5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5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5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5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5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5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5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5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5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5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5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5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5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5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5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5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5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5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5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5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5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5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5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5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5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5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5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5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5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5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5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5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5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5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5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5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5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5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5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5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5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5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5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5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5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5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5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5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5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5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5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5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5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5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5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5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5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5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5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5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5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5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5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5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5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5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5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5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5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5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5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5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5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5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5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5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5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5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5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5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5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5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5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5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5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5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5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5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5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5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5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5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5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5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5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5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5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5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5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5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5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5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5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5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5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5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5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5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5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5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5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5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5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5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5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5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5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5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5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5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5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5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5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5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5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5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5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5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5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5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5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5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5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5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5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5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5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5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5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5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5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5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5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5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5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5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5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5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5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5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5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5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5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5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5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5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5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5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5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5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5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5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5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5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5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5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5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5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5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5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5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5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5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5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5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5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5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5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5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5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5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5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5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5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5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5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5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5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5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5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5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5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5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5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5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5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5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5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5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5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5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5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5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5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5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5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5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5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5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5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5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5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5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5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5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5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5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5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5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5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5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5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5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5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5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5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5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5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5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5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5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5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5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5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5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5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5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5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5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5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5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5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5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5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5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5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5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5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5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5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5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5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5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5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5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5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5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5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5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5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5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5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5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5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5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5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5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5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5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5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5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5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5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5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5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5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5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5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5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5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5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5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5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5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5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5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5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5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5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5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5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5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5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5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5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5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5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5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5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5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5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5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5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5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5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5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5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5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5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5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5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5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5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5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5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5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5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5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5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5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5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5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5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5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5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5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5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5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5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5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5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5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5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5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5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5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5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5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5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5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5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5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5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5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5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5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5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5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5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5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5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5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5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5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5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5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5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5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5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5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5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5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5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5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5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5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5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5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5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5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5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5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5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5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5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5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5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5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5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5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5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5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5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5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5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5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5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5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5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5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5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5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5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5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5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5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5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5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5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5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5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5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5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5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5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5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5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5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5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5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5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5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5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5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5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5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5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5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5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5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5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5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5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5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5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5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5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5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5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5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5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5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5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5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5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5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5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5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5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5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5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5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5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5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5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5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5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5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5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5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5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5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5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5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5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5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5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5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5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5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5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5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5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5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5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5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5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5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5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5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5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5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5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5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5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5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5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5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5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5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5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5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5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5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5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5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5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5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5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5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5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5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5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5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5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5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5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5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5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5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5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5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5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5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5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5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5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5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5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5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5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5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5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5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5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5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5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5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5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5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5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5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5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5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5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5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5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5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5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5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5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5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5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5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5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5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5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5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5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5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5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5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5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5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5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5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5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5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5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5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5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5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5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5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5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5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5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5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5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5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5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5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5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5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5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5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5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5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5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5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5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5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5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5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5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5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5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5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5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5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5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5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5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5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5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5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5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5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5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5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5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5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5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5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5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5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5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5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5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5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5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5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5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5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5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5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5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5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5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5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5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5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5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5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5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5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5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5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5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5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5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5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5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5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5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5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5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5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5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5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5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5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5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5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5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5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5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5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5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5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5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5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5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5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5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5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5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5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5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5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5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5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5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5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5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5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5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5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5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5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5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5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5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5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5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5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5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5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5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5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5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5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5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5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5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5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5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5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5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5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5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5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5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5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5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5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5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5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5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5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5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5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5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5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5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5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5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5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5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5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5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5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5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5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5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5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5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5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5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5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5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5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5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5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5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5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5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5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5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5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5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5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5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5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5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5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5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5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5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5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5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5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5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5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5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5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5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5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5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5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5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5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5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5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5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5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5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5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5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5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5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5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5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5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5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5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5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5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5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5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5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5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5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5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5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5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5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5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5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5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5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5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5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5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5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5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5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5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5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5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5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5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5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5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5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5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5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5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5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5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5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5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5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5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5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5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5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5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5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5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5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5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5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5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5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5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5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5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5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5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5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5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5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5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5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5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5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5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5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5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5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5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5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5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5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5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5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5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5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5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5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5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5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5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5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5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5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5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5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5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5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5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5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5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5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5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5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5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5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5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5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5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5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5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5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5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5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5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5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5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5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5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5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5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5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5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5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5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5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5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5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5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5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5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5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5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5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5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5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5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5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5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5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5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5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5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5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5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5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5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5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5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5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5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5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5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5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5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5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5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5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5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5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5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5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5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5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5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5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5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5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5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5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5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5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5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5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5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5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5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5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5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5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5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5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5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5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5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5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5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5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5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5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5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5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5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5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5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5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5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5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5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5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5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5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5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5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5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5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5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5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5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5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5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5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5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5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5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5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5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5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5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5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5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5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5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5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5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5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5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5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5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5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5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5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5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5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5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5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5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5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5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5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5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5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5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5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5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5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5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5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5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5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5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5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5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5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5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5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5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5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5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5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5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5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5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5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5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5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5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5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5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5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5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5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5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5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5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5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5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5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5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5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5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5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5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5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5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5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5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5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5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5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5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5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5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5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5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5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5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5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5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5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5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5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5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5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5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5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5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5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5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5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5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5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5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5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5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5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5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5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5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5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5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5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5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5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5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5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5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5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5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5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5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5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5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5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5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5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5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5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5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5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5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5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5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5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5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5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5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5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5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5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5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5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5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5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5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5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5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5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5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5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5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5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5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5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5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5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5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5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5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5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5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5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5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5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5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5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5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5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5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5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5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5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5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5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5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5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5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5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5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5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5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5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5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5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5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5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5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5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5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5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5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5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5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5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5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5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5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5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5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5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5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5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5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5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5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5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5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5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5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5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5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5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5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5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5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5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5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5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5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5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5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5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5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5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5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5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5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5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5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5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5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5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5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5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5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5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5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5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5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5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5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5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5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5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5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5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5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5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5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5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5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5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5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5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5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5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5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5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5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5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5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5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5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5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5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5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5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5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5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5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5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5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5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5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5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5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5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5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5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5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5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5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5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5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5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5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5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5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5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5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5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5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5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5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5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5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5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5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5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5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5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5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5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5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5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5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5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5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5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5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5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5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5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5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5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5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5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5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5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5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5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5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5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5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5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5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5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5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5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5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5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5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5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5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5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5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5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5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5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5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5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5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5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5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5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5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5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5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5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5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5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5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5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5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5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5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5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5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5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5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5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5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5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5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5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5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5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5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5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5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5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5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5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5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5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5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5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5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5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5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5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5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5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5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5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5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5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5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5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5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5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5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5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5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5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5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5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5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5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5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5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5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5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5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5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5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5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5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5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5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5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5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5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5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5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5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5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5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5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5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5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5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5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5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5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5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5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5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5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5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5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5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5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5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5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5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5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5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5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5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5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5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5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5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5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5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5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5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5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5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5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5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5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5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5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5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5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5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5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5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5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5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5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5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5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5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5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5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5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5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5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5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5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5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5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5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5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5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5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5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5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5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5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5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5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5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5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5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5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5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5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5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5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5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5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5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5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5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5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5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5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5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5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5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5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5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5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5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5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5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5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5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5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5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5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5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5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5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5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5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5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5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5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5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5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5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5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5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5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5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5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5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5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5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5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5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5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5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5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5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5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5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5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5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5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5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5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5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5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5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5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5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5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5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5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5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5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5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5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5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5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5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5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5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5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5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5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5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5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5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5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5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5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5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5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5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5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5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5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5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5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5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5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5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5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5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5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5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5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5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5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5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5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5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5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5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5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5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5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5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5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5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5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5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5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5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5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5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5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5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5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5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5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5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5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5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5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5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5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5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5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5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5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5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5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5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5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5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5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5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5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5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5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5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5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5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5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5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5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5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5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5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5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5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5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5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5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5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5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5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5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5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5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5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5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5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5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5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5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5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5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5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5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5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5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5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5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5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5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5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5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5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5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5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5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5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5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5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5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5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5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5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5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5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5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5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5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5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5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5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5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5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5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5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5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5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5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5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5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5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5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5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5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5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5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5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5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5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5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5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5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5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5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5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5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5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5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5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5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5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5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5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5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5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5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5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5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5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5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5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5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5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5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5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5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5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5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5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5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5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5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5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5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5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5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5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5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5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5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5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5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5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5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5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5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5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5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5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5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5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5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5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5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5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5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5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5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5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5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5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5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5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5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5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5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5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5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5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5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5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5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5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5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5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5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5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5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5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5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5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5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5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5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5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5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5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5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5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5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5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5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5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5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5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5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5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5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5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5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5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5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5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5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5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5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5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5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5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5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5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5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5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5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5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5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5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5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5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5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5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5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5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5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5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5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5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5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5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5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5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5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5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5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5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5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5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5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5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5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5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5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5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5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5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5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5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5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5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5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5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5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5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5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5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5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5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5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5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5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5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5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5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5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5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5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5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5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5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5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5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5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5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5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5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5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5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5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5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5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5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5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5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5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5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5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5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5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5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5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5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5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5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5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5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5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5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5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5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5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5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5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5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5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5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5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5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5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5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5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5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5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5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5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5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5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5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5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5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5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5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5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5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5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5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5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5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5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5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5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5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5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5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5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5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5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5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5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5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5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5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5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5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5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5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5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5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5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5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5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5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5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5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5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5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5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5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5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5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5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5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5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5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5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5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5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5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5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5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5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5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5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5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5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5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5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5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5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5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5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5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5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5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5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5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5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5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5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5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5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5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5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5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5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5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5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5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5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5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5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5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5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5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5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5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5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5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5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5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5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5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5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5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5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5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5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5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5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5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5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5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5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5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5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5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5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5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5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5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5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5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5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5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5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5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5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5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5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5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5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5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5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5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5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5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5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5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5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5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5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5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5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5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5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5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5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5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5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5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5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5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5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5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5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5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5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5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5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5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5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5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5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5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5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5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5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5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5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5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5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5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5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5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5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5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5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5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5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5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5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5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5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5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5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5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5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5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5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5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5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5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5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5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5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5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5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5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5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5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5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5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5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5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5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5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5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5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5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5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5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5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5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5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5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5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5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5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5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5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5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5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5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5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5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5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5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5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5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5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5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5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5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5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5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5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5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5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5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5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5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5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5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5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5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5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5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5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5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5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5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5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5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5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5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5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5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5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5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5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5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5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5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5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5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5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5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5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5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5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5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5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5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5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5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5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5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5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5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5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5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5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5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5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5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5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5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5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5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5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5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5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5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5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5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5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5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5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5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5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5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5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5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5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5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5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5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5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5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5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5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5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5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5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5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5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5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5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5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5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5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5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5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5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5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5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5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5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5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5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5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5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5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5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5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5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5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5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5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5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5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5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5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5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5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5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5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5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5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5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5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5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5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5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5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5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5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5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5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5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5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5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5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5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5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5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5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5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5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5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5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5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5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5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5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5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5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5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5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5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5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5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5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5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5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5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5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5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5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5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5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5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5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5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5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5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5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5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5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5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5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5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5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5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5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5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5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5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5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5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5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5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5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5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5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5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5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5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5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5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5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5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5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5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5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5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5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5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5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5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5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5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5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5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5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5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5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5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5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5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5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5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5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5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5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5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5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5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5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5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5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5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5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5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5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5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5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5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5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5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5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5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5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5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5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5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5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5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5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5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5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5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5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5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5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5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5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5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5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5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5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5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5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5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5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5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5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5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5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5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5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5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5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5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5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5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5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5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5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5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5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5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5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5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5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5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5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5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5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5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5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5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5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5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5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5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5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5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5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5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5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5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5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5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5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5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5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5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5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5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5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5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5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5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5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5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5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5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5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5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5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5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5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5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5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5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5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5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5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5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5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5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5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5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5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5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5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5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5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5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5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5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5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5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5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5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5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5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5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5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5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5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5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5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5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5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5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5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5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5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5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5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5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5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5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5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5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5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5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5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5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5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5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5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5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5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5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5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5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5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5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5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5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5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5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5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5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5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5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5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5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5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5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5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5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5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5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5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5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5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5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5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5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5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5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5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5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5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5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5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5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5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5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5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5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5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5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5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5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5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5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5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5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5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5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5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5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5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5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5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5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5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5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5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5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5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5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5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5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5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5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5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5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5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5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5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5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5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5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5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5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5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5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5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5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5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5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5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5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5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5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5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5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5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5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5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5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5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5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5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5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5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5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5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5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5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5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5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5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5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5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5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5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5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5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5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5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5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5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5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5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5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5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5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5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5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5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5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5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5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5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5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5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5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5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5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5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5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5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5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5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5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5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5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5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5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5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5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5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5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5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5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5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5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5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5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5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5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5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5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5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5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5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5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5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5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5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5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5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5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5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5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5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5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5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5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5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5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5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5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5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5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5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5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5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5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5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5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5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5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5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5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5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5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5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5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5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5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5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5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5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5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5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5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5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5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5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5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5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5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5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5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5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5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5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5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5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5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5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5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5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5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5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5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5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5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5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5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5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5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5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5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5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5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5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5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5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5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5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5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5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5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5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5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5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5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5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5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5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5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5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5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5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5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5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5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5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5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5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5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5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5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5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5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5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5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5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5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5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5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5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5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5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5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5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5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5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5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5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5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5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5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5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5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5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5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5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5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5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5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5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5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5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5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5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5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5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5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5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5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5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5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5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5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5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5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5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5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5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5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5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5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5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5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5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5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5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5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5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5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5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5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5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5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5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5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5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5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5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5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5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5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5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5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5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5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5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5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5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5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5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5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5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5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5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5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5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5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5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5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5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5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5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5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5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5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5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5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5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5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5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5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5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5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5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5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5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5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5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5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5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5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5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5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5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5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5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5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5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5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5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5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5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5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5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5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5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5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5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5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5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5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5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5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5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5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5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5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5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5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5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5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5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5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5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5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5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5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5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5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5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5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5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5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5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5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5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5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5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5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5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5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5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5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5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5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5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5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5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5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5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5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5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5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5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5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5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5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5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5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5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5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5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5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5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5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5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5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5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5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5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5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5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5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5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5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5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5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5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5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5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5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5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5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5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5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5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5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5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5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5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5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5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5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5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5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5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5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5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5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5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5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5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5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5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5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5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5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5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5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5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5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5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5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5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5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5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5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5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5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5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5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5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5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5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5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5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5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5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5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5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5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5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5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5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5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5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5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5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5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5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5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5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5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5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5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5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5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5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5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5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5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5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5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5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5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5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5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5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5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5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5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5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5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5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5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5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5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5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5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5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5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5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5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5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5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5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5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5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5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5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5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5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5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5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5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5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5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5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5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5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5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5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5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5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5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5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5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5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5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5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5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5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5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5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5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5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5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5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5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5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5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5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5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5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5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5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5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5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5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5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5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5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5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5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5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5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5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5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5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5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5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5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5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5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5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5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5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5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5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5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5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5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5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5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5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5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5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5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5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5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5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5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5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5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5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5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5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5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5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5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5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5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5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5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5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5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5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5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5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5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5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5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5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5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5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5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5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5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5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5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5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5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5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5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5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5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5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5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5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5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5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5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5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5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5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5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5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5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5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5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5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5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5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5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5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5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5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5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5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5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5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5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5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5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5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5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5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5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5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5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5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5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5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5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5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5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5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5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5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5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5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5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5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5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5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5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5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5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5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5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5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5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5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5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5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5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5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5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5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5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5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5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5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5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5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5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5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5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5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5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5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5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5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5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5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5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5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5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5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5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5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5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5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5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5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5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5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5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5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5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5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5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5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5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5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5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5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5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5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5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5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5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5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5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5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5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5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5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5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5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5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5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5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5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5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5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5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5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5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5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5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5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5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5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5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5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5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5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5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5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5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5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5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5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5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5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5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5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5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5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5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5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5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5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5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5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5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5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5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5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5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5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5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5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5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5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5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5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5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5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5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5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5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5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5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5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5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5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5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5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5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5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5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5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5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5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5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5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5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5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5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5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5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5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5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5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5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5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5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5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5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5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5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5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5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5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5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5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5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5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5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5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5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5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5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5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5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5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5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5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5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5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5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5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5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5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5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5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5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5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5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5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5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5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5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5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5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5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5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5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5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5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5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5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5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5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5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5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5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5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5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5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5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5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5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5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5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5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5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5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5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5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5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5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5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5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5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5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5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5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5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5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5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5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5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5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5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5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5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5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5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5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5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5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5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5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5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5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5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5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5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5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5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5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5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5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5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5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5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5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5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5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5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5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5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5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5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5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5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5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5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5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5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5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5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5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5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5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5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5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5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5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5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5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5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5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5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5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5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5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5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5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5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5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5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5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5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5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5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5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5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5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5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5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5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5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5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5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5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5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5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5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5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5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5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5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5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5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5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5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5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5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5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5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5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5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5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5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5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5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5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5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5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5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5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5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5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5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5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5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5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5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5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5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5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5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5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5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5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5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5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5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5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5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5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5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5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5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5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5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5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5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5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5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5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5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5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5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5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5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5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5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5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5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5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5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5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5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5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5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5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5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5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5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5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5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5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5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5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5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5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5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5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5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5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5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5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5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5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5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5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5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5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5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5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5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5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5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5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5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5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5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5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5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5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5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5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5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5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5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5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5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5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5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5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5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5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5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5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5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5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5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5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5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5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5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5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5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5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5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5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5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5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5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5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5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5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5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5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5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5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5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5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5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5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5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5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5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5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5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5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5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5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5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5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5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5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5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5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5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5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5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5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5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5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5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5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5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5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5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5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5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5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5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5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5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5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5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5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5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5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5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5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5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5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5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5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5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5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5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5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5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5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5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5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5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5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5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5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5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5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5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5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5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5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5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5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5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5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5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5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5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5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5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5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5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5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5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5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5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5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5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5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5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5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5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5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5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5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5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5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5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5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5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5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5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5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5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5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5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5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5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5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5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5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5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5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5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5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5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5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5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5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5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5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5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5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5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5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5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5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5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5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5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5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5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5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5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5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5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5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5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5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5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5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5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5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5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5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5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5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5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5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5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5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5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5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5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5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5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5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5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5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5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5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5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5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5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5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5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5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5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5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5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5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5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5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5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5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5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5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5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5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5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5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5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5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5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5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5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5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5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5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5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5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5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5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5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5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5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5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5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5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5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5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5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5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5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5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5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5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5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5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5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5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5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5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5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5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5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5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5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5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5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5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5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5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5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5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5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5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5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5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5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5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5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5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5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5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5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5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5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5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5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5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5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5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5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5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5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5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5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5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5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5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5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5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5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5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5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5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5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5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5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5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5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5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5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5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5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5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5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5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5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5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5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5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5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5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5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5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5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5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5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5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5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5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5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5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5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5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5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5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5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5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5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5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5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5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5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5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5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5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5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5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5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5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5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5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5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5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5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5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5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5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5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5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5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5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5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5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5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5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5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5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5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5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5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5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5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5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5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5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5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5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5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5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5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5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5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5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5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5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5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5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5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5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5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5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5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5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5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5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5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5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5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5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5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5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5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5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5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5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5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5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5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5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5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5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5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5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5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5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5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5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5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5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5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5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5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5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5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5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5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5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5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5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5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5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5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5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5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5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5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5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5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5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5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5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5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5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5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5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5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5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5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5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5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5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5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5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5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5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5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5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5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5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5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5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5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5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5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5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5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5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5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5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5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5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5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5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5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5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5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5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5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5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5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5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5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5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5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5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5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5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5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5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5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5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5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5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5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5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5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5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5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5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5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5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5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5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5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5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5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5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5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5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5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5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5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5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5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5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5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5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5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5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5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5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5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5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5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5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5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5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5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5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5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5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5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5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5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5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5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5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5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5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5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5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5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5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5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5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5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5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5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5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5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5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5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5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5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5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5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5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5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5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5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5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5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5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5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5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5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5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5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5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5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5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5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5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5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5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5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5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5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5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5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5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5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5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5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5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5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5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5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5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5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5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5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5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5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5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5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5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5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5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5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5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5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5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5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5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5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5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5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5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5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5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5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5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5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5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5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5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5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5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5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5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5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5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5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5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5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5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5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5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5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5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5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5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5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5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5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5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5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5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5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5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5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5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5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5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5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5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5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5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5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5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5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5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5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5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5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5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5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5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5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5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5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5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5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5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5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5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5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5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5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5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5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5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5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5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5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5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5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5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5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5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5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5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5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5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5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5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5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5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5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5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5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5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5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5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5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5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5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5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5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5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5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5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5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5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5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5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5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5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5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5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5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5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5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5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5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5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5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5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5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5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5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5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5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5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5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5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5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5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5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5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5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5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5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5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5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5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5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5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5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5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5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5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5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5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5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5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5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5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5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5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5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5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5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5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5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5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5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5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5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5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5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5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5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5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5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5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5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5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5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5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5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5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5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5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5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5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5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5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5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5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5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5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5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5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5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5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5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5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5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5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5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5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5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5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5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5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5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5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5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5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5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5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5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5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5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5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5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5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5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5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5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5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5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5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5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5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5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5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5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5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5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5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5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5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5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5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5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5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5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5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5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5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5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5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5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5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5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5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5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5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5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5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5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5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5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5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5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5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5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5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5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5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5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5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5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5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5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5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5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5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5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5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5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5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5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5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5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5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5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5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5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5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5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5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5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5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5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5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5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5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5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5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5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5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5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5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5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5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5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5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5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5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5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5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5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5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5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5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5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5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5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5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5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5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5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5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5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5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5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5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5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5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5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5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5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5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5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5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5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5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5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5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5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5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5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5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5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5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5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5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5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5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5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5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5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5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5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5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5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5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5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5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5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5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5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5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5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5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5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5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5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5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5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5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5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5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5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5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5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5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5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5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5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5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5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5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5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5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5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5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5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5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5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5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5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5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5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5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5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5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5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5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5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5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5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5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5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5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5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5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5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5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5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5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5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5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5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5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5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5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5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5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5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5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5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5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5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5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5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5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5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5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5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5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5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5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5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5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5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5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5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5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5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5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5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5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5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5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5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5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5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5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5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5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5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5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5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5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5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5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5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5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5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5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5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5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5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5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5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5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5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5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5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5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5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5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5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5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5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5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5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5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5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5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5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5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5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5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5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5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5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5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5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5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5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defaultRowHeight="15" x14ac:dyDescent="0.25"/>
  <cols>
    <col min="1" max="1" width="10.42578125" bestFit="1" customWidth="1"/>
    <col min="4" max="4" width="19.42578125" bestFit="1" customWidth="1"/>
    <col min="7" max="7" width="30.85546875" bestFit="1" customWidth="1"/>
  </cols>
  <sheetData>
    <row r="2" spans="1:8" x14ac:dyDescent="0.25">
      <c r="A2" s="73" t="s">
        <v>28</v>
      </c>
      <c r="B2" s="73"/>
      <c r="D2" s="74" t="s">
        <v>39</v>
      </c>
      <c r="E2" s="73"/>
      <c r="G2" s="74" t="s">
        <v>43</v>
      </c>
      <c r="H2" s="73"/>
    </row>
    <row r="3" spans="1:8" x14ac:dyDescent="0.25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5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5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5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5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5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5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5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5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5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5">
      <c r="D13" s="15" t="s">
        <v>10</v>
      </c>
      <c r="E13">
        <v>25</v>
      </c>
      <c r="G13" s="15"/>
    </row>
    <row r="14" spans="1:8" x14ac:dyDescent="0.25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68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topLeftCell="A28" workbookViewId="3">
      <pane xSplit="1" topLeftCell="B1" activePane="topRight" state="frozen"/>
      <selection pane="topRight" activeCell="A32" sqref="A32"/>
    </sheetView>
  </sheetViews>
  <sheetFormatPr defaultRowHeight="15" x14ac:dyDescent="0.25"/>
  <cols>
    <col min="1" max="1" width="10.42578125" style="13" bestFit="1" customWidth="1"/>
    <col min="2" max="7" width="9.140625" style="13"/>
    <col min="8" max="8" width="10.5703125" style="13" bestFit="1" customWidth="1"/>
    <col min="9" max="9" width="11.140625" style="13" bestFit="1" customWidth="1"/>
    <col min="10" max="10" width="9.140625" style="13"/>
    <col min="11" max="11" width="19.5703125" style="13" bestFit="1" customWidth="1"/>
    <col min="12" max="12" width="12.85546875" style="13" bestFit="1" customWidth="1"/>
    <col min="13" max="13" width="19.5703125" style="13" bestFit="1" customWidth="1"/>
    <col min="14" max="14" width="8.5703125" style="13" bestFit="1" customWidth="1"/>
    <col min="15" max="15" width="19.5703125" style="13" bestFit="1" customWidth="1"/>
    <col min="16" max="16" width="10.5703125" style="13" bestFit="1" customWidth="1"/>
    <col min="17" max="17" width="11.5703125" style="13" bestFit="1" customWidth="1"/>
    <col min="18" max="18" width="10.5703125" style="13" bestFit="1" customWidth="1"/>
    <col min="19" max="19" width="9.5703125" style="13" bestFit="1" customWidth="1"/>
    <col min="20" max="20" width="11.42578125" style="13" bestFit="1" customWidth="1"/>
    <col min="21" max="21" width="7.42578125" style="13" customWidth="1"/>
    <col min="22" max="22" width="17.5703125" style="13" bestFit="1" customWidth="1"/>
    <col min="23" max="23" width="24.7109375" style="13" bestFit="1" customWidth="1"/>
    <col min="24" max="24" width="19.7109375" style="13" bestFit="1" customWidth="1"/>
    <col min="25" max="25" width="9.140625" style="13"/>
    <col min="26" max="26" width="20.5703125" style="13" bestFit="1" customWidth="1"/>
    <col min="27" max="27" width="24.7109375" style="13" bestFit="1" customWidth="1"/>
    <col min="28" max="28" width="19.7109375" style="13" bestFit="1" customWidth="1"/>
    <col min="29" max="29" width="9.140625" style="13"/>
    <col min="30" max="30" width="19.28515625" style="13" bestFit="1" customWidth="1"/>
    <col min="31" max="31" width="7.140625" style="13" bestFit="1" customWidth="1"/>
    <col min="32" max="32" width="9.140625" style="13"/>
    <col min="33" max="33" width="19.28515625" style="13" bestFit="1" customWidth="1"/>
    <col min="34" max="16384" width="9.140625" style="13"/>
  </cols>
  <sheetData>
    <row r="1" spans="1:31" x14ac:dyDescent="0.25">
      <c r="A1" s="28" t="s">
        <v>95</v>
      </c>
      <c r="B1" s="27" t="s">
        <v>29</v>
      </c>
      <c r="C1" s="27" t="s">
        <v>30</v>
      </c>
      <c r="D1" s="27" t="s">
        <v>34</v>
      </c>
      <c r="E1" s="27" t="s">
        <v>31</v>
      </c>
      <c r="F1" s="27" t="s">
        <v>32</v>
      </c>
      <c r="G1" s="27" t="s">
        <v>33</v>
      </c>
      <c r="H1" s="27" t="s">
        <v>35</v>
      </c>
      <c r="I1" s="27" t="s">
        <v>36</v>
      </c>
      <c r="J1" s="27" t="s">
        <v>10</v>
      </c>
      <c r="K1" s="27" t="s">
        <v>40</v>
      </c>
      <c r="L1" s="27" t="s">
        <v>41</v>
      </c>
      <c r="M1" s="27" t="s">
        <v>44</v>
      </c>
      <c r="N1" s="27" t="s">
        <v>42</v>
      </c>
      <c r="O1" s="27" t="s">
        <v>45</v>
      </c>
      <c r="P1" s="27" t="s">
        <v>47</v>
      </c>
      <c r="Q1" s="27" t="s">
        <v>48</v>
      </c>
      <c r="R1" s="27" t="s">
        <v>49</v>
      </c>
      <c r="S1" s="27" t="s">
        <v>37</v>
      </c>
      <c r="T1" s="27" t="s">
        <v>51</v>
      </c>
      <c r="U1" s="26"/>
      <c r="V1" s="27" t="s">
        <v>97</v>
      </c>
      <c r="W1" s="27" t="s">
        <v>98</v>
      </c>
      <c r="X1" s="27" t="s">
        <v>99</v>
      </c>
      <c r="Y1" s="26"/>
      <c r="Z1" s="27" t="s">
        <v>101</v>
      </c>
      <c r="AA1" s="27" t="s">
        <v>100</v>
      </c>
      <c r="AB1" s="27" t="s">
        <v>102</v>
      </c>
      <c r="AD1" s="27" t="s">
        <v>96</v>
      </c>
      <c r="AE1" s="32">
        <f>(9%/365)</f>
        <v>2.4657534246575342E-4</v>
      </c>
    </row>
    <row r="2" spans="1:31" x14ac:dyDescent="0.25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5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18" si="0">V3*(1+$AE$4)</f>
        <v>31976.996843287681</v>
      </c>
      <c r="AA3" s="29">
        <f t="shared" ref="AA3:AA18" si="1">W3*(1+$AE$5)</f>
        <v>60389.761223287678</v>
      </c>
      <c r="AB3" s="29">
        <f t="shared" ref="AB3:AB18" si="2">X3*(1+AE7)</f>
        <v>4931996.2861479465</v>
      </c>
      <c r="AD3" s="27" t="s">
        <v>93</v>
      </c>
      <c r="AE3" s="27" t="s">
        <v>94</v>
      </c>
    </row>
    <row r="4" spans="1:31" x14ac:dyDescent="0.25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 t="shared" si="2"/>
        <v>4911867.3970602052</v>
      </c>
      <c r="AD4" s="27" t="s">
        <v>28</v>
      </c>
      <c r="AE4" s="31">
        <v>0.3</v>
      </c>
    </row>
    <row r="5" spans="1:31" x14ac:dyDescent="0.25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 t="shared" si="2"/>
        <v>4895892.6104053603</v>
      </c>
      <c r="AD5" s="27" t="s">
        <v>39</v>
      </c>
      <c r="AE5" s="31">
        <v>0.3</v>
      </c>
    </row>
    <row r="6" spans="1:31" x14ac:dyDescent="0.25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 t="shared" si="2"/>
        <v>4884773.3027332462</v>
      </c>
      <c r="AD6" s="27" t="s">
        <v>43</v>
      </c>
      <c r="AE6" s="31">
        <v>0.2</v>
      </c>
    </row>
    <row r="7" spans="1:31" x14ac:dyDescent="0.25">
      <c r="A7" s="20">
        <v>44795</v>
      </c>
      <c r="B7" s="29">
        <v>1.0045781283162265</v>
      </c>
      <c r="C7" s="29">
        <v>5.1108731497247586</v>
      </c>
      <c r="D7" s="29">
        <v>2.9811075312329001</v>
      </c>
      <c r="E7" s="29">
        <v>1.9742173104530505</v>
      </c>
      <c r="F7" s="29">
        <v>10.01411631891162</v>
      </c>
      <c r="G7" s="29">
        <v>14.995870594966016</v>
      </c>
      <c r="H7" s="29">
        <v>30.065619257825148</v>
      </c>
      <c r="I7" s="29">
        <v>400.18579795891054</v>
      </c>
      <c r="J7" s="29">
        <v>398.04025416207315</v>
      </c>
      <c r="K7" s="29">
        <v>491.85536612004336</v>
      </c>
      <c r="L7" s="29">
        <v>101.19848736521615</v>
      </c>
      <c r="M7" s="29">
        <v>5050.8506815686251</v>
      </c>
      <c r="N7" s="29">
        <v>7424.5393484786437</v>
      </c>
      <c r="O7" s="29">
        <v>506288.63938935247</v>
      </c>
      <c r="P7" s="29">
        <v>300159.29902177665</v>
      </c>
      <c r="Q7" s="29">
        <v>2709969.5072494526</v>
      </c>
      <c r="R7" s="29">
        <v>203342.35092318049</v>
      </c>
      <c r="S7" s="29">
        <v>24942.909169155126</v>
      </c>
      <c r="T7" s="29">
        <v>75958.431421285248</v>
      </c>
      <c r="U7" s="29"/>
      <c r="V7" s="29">
        <f>Products!$B$4*B7+Products!$B$5*C7+Products!$B$6*E7+Products!$B$7*F7+Products!$B$8*G7+Products!$B$9*D7+Products!$B$10*H7+Products!$B$11*I7+Products!$B$12*J7</f>
        <v>24581.206313518916</v>
      </c>
      <c r="W7" s="29">
        <f>Products!$E$4*B7+Products!$E$5*C7+Products!$E$6*F7+Products!$E$7*G7+Products!$E$8*I7+Products!$E$9*K7+Products!$E$10*L7+Products!$E$11*M7+Products!$E$12*N7+Products!$E$13*J7</f>
        <v>46434.376299424934</v>
      </c>
      <c r="X7" s="29">
        <f>Products!$H$4*V7+Products!$H$5*W7+Products!$H$6*O7+Products!$H$7*P7+Products!$H$8*Q7+Products!$H$9*R7+Products!$H$10*S7+Products!$H$11*J7+T7*Products!$H$12</f>
        <v>4894942.7545259362</v>
      </c>
      <c r="Z7" s="29">
        <f t="shared" si="0"/>
        <v>31955.568207574594</v>
      </c>
      <c r="AA7" s="29">
        <f t="shared" si="1"/>
        <v>60364.689189252415</v>
      </c>
      <c r="AB7" s="29">
        <f t="shared" si="2"/>
        <v>4894942.7545259362</v>
      </c>
    </row>
    <row r="8" spans="1:31" x14ac:dyDescent="0.25">
      <c r="A8" s="20">
        <v>44796</v>
      </c>
      <c r="B8" s="29">
        <v>0.99709058092421476</v>
      </c>
      <c r="C8" s="29">
        <v>5.1014005314075295</v>
      </c>
      <c r="D8" s="29">
        <v>3.0101631203900543</v>
      </c>
      <c r="E8" s="29">
        <v>1.9780602731902477</v>
      </c>
      <c r="F8" s="29">
        <v>10.006571436753537</v>
      </c>
      <c r="G8" s="29">
        <v>15.125533519891258</v>
      </c>
      <c r="H8" s="29">
        <v>30.142183622483092</v>
      </c>
      <c r="I8" s="29">
        <v>397.12300610521686</v>
      </c>
      <c r="J8" s="29">
        <v>395.31231526950762</v>
      </c>
      <c r="K8" s="29">
        <v>492.46850089150809</v>
      </c>
      <c r="L8" s="29">
        <v>100.42397236671005</v>
      </c>
      <c r="M8" s="29">
        <v>5089.4723918487853</v>
      </c>
      <c r="N8" s="29">
        <v>7420.4304253323626</v>
      </c>
      <c r="O8" s="29">
        <v>506413.47768399649</v>
      </c>
      <c r="P8" s="29">
        <v>297471.84535272693</v>
      </c>
      <c r="Q8" s="29">
        <v>2732317.4749667705</v>
      </c>
      <c r="R8" s="29">
        <v>203473.82707336644</v>
      </c>
      <c r="S8" s="29">
        <v>24969.013802860925</v>
      </c>
      <c r="T8" s="29">
        <v>76007.54427009463</v>
      </c>
      <c r="U8" s="29"/>
      <c r="V8" s="29">
        <f>Products!$B$4*B8+Products!$B$5*C8+Products!$B$6*E8+Products!$B$7*F8+Products!$B$8*G8+Products!$B$9*D8+Products!$B$10*H8+Products!$B$11*I8+Products!$B$12*J8</f>
        <v>24620.579348751977</v>
      </c>
      <c r="W8" s="29">
        <f>Products!$E$4*B8+Products!$E$5*C8+Products!$E$6*F8+Products!$E$7*G8+Products!$E$8*I8+Products!$E$9*K8+Products!$E$10*L8+Products!$E$11*M8+Products!$E$12*N8+Products!$E$13*J8</f>
        <v>46474.629988407229</v>
      </c>
      <c r="X8" s="29">
        <f>Products!$H$4*V8+Products!$H$5*W8+Products!$H$6*O8+Products!$H$7*P8+Products!$H$8*Q8+Products!$H$9*R8+Products!$H$10*S8+Products!$H$11*J8+T8*Products!$H$12</f>
        <v>4914417.4933045572</v>
      </c>
      <c r="Z8" s="29">
        <f t="shared" si="0"/>
        <v>32006.753153377573</v>
      </c>
      <c r="AA8" s="29">
        <f t="shared" si="1"/>
        <v>60417.018984929397</v>
      </c>
      <c r="AB8" s="29">
        <f t="shared" si="2"/>
        <v>4914417.4933045572</v>
      </c>
    </row>
    <row r="9" spans="1:31" x14ac:dyDescent="0.25">
      <c r="A9" s="20">
        <v>44797</v>
      </c>
      <c r="B9" s="29">
        <v>0.99803440228232254</v>
      </c>
      <c r="C9" s="29">
        <v>5.0725601478553122</v>
      </c>
      <c r="D9" s="29">
        <v>3.0036809609034067</v>
      </c>
      <c r="E9" s="29">
        <v>1.9969439746201971</v>
      </c>
      <c r="F9" s="29">
        <v>9.9700131819291258</v>
      </c>
      <c r="G9" s="29">
        <v>15.030947135619611</v>
      </c>
      <c r="H9" s="29">
        <v>30.249085147686671</v>
      </c>
      <c r="I9" s="29">
        <v>400.08021249040593</v>
      </c>
      <c r="J9" s="29">
        <v>398.92806914492473</v>
      </c>
      <c r="K9" s="29">
        <v>490.4723169269356</v>
      </c>
      <c r="L9" s="29">
        <v>100.90064231773835</v>
      </c>
      <c r="M9" s="29">
        <v>5088.1825940508515</v>
      </c>
      <c r="N9" s="29">
        <v>7428.196464845998</v>
      </c>
      <c r="O9" s="29">
        <v>502385.75624367699</v>
      </c>
      <c r="P9" s="29">
        <v>296563.53748520475</v>
      </c>
      <c r="Q9" s="29">
        <v>2750204.7971761767</v>
      </c>
      <c r="R9" s="29">
        <v>205294.22099749817</v>
      </c>
      <c r="S9" s="29">
        <v>25007.630263934123</v>
      </c>
      <c r="T9" s="29">
        <v>76337.916787860406</v>
      </c>
      <c r="U9" s="29"/>
      <c r="V9" s="29">
        <f>Products!$B$4*B9+Products!$B$5*C9+Products!$B$6*E9+Products!$B$7*F9+Products!$B$8*G9+Products!$B$9*D9+Products!$B$10*H9+Products!$B$11*I9+Products!$B$12*J9</f>
        <v>24612.793766876479</v>
      </c>
      <c r="W9" s="29">
        <f>Products!$E$4*B9+Products!$E$5*C9+Products!$E$6*F9+Products!$E$7*G9+Products!$E$8*I9+Products!$E$9*K9+Products!$E$10*L9+Products!$E$11*M9+Products!$E$12*N9+Products!$E$13*J9</f>
        <v>46511.395933988439</v>
      </c>
      <c r="X9" s="29">
        <f>Products!$H$4*V9+Products!$H$5*W9+Products!$H$6*O9+Products!$H$7*P9+Products!$H$8*Q9+Products!$H$9*R9+Products!$H$10*S9+Products!$H$11*J9+T9*Products!$H$12</f>
        <v>4927285.7529791277</v>
      </c>
      <c r="Z9" s="29">
        <f t="shared" si="0"/>
        <v>31996.631896939423</v>
      </c>
      <c r="AA9" s="29">
        <f t="shared" si="1"/>
        <v>60464.814714184969</v>
      </c>
      <c r="AB9" s="29">
        <f t="shared" si="2"/>
        <v>4927285.7529791277</v>
      </c>
    </row>
    <row r="10" spans="1:31" x14ac:dyDescent="0.25">
      <c r="A10" s="20">
        <v>44798</v>
      </c>
      <c r="B10" s="29">
        <v>0.98929818333631714</v>
      </c>
      <c r="C10" s="29">
        <v>5.0443900672533877</v>
      </c>
      <c r="D10" s="29">
        <v>2.9936083431057474</v>
      </c>
      <c r="E10" s="29">
        <v>2.0014302597138647</v>
      </c>
      <c r="F10" s="29">
        <v>9.9884235624349369</v>
      </c>
      <c r="G10" s="29">
        <v>15.13235455293869</v>
      </c>
      <c r="H10" s="29">
        <v>30.365440532747915</v>
      </c>
      <c r="I10" s="29">
        <v>397.49832498212885</v>
      </c>
      <c r="J10" s="29">
        <v>397.94932918350207</v>
      </c>
      <c r="K10" s="29">
        <v>491.23086931845694</v>
      </c>
      <c r="L10" s="29">
        <v>100.6430001296832</v>
      </c>
      <c r="M10" s="29">
        <v>5102.6664891610408</v>
      </c>
      <c r="N10" s="29">
        <v>7487.9680073590198</v>
      </c>
      <c r="O10" s="29">
        <v>506227.28677977598</v>
      </c>
      <c r="P10" s="29">
        <v>295954.5666048071</v>
      </c>
      <c r="Q10" s="29">
        <v>2761883.7490545963</v>
      </c>
      <c r="R10" s="29">
        <v>204564.7234505564</v>
      </c>
      <c r="S10" s="29">
        <v>25226.361386174151</v>
      </c>
      <c r="T10" s="29">
        <v>76936.908003423247</v>
      </c>
      <c r="U10" s="29"/>
      <c r="V10" s="29">
        <f>Products!$B$4*B10+Products!$B$5*C10+Products!$B$6*E10+Products!$B$7*F10+Products!$B$8*G10+Products!$B$9*D10+Products!$B$10*H10+Products!$B$11*I10+Products!$B$12*J10</f>
        <v>24634.447989003038</v>
      </c>
      <c r="W10" s="29">
        <f>Products!$E$4*B10+Products!$E$5*C10+Products!$E$6*F10+Products!$E$7*G10+Products!$E$8*I10+Products!$E$9*K10+Products!$E$10*L10+Products!$E$11*M10+Products!$E$12*N10+Products!$E$13*J10</f>
        <v>46681.575619160605</v>
      </c>
      <c r="X10" s="29">
        <f>Products!$H$4*V10+Products!$H$5*W10+Products!$H$6*O10+Products!$H$7*P10+Products!$H$8*Q10+Products!$H$9*R10+Products!$H$10*S10+Products!$H$11*J10+T10*Products!$H$12</f>
        <v>4947596.5150960358</v>
      </c>
      <c r="Z10" s="29">
        <f t="shared" si="0"/>
        <v>32024.782385703951</v>
      </c>
      <c r="AA10" s="29">
        <f t="shared" si="1"/>
        <v>60686.048304908785</v>
      </c>
      <c r="AB10" s="29">
        <f t="shared" si="2"/>
        <v>4947596.5150960358</v>
      </c>
    </row>
    <row r="11" spans="1:31" x14ac:dyDescent="0.25">
      <c r="A11" s="20">
        <v>44799</v>
      </c>
      <c r="B11" s="29">
        <v>0.99349931260801938</v>
      </c>
      <c r="C11" s="29">
        <v>5.0385717433675978</v>
      </c>
      <c r="D11" s="29">
        <v>2.9835695030729767</v>
      </c>
      <c r="E11" s="29">
        <v>2.0045256224032033</v>
      </c>
      <c r="F11" s="29">
        <v>9.9669142448456949</v>
      </c>
      <c r="G11" s="29">
        <v>15.051344632948439</v>
      </c>
      <c r="H11" s="29">
        <v>30.512608928097041</v>
      </c>
      <c r="I11" s="29">
        <v>394.89334965786242</v>
      </c>
      <c r="J11" s="29">
        <v>395.02303877383491</v>
      </c>
      <c r="K11" s="29">
        <v>494.64324156272255</v>
      </c>
      <c r="L11" s="29">
        <v>99.983443811025126</v>
      </c>
      <c r="M11" s="29">
        <v>5065.6546822293876</v>
      </c>
      <c r="N11" s="29">
        <v>7544.4765220885292</v>
      </c>
      <c r="O11" s="29">
        <v>505694.01447356556</v>
      </c>
      <c r="P11" s="29">
        <v>296885.8099465759</v>
      </c>
      <c r="Q11" s="29">
        <v>2766431.3987345467</v>
      </c>
      <c r="R11" s="29">
        <v>203449.14514362946</v>
      </c>
      <c r="S11" s="29">
        <v>25207.355223485938</v>
      </c>
      <c r="T11" s="29">
        <v>76717.374333051848</v>
      </c>
      <c r="U11" s="29"/>
      <c r="V11" s="29">
        <f>Products!$B$4*B11+Products!$B$5*C11+Products!$B$6*E11+Products!$B$7*F11+Products!$B$8*G11+Products!$B$9*D11+Products!$B$10*H11+Products!$B$11*I11+Products!$B$12*J11</f>
        <v>24526.66385416987</v>
      </c>
      <c r="W11" s="29">
        <f>Products!$E$4*B11+Products!$E$5*C11+Products!$E$6*F11+Products!$E$7*G11+Products!$E$8*I11+Products!$E$9*K11+Products!$E$10*L11+Products!$E$11*M11+Products!$E$12*N11+Products!$E$13*J11</f>
        <v>46613.341937377838</v>
      </c>
      <c r="X11" s="29">
        <f>Products!$H$4*V11+Products!$H$5*W11+Products!$H$6*O11+Products!$H$7*P11+Products!$H$8*Q11+Products!$H$9*R11+Products!$H$10*S11+Products!$H$11*J11+T11*Products!$H$12</f>
        <v>4948685.1271215752</v>
      </c>
      <c r="Z11" s="29">
        <f t="shared" si="0"/>
        <v>31884.663010420831</v>
      </c>
      <c r="AA11" s="29">
        <f t="shared" si="1"/>
        <v>60597.344518591191</v>
      </c>
      <c r="AB11" s="29">
        <f t="shared" si="2"/>
        <v>4948685.1271215752</v>
      </c>
    </row>
    <row r="12" spans="1:31" x14ac:dyDescent="0.25">
      <c r="A12" s="20">
        <v>44802</v>
      </c>
      <c r="B12" s="29">
        <v>0.99205533620983166</v>
      </c>
      <c r="C12" s="29">
        <v>5.0574491320225441</v>
      </c>
      <c r="D12" s="29">
        <v>2.996537812707567</v>
      </c>
      <c r="E12" s="29">
        <v>2.0160447799182468</v>
      </c>
      <c r="F12" s="29">
        <v>9.9663817658654921</v>
      </c>
      <c r="G12" s="29">
        <v>14.927119494025819</v>
      </c>
      <c r="H12" s="29">
        <v>30.636080499019783</v>
      </c>
      <c r="I12" s="29">
        <v>394.99072062079182</v>
      </c>
      <c r="J12" s="29">
        <v>391.88125279695703</v>
      </c>
      <c r="K12" s="29">
        <v>498.12878243203579</v>
      </c>
      <c r="L12" s="29">
        <v>99.068252891100116</v>
      </c>
      <c r="M12" s="29">
        <v>5060.8249621487967</v>
      </c>
      <c r="N12" s="29">
        <v>7573.4969194502082</v>
      </c>
      <c r="O12" s="29">
        <v>509661.98065836646</v>
      </c>
      <c r="P12" s="29">
        <v>298146.55790662306</v>
      </c>
      <c r="Q12" s="29">
        <v>2790351.5562534682</v>
      </c>
      <c r="R12" s="29">
        <v>202075.16667026223</v>
      </c>
      <c r="S12" s="29">
        <v>25334.566040805559</v>
      </c>
      <c r="T12" s="29">
        <v>76897.397432000507</v>
      </c>
      <c r="U12" s="29"/>
      <c r="V12" s="29">
        <f>Products!$B$4*B12+Products!$B$5*C12+Products!$B$6*E12+Products!$B$7*F12+Products!$B$8*G12+Products!$B$9*D12+Products!$B$10*H12+Products!$B$11*I12+Products!$B$12*J12</f>
        <v>24447.56535202825</v>
      </c>
      <c r="W12" s="29">
        <f>Products!$E$4*B12+Products!$E$5*C12+Products!$E$6*F12+Products!$E$7*G12+Products!$E$8*I12+Products!$E$9*K12+Products!$E$10*L12+Products!$E$11*M12+Products!$E$12*N12+Products!$E$13*J12</f>
        <v>46503.079247271635</v>
      </c>
      <c r="X12" s="29">
        <f>Products!$H$4*V12+Products!$H$5*W12+Products!$H$6*O12+Products!$H$7*P12+Products!$H$8*Q12+Products!$H$9*R12+Products!$H$10*S12+Products!$H$11*J12+T12*Products!$H$12</f>
        <v>4979357.1153399022</v>
      </c>
      <c r="Z12" s="29">
        <f t="shared" si="0"/>
        <v>31781.834957636725</v>
      </c>
      <c r="AA12" s="29">
        <f t="shared" si="1"/>
        <v>60454.003021453129</v>
      </c>
      <c r="AB12" s="29">
        <f t="shared" si="2"/>
        <v>4979357.1153399022</v>
      </c>
    </row>
    <row r="13" spans="1:31" x14ac:dyDescent="0.25">
      <c r="A13" s="20">
        <v>44803</v>
      </c>
      <c r="B13" s="29">
        <v>1.001922889355338</v>
      </c>
      <c r="C13" s="29">
        <v>5.1021902368096699</v>
      </c>
      <c r="D13" s="29">
        <v>2.9688095758242254</v>
      </c>
      <c r="E13" s="29">
        <v>2.0117033793784778</v>
      </c>
      <c r="F13" s="29">
        <v>9.9080443010907757</v>
      </c>
      <c r="G13" s="29">
        <v>15.063651517123915</v>
      </c>
      <c r="H13" s="29">
        <v>30.836641908204466</v>
      </c>
      <c r="I13" s="29">
        <v>392.08618611628168</v>
      </c>
      <c r="J13" s="29">
        <v>389.46984103317089</v>
      </c>
      <c r="K13" s="29">
        <v>494.96395874310463</v>
      </c>
      <c r="L13" s="29">
        <v>98.428923385113862</v>
      </c>
      <c r="M13" s="29">
        <v>5059.0363418197085</v>
      </c>
      <c r="N13" s="29">
        <v>7605.6583447245866</v>
      </c>
      <c r="O13" s="29">
        <v>505710.3548905222</v>
      </c>
      <c r="P13" s="29">
        <v>297564.15106884931</v>
      </c>
      <c r="Q13" s="29">
        <v>2798015.467034685</v>
      </c>
      <c r="R13" s="29">
        <v>203115.16174037207</v>
      </c>
      <c r="S13" s="29">
        <v>25219.207003107429</v>
      </c>
      <c r="T13" s="29">
        <v>76531.871446947029</v>
      </c>
      <c r="U13" s="29"/>
      <c r="V13" s="29">
        <f>Products!$B$4*B13+Products!$B$5*C13+Products!$B$6*E13+Products!$B$7*F13+Products!$B$8*G13+Products!$B$9*D13+Products!$B$10*H13+Products!$B$11*I13+Products!$B$12*J13</f>
        <v>24423.634139654067</v>
      </c>
      <c r="W13" s="29">
        <f>Products!$E$4*B13+Products!$E$5*C13+Products!$E$6*F13+Products!$E$7*G13+Products!$E$8*I13+Products!$E$9*K13+Products!$E$10*L13+Products!$E$11*M13+Products!$E$12*N13+Products!$E$13*J13</f>
        <v>46587.064664675374</v>
      </c>
      <c r="X13" s="29">
        <f>Products!$H$4*V13+Products!$H$5*W13+Products!$H$6*O13+Products!$H$7*P13+Products!$H$8*Q13+Products!$H$9*R13+Products!$H$10*S13+Products!$H$11*J13+T13*Products!$H$12</f>
        <v>4977793.3347211285</v>
      </c>
      <c r="Z13" s="29">
        <f t="shared" si="0"/>
        <v>31750.724381550288</v>
      </c>
      <c r="AA13" s="29">
        <f t="shared" si="1"/>
        <v>60563.184064077985</v>
      </c>
      <c r="AB13" s="29">
        <f t="shared" si="2"/>
        <v>4977793.3347211285</v>
      </c>
    </row>
    <row r="14" spans="1:31" x14ac:dyDescent="0.25">
      <c r="A14" s="20">
        <v>44804</v>
      </c>
      <c r="B14" s="29">
        <v>1.003071669435325</v>
      </c>
      <c r="C14" s="29">
        <v>5.0820191121200367</v>
      </c>
      <c r="D14" s="29">
        <v>2.9410410391341877</v>
      </c>
      <c r="E14" s="29">
        <v>1.9965081294690357</v>
      </c>
      <c r="F14" s="29">
        <v>9.8292414172385403</v>
      </c>
      <c r="G14" s="29">
        <v>15.059834016396975</v>
      </c>
      <c r="H14" s="29">
        <v>30.643807291340153</v>
      </c>
      <c r="I14" s="29">
        <v>391.82998733439479</v>
      </c>
      <c r="J14" s="29">
        <v>393.07110326190229</v>
      </c>
      <c r="K14" s="29">
        <v>494.59104069199685</v>
      </c>
      <c r="L14" s="29">
        <v>98.778008977776977</v>
      </c>
      <c r="M14" s="29">
        <v>5098.7324516360695</v>
      </c>
      <c r="N14" s="29">
        <v>7651.6465309350178</v>
      </c>
      <c r="O14" s="29">
        <v>505228.19816859922</v>
      </c>
      <c r="P14" s="29">
        <v>294840.4200312575</v>
      </c>
      <c r="Q14" s="29">
        <v>2772683.8448132714</v>
      </c>
      <c r="R14" s="29">
        <v>203612.09828676702</v>
      </c>
      <c r="S14" s="29">
        <v>25016.106019585146</v>
      </c>
      <c r="T14" s="29">
        <v>75976.753283506507</v>
      </c>
      <c r="U14" s="29"/>
      <c r="V14" s="29">
        <f>Products!$B$4*B14+Products!$B$5*C14+Products!$B$6*E14+Products!$B$7*F14+Products!$B$8*G14+Products!$B$9*D14+Products!$B$10*H14+Products!$B$11*I14+Products!$B$12*J14</f>
        <v>24386.133272834202</v>
      </c>
      <c r="W14" s="29">
        <f>Products!$E$4*B14+Products!$E$5*C14+Products!$E$6*F14+Products!$E$7*G14+Products!$E$8*I14+Products!$E$9*K14+Products!$E$10*L14+Products!$E$11*M14+Products!$E$12*N14+Products!$E$13*J14</f>
        <v>46792.198023807679</v>
      </c>
      <c r="X14" s="29">
        <f>Products!$H$4*V14+Products!$H$5*W14+Products!$H$6*O14+Products!$H$7*P14+Products!$H$8*Q14+Products!$H$9*R14+Products!$H$10*S14+Products!$H$11*J14+T14*Products!$H$12</f>
        <v>4949607.9153608391</v>
      </c>
      <c r="Z14" s="29">
        <f t="shared" si="0"/>
        <v>31701.973254684464</v>
      </c>
      <c r="AA14" s="29">
        <f t="shared" si="1"/>
        <v>60829.857430949982</v>
      </c>
      <c r="AB14" s="29">
        <f t="shared" si="2"/>
        <v>4949607.9153608391</v>
      </c>
    </row>
    <row r="15" spans="1:31" x14ac:dyDescent="0.25">
      <c r="A15" s="20">
        <v>44805</v>
      </c>
      <c r="B15" s="29">
        <v>0.99539473598719475</v>
      </c>
      <c r="C15" s="29">
        <v>5.049730886583033</v>
      </c>
      <c r="D15" s="29">
        <v>2.9158850661912372</v>
      </c>
      <c r="E15" s="29">
        <v>1.9800301000443086</v>
      </c>
      <c r="F15" s="29">
        <v>9.7530311344692677</v>
      </c>
      <c r="G15" s="29">
        <v>15.09366706815984</v>
      </c>
      <c r="H15" s="29">
        <v>30.357182748620605</v>
      </c>
      <c r="I15" s="29">
        <v>394.23839987298311</v>
      </c>
      <c r="J15" s="29">
        <v>392.38188269727874</v>
      </c>
      <c r="K15" s="29">
        <v>497.03757253848835</v>
      </c>
      <c r="L15" s="29">
        <v>99.197477235079873</v>
      </c>
      <c r="M15" s="29">
        <v>5076.5355040589475</v>
      </c>
      <c r="N15" s="29">
        <v>7727.7542096488805</v>
      </c>
      <c r="O15" s="29">
        <v>508030.48443487968</v>
      </c>
      <c r="P15" s="29">
        <v>292377.49279653066</v>
      </c>
      <c r="Q15" s="29">
        <v>2779190.1563559636</v>
      </c>
      <c r="R15" s="29">
        <v>202379.54779042565</v>
      </c>
      <c r="S15" s="29">
        <v>25174.872621213555</v>
      </c>
      <c r="T15" s="29">
        <v>75987.889602138486</v>
      </c>
      <c r="U15" s="29"/>
      <c r="V15" s="29">
        <f>Products!$B$4*B15+Products!$B$5*C15+Products!$B$6*E15+Products!$B$7*F15+Products!$B$8*G15+Products!$B$9*D15+Products!$B$10*H15+Products!$B$11*I15+Products!$B$12*J15</f>
        <v>24330.427427775361</v>
      </c>
      <c r="W15" s="29">
        <f>Products!$E$4*B15+Products!$E$5*C15+Products!$E$6*F15+Products!$E$7*G15+Products!$E$8*I15+Products!$E$9*K15+Products!$E$10*L15+Products!$E$11*M15+Products!$E$12*N15+Products!$E$13*J15</f>
        <v>46932.788841248657</v>
      </c>
      <c r="X15" s="29">
        <f>Products!$H$4*V15+Products!$H$5*W15+Products!$H$6*O15+Products!$H$7*P15+Products!$H$8*Q15+Products!$H$9*R15+Products!$H$10*S15+Products!$H$11*J15+T15*Products!$H$12</f>
        <v>4959050.9092971068</v>
      </c>
      <c r="Z15" s="29">
        <f t="shared" si="0"/>
        <v>31629.555656107972</v>
      </c>
      <c r="AA15" s="29">
        <f t="shared" si="1"/>
        <v>61012.625493623258</v>
      </c>
      <c r="AB15" s="29">
        <f t="shared" si="2"/>
        <v>4959050.9092971068</v>
      </c>
    </row>
    <row r="16" spans="1:31" x14ac:dyDescent="0.25">
      <c r="A16" s="20">
        <v>44806</v>
      </c>
      <c r="B16" s="29">
        <v>0.98917011000119281</v>
      </c>
      <c r="C16" s="29">
        <v>5.0257273712728372</v>
      </c>
      <c r="D16" s="29">
        <v>2.8891947319278271</v>
      </c>
      <c r="E16" s="29">
        <v>1.9983385975447183</v>
      </c>
      <c r="F16" s="29">
        <v>9.8461391810118943</v>
      </c>
      <c r="G16" s="29">
        <v>15.077767027097631</v>
      </c>
      <c r="H16" s="29">
        <v>30.194667857960869</v>
      </c>
      <c r="I16" s="29">
        <v>394.7692715813053</v>
      </c>
      <c r="J16" s="29">
        <v>394.4797819961384</v>
      </c>
      <c r="K16" s="29">
        <v>492.28916153727823</v>
      </c>
      <c r="L16" s="29">
        <v>98.696190257654948</v>
      </c>
      <c r="M16" s="29">
        <v>5074.2336776865595</v>
      </c>
      <c r="N16" s="29">
        <v>7775.2534331265451</v>
      </c>
      <c r="O16" s="29">
        <v>508155.75222556229</v>
      </c>
      <c r="P16" s="29">
        <v>293122.05411037826</v>
      </c>
      <c r="Q16" s="29">
        <v>2807111.4996528332</v>
      </c>
      <c r="R16" s="29">
        <v>204028.24802427454</v>
      </c>
      <c r="S16" s="29">
        <v>25402.619003118343</v>
      </c>
      <c r="T16" s="29">
        <v>75330.334124581364</v>
      </c>
      <c r="U16" s="29"/>
      <c r="V16" s="29">
        <f>Products!$B$4*B16+Products!$B$5*C16+Products!$B$6*E16+Products!$B$7*F16+Products!$B$8*G16+Products!$B$9*D16+Products!$B$10*H16+Products!$B$11*I16+Products!$B$12*J16</f>
        <v>24366.442257204973</v>
      </c>
      <c r="W16" s="29">
        <f>Products!$E$4*B16+Products!$E$5*C16+Products!$E$6*F16+Products!$E$7*G16+Products!$E$8*I16+Products!$E$9*K16+Products!$E$10*L16+Products!$E$11*M16+Products!$E$12*N16+Products!$E$13*J16</f>
        <v>47064.643360160357</v>
      </c>
      <c r="X16" s="29">
        <f>Products!$H$4*V16+Products!$H$5*W16+Products!$H$6*O16+Products!$H$7*P16+Products!$H$8*Q16+Products!$H$9*R16+Products!$H$10*S16+Products!$H$11*J16+T16*Products!$H$12</f>
        <v>4991835.6096498184</v>
      </c>
      <c r="Z16" s="29">
        <f t="shared" si="0"/>
        <v>31676.374934366468</v>
      </c>
      <c r="AA16" s="29">
        <f t="shared" si="1"/>
        <v>61184.036368208464</v>
      </c>
      <c r="AB16" s="29">
        <f t="shared" si="2"/>
        <v>4991835.6096498184</v>
      </c>
    </row>
    <row r="17" spans="1:28" x14ac:dyDescent="0.25">
      <c r="A17" s="20">
        <v>44809</v>
      </c>
      <c r="B17" s="29">
        <v>0.98446816440981744</v>
      </c>
      <c r="C17" s="29">
        <v>5.0159099915037491</v>
      </c>
      <c r="D17" s="29">
        <v>2.9147542108028817</v>
      </c>
      <c r="E17" s="29">
        <v>2.00282801576386</v>
      </c>
      <c r="F17" s="29">
        <v>9.8160747368550805</v>
      </c>
      <c r="G17" s="29">
        <v>15.146319230882478</v>
      </c>
      <c r="H17" s="29">
        <v>30.183996317813811</v>
      </c>
      <c r="I17" s="29">
        <v>392.4585193929945</v>
      </c>
      <c r="J17" s="29">
        <v>392.28906824790232</v>
      </c>
      <c r="K17" s="29">
        <v>491.52442741510941</v>
      </c>
      <c r="L17" s="29">
        <v>99.618661635912474</v>
      </c>
      <c r="M17" s="29">
        <v>5105.9302606595065</v>
      </c>
      <c r="N17" s="29">
        <v>7706.4158126631255</v>
      </c>
      <c r="O17" s="29">
        <v>513108.53055033617</v>
      </c>
      <c r="P17" s="29">
        <v>295568.61941954889</v>
      </c>
      <c r="Q17" s="29">
        <v>2829418.4226795267</v>
      </c>
      <c r="R17" s="29">
        <v>202507.53884961692</v>
      </c>
      <c r="S17" s="29">
        <v>25401.261876897632</v>
      </c>
      <c r="T17" s="29">
        <v>75183.181992442129</v>
      </c>
      <c r="U17" s="29"/>
      <c r="V17" s="29">
        <f>Products!$B$4*B17+Products!$B$5*C17+Products!$B$6*E17+Products!$B$7*F17+Products!$B$8*G17+Products!$B$9*D17+Products!$B$10*H17+Products!$B$11*I17+Products!$B$12*J17</f>
        <v>24369.807341895365</v>
      </c>
      <c r="W17" s="29">
        <f>Products!$E$4*B17+Products!$E$5*C17+Products!$E$6*F17+Products!$E$7*G17+Products!$E$8*I17+Products!$E$9*K17+Products!$E$10*L17+Products!$E$11*M17+Products!$E$12*N17+Products!$E$13*J17</f>
        <v>46938.200803831947</v>
      </c>
      <c r="X17" s="29">
        <f>Products!$H$4*V17+Products!$H$5*W17+Products!$H$6*O17+Products!$H$7*P17+Products!$H$8*Q17+Products!$H$9*R17+Products!$H$10*S17+Products!$H$11*J17+T17*Products!$H$12</f>
        <v>5023450.055185263</v>
      </c>
      <c r="Z17" s="29">
        <f t="shared" si="0"/>
        <v>31680.749544463975</v>
      </c>
      <c r="AA17" s="29">
        <f t="shared" si="1"/>
        <v>61019.661044981534</v>
      </c>
      <c r="AB17" s="29">
        <f t="shared" si="2"/>
        <v>5023450.055185263</v>
      </c>
    </row>
    <row r="18" spans="1:28" x14ac:dyDescent="0.25">
      <c r="A18" s="20">
        <v>44810</v>
      </c>
      <c r="B18" s="29">
        <v>0.99130684668614921</v>
      </c>
      <c r="C18" s="29">
        <v>4.9885561042761104</v>
      </c>
      <c r="D18" s="29">
        <v>2.9387909510070371</v>
      </c>
      <c r="E18" s="29">
        <v>2.0051244089819344</v>
      </c>
      <c r="F18" s="29">
        <v>9.8322376434765886</v>
      </c>
      <c r="G18" s="29">
        <v>15.024339490117606</v>
      </c>
      <c r="H18" s="29">
        <v>30.432910917585374</v>
      </c>
      <c r="I18" s="29">
        <v>393.61492798917851</v>
      </c>
      <c r="J18" s="29">
        <v>388.77673763137045</v>
      </c>
      <c r="K18" s="29">
        <v>489.72867995221071</v>
      </c>
      <c r="L18" s="29">
        <v>99.294559825795645</v>
      </c>
      <c r="M18" s="29">
        <v>5137.3142457000267</v>
      </c>
      <c r="N18" s="29">
        <v>7721.4169316628449</v>
      </c>
      <c r="O18" s="29">
        <v>508463.14112786064</v>
      </c>
      <c r="P18" s="29">
        <v>295434.60131951072</v>
      </c>
      <c r="Q18" s="29">
        <v>2806914.8564301059</v>
      </c>
      <c r="R18" s="29">
        <v>203043.49030859975</v>
      </c>
      <c r="S18" s="29">
        <v>25234.796620981087</v>
      </c>
      <c r="T18" s="29">
        <v>74720.547946537961</v>
      </c>
      <c r="U18" s="29"/>
      <c r="V18" s="29">
        <f>Products!$B$4*B18+Products!$B$5*C18+Products!$B$6*E18+Products!$B$7*F18+Products!$B$8*G18+Products!$B$9*D18+Products!$B$10*H18+Products!$B$11*I18+Products!$B$12*J18</f>
        <v>24310.199499494531</v>
      </c>
      <c r="W18" s="29">
        <f>Products!$E$4*B18+Products!$E$5*C18+Products!$E$6*F18+Products!$E$7*G18+Products!$E$8*I18+Products!$E$9*K18+Products!$E$10*L18+Products!$E$11*M18+Products!$E$12*N18+Products!$E$13*J18</f>
        <v>46820.657539645581</v>
      </c>
      <c r="X18" s="29">
        <f>Products!$H$4*V18+Products!$H$5*W18+Products!$H$6*O18+Products!$H$7*P18+Products!$H$8*Q18+Products!$H$9*R18+Products!$H$10*S18+Products!$H$11*J18+T18*Products!$H$12</f>
        <v>4988482.6811954714</v>
      </c>
      <c r="Z18" s="29">
        <f t="shared" si="0"/>
        <v>31603.25934934289</v>
      </c>
      <c r="AA18" s="29">
        <f t="shared" si="1"/>
        <v>60866.854801539259</v>
      </c>
      <c r="AB18" s="29">
        <f t="shared" si="2"/>
        <v>4988482.6811954714</v>
      </c>
    </row>
    <row r="19" spans="1:28" x14ac:dyDescent="0.25">
      <c r="A19" s="20">
        <v>44811</v>
      </c>
      <c r="B19" s="29">
        <v>0.98659474427792881</v>
      </c>
      <c r="C19" s="29">
        <v>4.9872918811537943</v>
      </c>
      <c r="D19" s="29">
        <v>2.913948103118456</v>
      </c>
      <c r="E19" s="29">
        <v>2.0000044748746162</v>
      </c>
      <c r="F19" s="29">
        <v>9.8966051279946363</v>
      </c>
      <c r="G19" s="29">
        <v>15.092648781580211</v>
      </c>
      <c r="H19" s="29">
        <v>30.522583782494589</v>
      </c>
      <c r="I19" s="29">
        <v>394.57793656642332</v>
      </c>
      <c r="J19" s="29">
        <v>388.67821201977898</v>
      </c>
      <c r="K19" s="29">
        <v>492.88575278488901</v>
      </c>
      <c r="L19" s="29">
        <v>99.517632535541281</v>
      </c>
      <c r="M19" s="29">
        <v>5097.9961981784845</v>
      </c>
      <c r="N19" s="29">
        <v>7757.295077186408</v>
      </c>
      <c r="O19" s="29">
        <v>513418.91544173023</v>
      </c>
      <c r="P19" s="29">
        <v>296630.0996925215</v>
      </c>
      <c r="Q19" s="29">
        <v>2819396.0148191089</v>
      </c>
      <c r="R19" s="29">
        <v>203032.64277966548</v>
      </c>
      <c r="S19" s="29">
        <v>25155.220591088626</v>
      </c>
      <c r="T19" s="29">
        <v>74858.525067951574</v>
      </c>
      <c r="U19" s="29"/>
      <c r="V19" s="29">
        <f>Products!$B$4*B19+Products!$B$5*C19+Products!$B$6*E19+Products!$B$7*F19+Products!$B$8*G19+Products!$B$9*D19+Products!$B$10*H19+Products!$B$11*I19+Products!$B$12*J19</f>
        <v>24356.617111669144</v>
      </c>
      <c r="W19" s="29">
        <f>Products!$E$4*B19+Products!$E$5*C19+Products!$E$6*F19+Products!$E$7*G19+Products!$E$8*I19+Products!$E$9*K19+Products!$E$10*L19+Products!$E$11*M19+Products!$E$12*N19+Products!$E$13*J19</f>
        <v>46920.215416845414</v>
      </c>
      <c r="X19" s="29">
        <f>Products!$H$4*V19+Products!$H$5*W19+Products!$H$6*O19+Products!$H$7*P19+Products!$H$8*Q19+Products!$H$9*R19+Products!$H$10*S19+Products!$H$11*J19+T19*Products!$H$12</f>
        <v>5012265.0517112082</v>
      </c>
      <c r="Z19" s="29">
        <f t="shared" ref="Z19:Z68" si="3">V19*(1+$AE$4)</f>
        <v>31663.602245169888</v>
      </c>
      <c r="AA19" s="29">
        <f t="shared" ref="AA19:AA68" si="4">W19*(1+$AE$5)</f>
        <v>60996.280041899037</v>
      </c>
      <c r="AB19" s="29">
        <f t="shared" ref="AB19:AB68" si="5">X19*(1+AE23)</f>
        <v>5012265.0517112082</v>
      </c>
    </row>
    <row r="20" spans="1:28" x14ac:dyDescent="0.25">
      <c r="A20" s="20">
        <v>44812</v>
      </c>
      <c r="B20" s="29">
        <v>0.98841656580571891</v>
      </c>
      <c r="C20" s="29">
        <v>4.9566029563179832</v>
      </c>
      <c r="D20" s="29">
        <v>2.8913550260449625</v>
      </c>
      <c r="E20" s="29">
        <v>1.9976976203981174</v>
      </c>
      <c r="F20" s="29">
        <v>9.837686434999755</v>
      </c>
      <c r="G20" s="29">
        <v>15.079768342962508</v>
      </c>
      <c r="H20" s="29">
        <v>30.466012473100463</v>
      </c>
      <c r="I20" s="29">
        <v>396.0167947405875</v>
      </c>
      <c r="J20" s="29">
        <v>390.9117806491256</v>
      </c>
      <c r="K20" s="29">
        <v>488.71918020894992</v>
      </c>
      <c r="L20" s="29">
        <v>99.213762942497837</v>
      </c>
      <c r="M20" s="29">
        <v>5101.8022364360286</v>
      </c>
      <c r="N20" s="29">
        <v>7748.347621768613</v>
      </c>
      <c r="O20" s="29">
        <v>518114.94023406506</v>
      </c>
      <c r="P20" s="29">
        <v>296198.97019146156</v>
      </c>
      <c r="Q20" s="29">
        <v>2844901.8932874179</v>
      </c>
      <c r="R20" s="29">
        <v>201681.78038791093</v>
      </c>
      <c r="S20" s="29">
        <v>24942.572829078206</v>
      </c>
      <c r="T20" s="29">
        <v>75558.195912525058</v>
      </c>
      <c r="U20" s="29"/>
      <c r="V20" s="29">
        <f>Products!$B$4*B20+Products!$B$5*C20+Products!$B$6*E20+Products!$B$7*F20+Products!$B$8*G20+Products!$B$9*D20+Products!$B$10*H20+Products!$B$11*I20+Products!$B$12*J20</f>
        <v>24328.288142755915</v>
      </c>
      <c r="W20" s="29">
        <f>Products!$E$4*B20+Products!$E$5*C20+Products!$E$6*F20+Products!$E$7*G20+Products!$E$8*I20+Products!$E$9*K20+Products!$E$10*L20+Products!$E$11*M20+Products!$E$12*N20+Products!$E$13*J20</f>
        <v>46939.053991430963</v>
      </c>
      <c r="X20" s="29">
        <f>Products!$H$4*V20+Products!$H$5*W20+Products!$H$6*O20+Products!$H$7*P20+Products!$H$8*Q20+Products!$H$9*R20+Products!$H$10*S20+Products!$H$11*J20+T20*Products!$H$12</f>
        <v>5045660.2380183125</v>
      </c>
      <c r="Z20" s="29">
        <f t="shared" si="3"/>
        <v>31626.774585582691</v>
      </c>
      <c r="AA20" s="29">
        <f t="shared" si="4"/>
        <v>61020.770188860253</v>
      </c>
      <c r="AB20" s="29">
        <f t="shared" si="5"/>
        <v>5045660.2380183125</v>
      </c>
    </row>
    <row r="21" spans="1:28" x14ac:dyDescent="0.25">
      <c r="A21" s="20">
        <v>44813</v>
      </c>
      <c r="B21" s="29">
        <v>0.99034059312080114</v>
      </c>
      <c r="C21" s="29">
        <v>4.9439466441117137</v>
      </c>
      <c r="D21" s="29">
        <v>2.8729850197288029</v>
      </c>
      <c r="E21" s="29">
        <v>2.0177676400529121</v>
      </c>
      <c r="F21" s="29">
        <v>9.775183435430538</v>
      </c>
      <c r="G21" s="29">
        <v>15.006579823456871</v>
      </c>
      <c r="H21" s="29">
        <v>30.260262553247884</v>
      </c>
      <c r="I21" s="29">
        <v>394.53037553841057</v>
      </c>
      <c r="J21" s="29">
        <v>390.57816689659904</v>
      </c>
      <c r="K21" s="29">
        <v>490.1103561767228</v>
      </c>
      <c r="L21" s="29">
        <v>99.645003038136949</v>
      </c>
      <c r="M21" s="29">
        <v>5085.7140874657889</v>
      </c>
      <c r="N21" s="29">
        <v>7679.7482098789005</v>
      </c>
      <c r="O21" s="29">
        <v>518035.44862679637</v>
      </c>
      <c r="P21" s="29">
        <v>298345.39834531478</v>
      </c>
      <c r="Q21" s="29">
        <v>2849301.7484073108</v>
      </c>
      <c r="R21" s="29">
        <v>201933.19192236708</v>
      </c>
      <c r="S21" s="29">
        <v>24794.079100975232</v>
      </c>
      <c r="T21" s="29">
        <v>75078.142607535628</v>
      </c>
      <c r="U21" s="29"/>
      <c r="V21" s="29">
        <f>Products!$B$4*B21+Products!$B$5*C21+Products!$B$6*E21+Products!$B$7*F21+Products!$B$8*G21+Products!$B$9*D21+Products!$B$10*H21+Products!$B$11*I21+Products!$B$12*J21</f>
        <v>24226.80406741731</v>
      </c>
      <c r="W21" s="29">
        <f>Products!$E$4*B21+Products!$E$5*C21+Products!$E$6*F21+Products!$E$7*G21+Products!$E$8*I21+Products!$E$9*K21+Products!$E$10*L21+Products!$E$11*M21+Products!$E$12*N21+Products!$E$13*J21</f>
        <v>46709.60643369719</v>
      </c>
      <c r="X21" s="29">
        <f>Products!$H$4*V21+Products!$H$5*W21+Products!$H$6*O21+Products!$H$7*P21+Products!$H$8*Q21+Products!$H$9*R21+Products!$H$10*S21+Products!$H$11*J21+T21*Products!$H$12</f>
        <v>5049470.7619050704</v>
      </c>
      <c r="Z21" s="29">
        <f t="shared" si="3"/>
        <v>31494.845287642504</v>
      </c>
      <c r="AA21" s="29">
        <f t="shared" si="4"/>
        <v>60722.488363806347</v>
      </c>
      <c r="AB21" s="29">
        <f t="shared" si="5"/>
        <v>5049470.7619050704</v>
      </c>
    </row>
    <row r="22" spans="1:28" x14ac:dyDescent="0.25">
      <c r="A22" s="20">
        <v>44816</v>
      </c>
      <c r="B22" s="29">
        <v>0.99890364767392248</v>
      </c>
      <c r="C22" s="29">
        <v>4.9901556139100354</v>
      </c>
      <c r="D22" s="29">
        <v>2.8670855614485657</v>
      </c>
      <c r="E22" s="29">
        <v>2.0237131444279175</v>
      </c>
      <c r="F22" s="29">
        <v>9.6935271770890932</v>
      </c>
      <c r="G22" s="29">
        <v>14.911236649181266</v>
      </c>
      <c r="H22" s="29">
        <v>30.13457883261577</v>
      </c>
      <c r="I22" s="29">
        <v>392.61555208562623</v>
      </c>
      <c r="J22" s="29">
        <v>388.09665794034368</v>
      </c>
      <c r="K22" s="29">
        <v>490.67230462620216</v>
      </c>
      <c r="L22" s="29">
        <v>100.28737205772254</v>
      </c>
      <c r="M22" s="29">
        <v>5039.6709581451578</v>
      </c>
      <c r="N22" s="29">
        <v>7708.52096515838</v>
      </c>
      <c r="O22" s="29">
        <v>515935.63096585579</v>
      </c>
      <c r="P22" s="29">
        <v>298568.1356632575</v>
      </c>
      <c r="Q22" s="29">
        <v>2866815.1962773162</v>
      </c>
      <c r="R22" s="29">
        <v>201356.99077336123</v>
      </c>
      <c r="S22" s="29">
        <v>25001.024750238579</v>
      </c>
      <c r="T22" s="29">
        <v>74443.475185575226</v>
      </c>
      <c r="U22" s="29"/>
      <c r="V22" s="29">
        <f>Products!$B$4*B22+Products!$B$5*C22+Products!$B$6*E22+Products!$B$7*F22+Products!$B$8*G22+Products!$B$9*D22+Products!$B$10*H22+Products!$B$11*I22+Products!$B$12*J22</f>
        <v>24096.074328436618</v>
      </c>
      <c r="W22" s="29">
        <f>Products!$E$4*B22+Products!$E$5*C22+Products!$E$6*F22+Products!$E$7*G22+Products!$E$8*I22+Products!$E$9*K22+Products!$E$10*L22+Products!$E$11*M22+Products!$E$12*N22+Products!$E$13*J22</f>
        <v>46579.085747073106</v>
      </c>
      <c r="X22" s="29">
        <f>Products!$H$4*V22+Products!$H$5*W22+Products!$H$6*O22+Products!$H$7*P22+Products!$H$8*Q22+Products!$H$9*R22+Products!$H$10*S22+Products!$H$11*J22+T22*Products!$H$12</f>
        <v>5061000.5118108289</v>
      </c>
      <c r="Z22" s="29">
        <f t="shared" si="3"/>
        <v>31324.896626967606</v>
      </c>
      <c r="AA22" s="29">
        <f t="shared" si="4"/>
        <v>60552.81147119504</v>
      </c>
      <c r="AB22" s="29">
        <f t="shared" si="5"/>
        <v>5061000.5118108289</v>
      </c>
    </row>
    <row r="23" spans="1:28" x14ac:dyDescent="0.25">
      <c r="A23" s="20">
        <v>44817</v>
      </c>
      <c r="B23" s="29">
        <v>0.9901598198538728</v>
      </c>
      <c r="C23" s="29">
        <v>5.0038614522742684</v>
      </c>
      <c r="D23" s="29">
        <v>2.8852817359775953</v>
      </c>
      <c r="E23" s="29">
        <v>2.0426279318038518</v>
      </c>
      <c r="F23" s="29">
        <v>9.6435723151162058</v>
      </c>
      <c r="G23" s="29">
        <v>15.010345307019387</v>
      </c>
      <c r="H23" s="29">
        <v>30.214332265909764</v>
      </c>
      <c r="I23" s="29">
        <v>393.77242339047035</v>
      </c>
      <c r="J23" s="29">
        <v>386.44591804595365</v>
      </c>
      <c r="K23" s="29">
        <v>493.24665384088485</v>
      </c>
      <c r="L23" s="29">
        <v>100.99405458082518</v>
      </c>
      <c r="M23" s="29">
        <v>5010.1716238928921</v>
      </c>
      <c r="N23" s="29">
        <v>7671.8790915294776</v>
      </c>
      <c r="O23" s="29">
        <v>517146.31279577984</v>
      </c>
      <c r="P23" s="29">
        <v>296611.4918810479</v>
      </c>
      <c r="Q23" s="29">
        <v>2855481.45839176</v>
      </c>
      <c r="R23" s="29">
        <v>201748.94732663379</v>
      </c>
      <c r="S23" s="29">
        <v>24802.18098352641</v>
      </c>
      <c r="T23" s="29">
        <v>74223.611990369624</v>
      </c>
      <c r="U23" s="29"/>
      <c r="V23" s="29">
        <f>Products!$B$4*B23+Products!$B$5*C23+Products!$B$6*E23+Products!$B$7*F23+Products!$B$8*G23+Products!$B$9*D23+Products!$B$10*H23+Products!$B$11*I23+Products!$B$12*J23</f>
        <v>24132.028462938142</v>
      </c>
      <c r="W23" s="29">
        <f>Products!$E$4*B23+Products!$E$5*C23+Products!$E$6*F23+Products!$E$7*G23+Products!$E$8*I23+Products!$E$9*K23+Products!$E$10*L23+Products!$E$11*M23+Products!$E$12*N23+Products!$E$13*J23</f>
        <v>46516.429184801804</v>
      </c>
      <c r="X23" s="29">
        <f>Products!$H$4*V23+Products!$H$5*W23+Products!$H$6*O23+Products!$H$7*P23+Products!$H$8*Q23+Products!$H$9*R23+Products!$H$10*S23+Products!$H$11*J23+T23*Products!$H$12</f>
        <v>5048343.4188918713</v>
      </c>
      <c r="Z23" s="29">
        <f t="shared" si="3"/>
        <v>31371.637001819585</v>
      </c>
      <c r="AA23" s="29">
        <f t="shared" si="4"/>
        <v>60471.357940242349</v>
      </c>
      <c r="AB23" s="29">
        <f t="shared" si="5"/>
        <v>5048343.4188918713</v>
      </c>
    </row>
    <row r="24" spans="1:28" x14ac:dyDescent="0.25">
      <c r="A24" s="20">
        <v>44818</v>
      </c>
      <c r="B24" s="29">
        <v>0.99862229535533631</v>
      </c>
      <c r="C24" s="29">
        <v>4.9745717262666416</v>
      </c>
      <c r="D24" s="29">
        <v>2.9073442601559889</v>
      </c>
      <c r="E24" s="29">
        <v>2.0363909213107139</v>
      </c>
      <c r="F24" s="29">
        <v>9.6266630376321682</v>
      </c>
      <c r="G24" s="29">
        <v>15.059077523975052</v>
      </c>
      <c r="H24" s="29">
        <v>30.233868108141969</v>
      </c>
      <c r="I24" s="29">
        <v>393.63325450658715</v>
      </c>
      <c r="J24" s="29">
        <v>387.08223036580472</v>
      </c>
      <c r="K24" s="29">
        <v>491.00069236503953</v>
      </c>
      <c r="L24" s="29">
        <v>101.39263522636952</v>
      </c>
      <c r="M24" s="29">
        <v>5013.9120944888127</v>
      </c>
      <c r="N24" s="29">
        <v>7601.6551242834512</v>
      </c>
      <c r="O24" s="29">
        <v>515256.95770505886</v>
      </c>
      <c r="P24" s="29">
        <v>295824.45563478273</v>
      </c>
      <c r="Q24" s="29">
        <v>2830486.2165847421</v>
      </c>
      <c r="R24" s="29">
        <v>200063.65269540393</v>
      </c>
      <c r="S24" s="29">
        <v>24723.969174452333</v>
      </c>
      <c r="T24" s="29">
        <v>73692.658974186474</v>
      </c>
      <c r="U24" s="29"/>
      <c r="V24" s="29">
        <f>Products!$B$4*B24+Products!$B$5*C24+Products!$B$6*E24+Products!$B$7*F24+Products!$B$8*G24+Products!$B$9*D24+Products!$B$10*H24+Products!$B$11*I24+Products!$B$12*J24</f>
        <v>24173.858026877257</v>
      </c>
      <c r="W24" s="29">
        <f>Products!$E$4*B24+Products!$E$5*C24+Products!$E$6*F24+Products!$E$7*G24+Products!$E$8*I24+Products!$E$9*K24+Products!$E$10*L24+Products!$E$11*M24+Products!$E$12*N24+Products!$E$13*J24</f>
        <v>46422.602350515648</v>
      </c>
      <c r="X24" s="29">
        <f>Products!$H$4*V24+Products!$H$5*W24+Products!$H$6*O24+Products!$H$7*P24+Products!$H$8*Q24+Products!$H$9*R24+Products!$H$10*S24+Products!$H$11*J24+T24*Products!$H$12</f>
        <v>5016143.4480018411</v>
      </c>
      <c r="Z24" s="29">
        <f t="shared" si="3"/>
        <v>31426.015434940433</v>
      </c>
      <c r="AA24" s="29">
        <f t="shared" si="4"/>
        <v>60349.383055670347</v>
      </c>
      <c r="AB24" s="29">
        <f t="shared" si="5"/>
        <v>5016143.4480018411</v>
      </c>
    </row>
    <row r="25" spans="1:28" x14ac:dyDescent="0.25">
      <c r="A25" s="20">
        <v>44819</v>
      </c>
      <c r="B25" s="29">
        <v>1.0029628824007644</v>
      </c>
      <c r="C25" s="29">
        <v>4.9907220481724659</v>
      </c>
      <c r="D25" s="29">
        <v>2.9252144706975236</v>
      </c>
      <c r="E25" s="29">
        <v>2.0199910004526513</v>
      </c>
      <c r="F25" s="29">
        <v>9.5828287527868419</v>
      </c>
      <c r="G25" s="29">
        <v>14.949847639742934</v>
      </c>
      <c r="H25" s="29">
        <v>30.129457722524677</v>
      </c>
      <c r="I25" s="29">
        <v>391.25042525773159</v>
      </c>
      <c r="J25" s="29">
        <v>383.42297766477128</v>
      </c>
      <c r="K25" s="29">
        <v>486.50635452067905</v>
      </c>
      <c r="L25" s="29">
        <v>100.69774844001675</v>
      </c>
      <c r="M25" s="29">
        <v>4969.0204103113083</v>
      </c>
      <c r="N25" s="29">
        <v>7529.0332847810505</v>
      </c>
      <c r="O25" s="29">
        <v>519145.3831571099</v>
      </c>
      <c r="P25" s="29">
        <v>295808.65131455025</v>
      </c>
      <c r="Q25" s="29">
        <v>2811087.6925551896</v>
      </c>
      <c r="R25" s="29">
        <v>200092.97709381272</v>
      </c>
      <c r="S25" s="29">
        <v>24962.470805858495</v>
      </c>
      <c r="T25" s="29">
        <v>73666.614171425739</v>
      </c>
      <c r="U25" s="29"/>
      <c r="V25" s="29">
        <f>Products!$B$4*B25+Products!$B$5*C25+Products!$B$6*E25+Products!$B$7*F25+Products!$B$8*G25+Products!$B$9*D25+Products!$B$10*H25+Products!$B$11*I25+Products!$B$12*J25</f>
        <v>24053.717411957321</v>
      </c>
      <c r="W25" s="29">
        <f>Products!$E$4*B25+Products!$E$5*C25+Products!$E$6*F25+Products!$E$7*G25+Products!$E$8*I25+Products!$E$9*K25+Products!$E$10*L25+Products!$E$11*M25+Products!$E$12*N25+Products!$E$13*J25</f>
        <v>46034.692190447044</v>
      </c>
      <c r="X25" s="29">
        <f>Products!$H$4*V25+Products!$H$5*W25+Products!$H$6*O25+Products!$H$7*P25+Products!$H$8*Q25+Products!$H$9*R25+Products!$H$10*S25+Products!$H$11*J25+T25*Products!$H$12</f>
        <v>5002444.3557598758</v>
      </c>
      <c r="Z25" s="29">
        <f t="shared" si="3"/>
        <v>31269.832635544517</v>
      </c>
      <c r="AA25" s="29">
        <f t="shared" si="4"/>
        <v>59845.099847581158</v>
      </c>
      <c r="AB25" s="29">
        <f t="shared" si="5"/>
        <v>5002444.3557598758</v>
      </c>
    </row>
    <row r="26" spans="1:28" x14ac:dyDescent="0.25">
      <c r="A26" s="20">
        <v>44820</v>
      </c>
      <c r="B26" s="29">
        <v>1.0086261878819371</v>
      </c>
      <c r="C26" s="29">
        <v>5.0049285144958944</v>
      </c>
      <c r="D26" s="29">
        <v>2.9206703704101664</v>
      </c>
      <c r="E26" s="29">
        <v>2.0180650912248228</v>
      </c>
      <c r="F26" s="29">
        <v>9.5775253790661221</v>
      </c>
      <c r="G26" s="29">
        <v>15.044727974146948</v>
      </c>
      <c r="H26" s="29">
        <v>30.359844891027603</v>
      </c>
      <c r="I26" s="29">
        <v>391.69902334806136</v>
      </c>
      <c r="J26" s="29">
        <v>380.33510960218064</v>
      </c>
      <c r="K26" s="29">
        <v>490.71296836963052</v>
      </c>
      <c r="L26" s="29">
        <v>100.91390374385992</v>
      </c>
      <c r="M26" s="29">
        <v>4965.7735298514208</v>
      </c>
      <c r="N26" s="29">
        <v>7509.0555622158172</v>
      </c>
      <c r="O26" s="29">
        <v>517196.81007512298</v>
      </c>
      <c r="P26" s="29">
        <v>297301.47196036234</v>
      </c>
      <c r="Q26" s="29">
        <v>2808969.749773128</v>
      </c>
      <c r="R26" s="29">
        <v>198821.70143934546</v>
      </c>
      <c r="S26" s="29">
        <v>24928.68598235687</v>
      </c>
      <c r="T26" s="29">
        <v>73677.411880626212</v>
      </c>
      <c r="U26" s="29"/>
      <c r="V26" s="29">
        <f>Products!$B$4*B26+Products!$B$5*C26+Products!$B$6*E26+Products!$B$7*F26+Products!$B$8*G26+Products!$B$9*D26+Products!$B$10*H26+Products!$B$11*I26+Products!$B$12*J26</f>
        <v>24067.567376088864</v>
      </c>
      <c r="W26" s="29">
        <f>Products!$E$4*B26+Products!$E$5*C26+Products!$E$6*F26+Products!$E$7*G26+Products!$E$8*I26+Products!$E$9*K26+Products!$E$10*L26+Products!$E$11*M26+Products!$E$12*N26+Products!$E$13*J26</f>
        <v>45998.999462696484</v>
      </c>
      <c r="X26" s="29">
        <f>Products!$H$4*V26+Products!$H$5*W26+Products!$H$6*O26+Products!$H$7*P26+Products!$H$8*Q26+Products!$H$9*R26+Products!$H$10*S26+Products!$H$11*J26+T26*Products!$H$12</f>
        <v>4995136.3822938632</v>
      </c>
      <c r="Z26" s="29">
        <f t="shared" si="3"/>
        <v>31287.837588915525</v>
      </c>
      <c r="AA26" s="29">
        <f t="shared" si="4"/>
        <v>59798.699301505432</v>
      </c>
      <c r="AB26" s="29">
        <f t="shared" si="5"/>
        <v>4995136.3822938632</v>
      </c>
    </row>
    <row r="27" spans="1:28" x14ac:dyDescent="0.25">
      <c r="A27" s="20">
        <v>44823</v>
      </c>
      <c r="B27" s="29">
        <v>1.0182551137769362</v>
      </c>
      <c r="C27" s="29">
        <v>4.9786354996286466</v>
      </c>
      <c r="D27" s="29">
        <v>2.9380383568183182</v>
      </c>
      <c r="E27" s="29">
        <v>2.0110958554782781</v>
      </c>
      <c r="F27" s="29">
        <v>9.5243373134678571</v>
      </c>
      <c r="G27" s="29">
        <v>14.977727411620988</v>
      </c>
      <c r="H27" s="29">
        <v>30.370366864667922</v>
      </c>
      <c r="I27" s="29">
        <v>391.75643676655216</v>
      </c>
      <c r="J27" s="29">
        <v>381.37972863608803</v>
      </c>
      <c r="K27" s="29">
        <v>495.69202447471804</v>
      </c>
      <c r="L27" s="29">
        <v>101.10024887022531</v>
      </c>
      <c r="M27" s="29">
        <v>4923.795737450444</v>
      </c>
      <c r="N27" s="29">
        <v>7456.8419101147119</v>
      </c>
      <c r="O27" s="29">
        <v>515617.58858244162</v>
      </c>
      <c r="P27" s="29">
        <v>296185.57328478515</v>
      </c>
      <c r="Q27" s="29">
        <v>2810785.9603510634</v>
      </c>
      <c r="R27" s="29">
        <v>200580.59260084588</v>
      </c>
      <c r="S27" s="29">
        <v>25139.248006695521</v>
      </c>
      <c r="T27" s="29">
        <v>74424.985291310877</v>
      </c>
      <c r="U27" s="29"/>
      <c r="V27" s="29">
        <f>Products!$B$4*B27+Products!$B$5*C27+Products!$B$6*E27+Products!$B$7*F27+Products!$B$8*G27+Products!$B$9*D27+Products!$B$10*H27+Products!$B$11*I27+Products!$B$12*J27</f>
        <v>24034.94673912588</v>
      </c>
      <c r="W27" s="29">
        <f>Products!$E$4*B27+Products!$E$5*C27+Products!$E$6*F27+Products!$E$7*G27+Products!$E$8*I27+Products!$E$9*K27+Products!$E$10*L27+Products!$E$11*M27+Products!$E$12*N27+Products!$E$13*J27</f>
        <v>45830.186225583719</v>
      </c>
      <c r="X27" s="29">
        <f>Products!$H$4*V27+Products!$H$5*W27+Products!$H$6*O27+Products!$H$7*P27+Products!$H$8*Q27+Products!$H$9*R27+Products!$H$10*S27+Products!$H$11*J27+T27*Products!$H$12</f>
        <v>4996060.2000463353</v>
      </c>
      <c r="Z27" s="29">
        <f t="shared" si="3"/>
        <v>31245.430760863645</v>
      </c>
      <c r="AA27" s="29">
        <f t="shared" si="4"/>
        <v>59579.242093258836</v>
      </c>
      <c r="AB27" s="29">
        <f t="shared" si="5"/>
        <v>4996060.2000463353</v>
      </c>
    </row>
    <row r="28" spans="1:28" x14ac:dyDescent="0.25">
      <c r="A28" s="20">
        <v>44824</v>
      </c>
      <c r="B28" s="29">
        <v>1.0280777884498367</v>
      </c>
      <c r="C28" s="29">
        <v>4.9833481532317201</v>
      </c>
      <c r="D28" s="29">
        <v>2.9220159859984638</v>
      </c>
      <c r="E28" s="29">
        <v>2.0091784271010003</v>
      </c>
      <c r="F28" s="29">
        <v>9.5600209607998234</v>
      </c>
      <c r="G28" s="29">
        <v>14.851114321405765</v>
      </c>
      <c r="H28" s="29">
        <v>30.074151779631713</v>
      </c>
      <c r="I28" s="29">
        <v>388.24887502585881</v>
      </c>
      <c r="J28" s="29">
        <v>385.1731508410561</v>
      </c>
      <c r="K28" s="29">
        <v>494.72372745156611</v>
      </c>
      <c r="L28" s="29">
        <v>100.89264712631235</v>
      </c>
      <c r="M28" s="29">
        <v>4958.4916350853</v>
      </c>
      <c r="N28" s="29">
        <v>7510.1327926422027</v>
      </c>
      <c r="O28" s="29">
        <v>514713.49198876286</v>
      </c>
      <c r="P28" s="29">
        <v>299161.22396214219</v>
      </c>
      <c r="Q28" s="29">
        <v>2797144.0224640449</v>
      </c>
      <c r="R28" s="29">
        <v>202595.74063664672</v>
      </c>
      <c r="S28" s="29">
        <v>25070.028981362018</v>
      </c>
      <c r="T28" s="29">
        <v>74376.354170784922</v>
      </c>
      <c r="U28" s="29"/>
      <c r="V28" s="29">
        <f>Products!$B$4*B28+Products!$B$5*C28+Products!$B$6*E28+Products!$B$7*F28+Products!$B$8*G28+Products!$B$9*D28+Products!$B$10*H28+Products!$B$11*I28+Products!$B$12*J28</f>
        <v>23992.254158434505</v>
      </c>
      <c r="W28" s="29">
        <f>Products!$E$4*B28+Products!$E$5*C28+Products!$E$6*F28+Products!$E$7*G28+Products!$E$8*I28+Products!$E$9*K28+Products!$E$10*L28+Products!$E$11*M28+Products!$E$12*N28+Products!$E$13*J28</f>
        <v>45958.029433781121</v>
      </c>
      <c r="X28" s="29">
        <f>Products!$H$4*V28+Products!$H$5*W28+Products!$H$6*O28+Products!$H$7*P28+Products!$H$8*Q28+Products!$H$9*R28+Products!$H$10*S28+Products!$H$11*J28+T28*Products!$H$12</f>
        <v>4986994.8938046014</v>
      </c>
      <c r="Z28" s="29">
        <f t="shared" si="3"/>
        <v>31189.930405964857</v>
      </c>
      <c r="AA28" s="29">
        <f t="shared" si="4"/>
        <v>59745.438263915457</v>
      </c>
      <c r="AB28" s="29">
        <f t="shared" si="5"/>
        <v>4986994.8938046014</v>
      </c>
    </row>
    <row r="29" spans="1:28" x14ac:dyDescent="0.25">
      <c r="A29" s="20">
        <v>44825</v>
      </c>
      <c r="B29" s="29">
        <v>1.02884532597683</v>
      </c>
      <c r="C29" s="29">
        <v>5.0020186425455408</v>
      </c>
      <c r="D29" s="29">
        <v>2.9326713374432969</v>
      </c>
      <c r="E29" s="29">
        <v>2.0193178974098225</v>
      </c>
      <c r="F29" s="29">
        <v>9.6292983729678117</v>
      </c>
      <c r="G29" s="29">
        <v>14.78794622555924</v>
      </c>
      <c r="H29" s="29">
        <v>30.352234689922827</v>
      </c>
      <c r="I29" s="29">
        <v>385.58804061249668</v>
      </c>
      <c r="J29" s="29">
        <v>382.53339567166188</v>
      </c>
      <c r="K29" s="29">
        <v>492.96576395977252</v>
      </c>
      <c r="L29" s="29">
        <v>100.18100844130774</v>
      </c>
      <c r="M29" s="29">
        <v>4983.0191875432356</v>
      </c>
      <c r="N29" s="29">
        <v>7460.1646899382813</v>
      </c>
      <c r="O29" s="29">
        <v>514068.33740633866</v>
      </c>
      <c r="P29" s="29">
        <v>297110.94505326194</v>
      </c>
      <c r="Q29" s="29">
        <v>2812378.8781261235</v>
      </c>
      <c r="R29" s="29">
        <v>203212.96382455892</v>
      </c>
      <c r="S29" s="29">
        <v>25289.305878685303</v>
      </c>
      <c r="T29" s="29">
        <v>75123.581816659644</v>
      </c>
      <c r="U29" s="29"/>
      <c r="V29" s="29">
        <f>Products!$B$4*B29+Products!$B$5*C29+Products!$B$6*E29+Products!$B$7*F29+Products!$B$8*G29+Products!$B$9*D29+Products!$B$10*H29+Products!$B$11*I29+Products!$B$12*J29</f>
        <v>23969.663028455609</v>
      </c>
      <c r="W29" s="29">
        <f>Products!$E$4*B29+Products!$E$5*C29+Products!$E$6*F29+Products!$E$7*G29+Products!$E$8*I29+Products!$E$9*K29+Products!$E$10*L29+Products!$E$11*M29+Products!$E$12*N29+Products!$E$13*J29</f>
        <v>45762.318804109862</v>
      </c>
      <c r="X29" s="29">
        <f>Products!$H$4*V29+Products!$H$5*W29+Products!$H$6*O29+Products!$H$7*P29+Products!$H$8*Q29+Products!$H$9*R29+Products!$H$10*S29+Products!$H$11*J29+T29*Products!$H$12</f>
        <v>4999640.1645043204</v>
      </c>
      <c r="Z29" s="29">
        <f t="shared" si="3"/>
        <v>31160.561936992293</v>
      </c>
      <c r="AA29" s="29">
        <f t="shared" si="4"/>
        <v>59491.014445342822</v>
      </c>
      <c r="AB29" s="29">
        <f t="shared" si="5"/>
        <v>4999640.1645043204</v>
      </c>
    </row>
    <row r="30" spans="1:28" x14ac:dyDescent="0.25">
      <c r="A30" s="20">
        <v>44826</v>
      </c>
      <c r="B30" s="29">
        <v>1.0225144037791754</v>
      </c>
      <c r="C30" s="29">
        <v>4.9827437405709105</v>
      </c>
      <c r="D30" s="29">
        <v>2.9257695164053139</v>
      </c>
      <c r="E30" s="29">
        <v>2.0359703545912025</v>
      </c>
      <c r="F30" s="29">
        <v>9.622043422138864</v>
      </c>
      <c r="G30" s="29">
        <v>14.798986541576953</v>
      </c>
      <c r="H30" s="29">
        <v>30.450775506655866</v>
      </c>
      <c r="I30" s="29">
        <v>382.09714833796522</v>
      </c>
      <c r="J30" s="29">
        <v>382.05391888119675</v>
      </c>
      <c r="K30" s="29">
        <v>490.77037807123389</v>
      </c>
      <c r="L30" s="29">
        <v>99.925203784137068</v>
      </c>
      <c r="M30" s="29">
        <v>4986.7393867996898</v>
      </c>
      <c r="N30" s="29">
        <v>7415.0051450549436</v>
      </c>
      <c r="O30" s="29">
        <v>517844.97917827056</v>
      </c>
      <c r="P30" s="29">
        <v>297332.76075881539</v>
      </c>
      <c r="Q30" s="29">
        <v>2812509.8656355161</v>
      </c>
      <c r="R30" s="29">
        <v>202165.72112605485</v>
      </c>
      <c r="S30" s="29">
        <v>25513.029628499757</v>
      </c>
      <c r="T30" s="29">
        <v>75262.303170480009</v>
      </c>
      <c r="U30" s="29"/>
      <c r="V30" s="29">
        <f>Products!$B$4*B30+Products!$B$5*C30+Products!$B$6*E30+Products!$B$7*F30+Products!$B$8*G30+Products!$B$9*D30+Products!$B$10*H30+Products!$B$11*I30+Products!$B$12*J30</f>
        <v>23940.441883711857</v>
      </c>
      <c r="W30" s="29">
        <f>Products!$E$4*B30+Products!$E$5*C30+Products!$E$6*F30+Products!$E$7*G30+Products!$E$8*I30+Products!$E$9*K30+Products!$E$10*L30+Products!$E$11*M30+Products!$E$12*N30+Products!$E$13*J30</f>
        <v>45644.80451183203</v>
      </c>
      <c r="X30" s="29">
        <f>Products!$H$4*V30+Products!$H$5*W30+Products!$H$6*O30+Products!$H$7*P30+Products!$H$8*Q30+Products!$H$9*R30+Products!$H$10*S30+Products!$H$11*J30+T30*Products!$H$12</f>
        <v>5007201.3399530603</v>
      </c>
      <c r="Z30" s="29">
        <f t="shared" si="3"/>
        <v>31122.574448825417</v>
      </c>
      <c r="AA30" s="29">
        <f t="shared" si="4"/>
        <v>59338.245865381643</v>
      </c>
      <c r="AB30" s="29">
        <f t="shared" si="5"/>
        <v>5007201.3399530603</v>
      </c>
    </row>
    <row r="31" spans="1:28" x14ac:dyDescent="0.25">
      <c r="A31" s="20">
        <v>44827</v>
      </c>
      <c r="B31" s="29">
        <v>1.0254250680682893</v>
      </c>
      <c r="C31" s="29">
        <v>4.9351414736575663</v>
      </c>
      <c r="D31" s="29">
        <v>2.9065957063142416</v>
      </c>
      <c r="E31" s="29">
        <v>2.0181486414873153</v>
      </c>
      <c r="F31" s="29">
        <v>9.6099829156576924</v>
      </c>
      <c r="G31" s="29">
        <v>14.807075302714063</v>
      </c>
      <c r="H31" s="29">
        <v>30.415652831345454</v>
      </c>
      <c r="I31" s="29">
        <v>379.51668403480613</v>
      </c>
      <c r="J31" s="29">
        <v>384.13480433526757</v>
      </c>
      <c r="K31" s="29">
        <v>495.21016927230573</v>
      </c>
      <c r="L31" s="29">
        <v>100.41949133326655</v>
      </c>
      <c r="M31" s="29">
        <v>4940.0962956585008</v>
      </c>
      <c r="N31" s="29">
        <v>7439.0785179231352</v>
      </c>
      <c r="O31" s="29">
        <v>521390.44384393224</v>
      </c>
      <c r="P31" s="29">
        <v>299636.07139181695</v>
      </c>
      <c r="Q31" s="29">
        <v>2787890.7724281042</v>
      </c>
      <c r="R31" s="29">
        <v>203812.67940487221</v>
      </c>
      <c r="S31" s="29">
        <v>25391.755364375247</v>
      </c>
      <c r="T31" s="29">
        <v>75815.22335116945</v>
      </c>
      <c r="U31" s="29"/>
      <c r="V31" s="29">
        <f>Products!$B$4*B31+Products!$B$5*C31+Products!$B$6*E31+Products!$B$7*F31+Products!$B$8*G31+Products!$B$9*D31+Products!$B$10*H31+Products!$B$11*I31+Products!$B$12*J31</f>
        <v>23919.072333338896</v>
      </c>
      <c r="W31" s="29">
        <f>Products!$E$4*B31+Products!$E$5*C31+Products!$E$6*F31+Products!$E$7*G31+Products!$E$8*I31+Products!$E$9*K31+Products!$E$10*L31+Products!$E$11*M31+Products!$E$12*N31+Products!$E$13*J31</f>
        <v>45693.050406020295</v>
      </c>
      <c r="X31" s="29">
        <f>Products!$H$4*V31+Products!$H$5*W31+Products!$H$6*O31+Products!$H$7*P31+Products!$H$8*Q31+Products!$H$9*R31+Products!$H$10*S31+Products!$H$11*J31+T31*Products!$H$12</f>
        <v>4994388.5791416224</v>
      </c>
      <c r="Z31" s="29">
        <f t="shared" si="3"/>
        <v>31094.794033340564</v>
      </c>
      <c r="AA31" s="29">
        <f t="shared" si="4"/>
        <v>59400.965527826382</v>
      </c>
      <c r="AB31" s="29">
        <f t="shared" si="5"/>
        <v>4994388.5791416224</v>
      </c>
    </row>
    <row r="32" spans="1:28" x14ac:dyDescent="0.25">
      <c r="A32" s="20">
        <v>44830</v>
      </c>
      <c r="B32" s="29">
        <v>1.0184999371291432</v>
      </c>
      <c r="C32" s="29">
        <v>4.9709043481721533</v>
      </c>
      <c r="D32" s="29">
        <v>2.896557997032573</v>
      </c>
      <c r="E32" s="29">
        <v>2.0025010780478385</v>
      </c>
      <c r="F32" s="29">
        <v>9.5229796593705949</v>
      </c>
      <c r="G32" s="29">
        <v>14.912895181966473</v>
      </c>
      <c r="H32" s="29">
        <v>30.283240578334475</v>
      </c>
      <c r="I32" s="29">
        <v>380.82471688005495</v>
      </c>
      <c r="J32" s="29">
        <v>386.26543696917656</v>
      </c>
      <c r="K32" s="29">
        <v>497.01599046491248</v>
      </c>
      <c r="L32" s="29">
        <v>101.39823747139833</v>
      </c>
      <c r="M32" s="29">
        <v>4988.2453164031731</v>
      </c>
      <c r="N32" s="29">
        <v>7458.0226918475455</v>
      </c>
      <c r="O32" s="29">
        <v>520580.50307226239</v>
      </c>
      <c r="P32" s="29">
        <v>297552.57454471441</v>
      </c>
      <c r="Q32" s="29">
        <v>2762372.024289249</v>
      </c>
      <c r="R32" s="29">
        <v>205717.62996867971</v>
      </c>
      <c r="S32" s="29">
        <v>25601.150388065031</v>
      </c>
      <c r="T32" s="29">
        <v>75333.537041713673</v>
      </c>
      <c r="U32" s="29"/>
      <c r="V32" s="29">
        <f>Products!$B$4*B32+Products!$B$5*C32+Products!$B$6*E32+Products!$B$7*F32+Products!$B$8*G32+Products!$B$9*D32+Products!$B$10*H32+Products!$B$11*I32+Products!$B$12*J32</f>
        <v>23948.623204589418</v>
      </c>
      <c r="W32" s="29">
        <f>Products!$E$4*B32+Products!$E$5*C32+Products!$E$6*F32+Products!$E$7*G32+Products!$E$8*I32+Products!$E$9*K32+Products!$E$10*L32+Products!$E$11*M32+Products!$E$12*N32+Products!$E$13*J32</f>
        <v>45917.786869759075</v>
      </c>
      <c r="X32" s="29">
        <f>Products!$H$4*V32+Products!$H$5*W32+Products!$H$6*O32+Products!$H$7*P32+Products!$H$8*Q32+Products!$H$9*R32+Products!$H$10*S32+Products!$H$11*J32+T32*Products!$H$12</f>
        <v>4969715.4894023361</v>
      </c>
      <c r="Z32" s="29">
        <f t="shared" si="3"/>
        <v>31133.210165966244</v>
      </c>
      <c r="AA32" s="29">
        <f t="shared" si="4"/>
        <v>59693.122930686797</v>
      </c>
      <c r="AB32" s="29">
        <f t="shared" si="5"/>
        <v>4969715.4894023361</v>
      </c>
    </row>
    <row r="33" spans="1:28" x14ac:dyDescent="0.25">
      <c r="A33" s="20">
        <v>44831</v>
      </c>
      <c r="B33" s="29">
        <v>1.0288342234775207</v>
      </c>
      <c r="C33" s="29">
        <v>4.98256894974533</v>
      </c>
      <c r="D33" s="29">
        <v>2.9001687748096958</v>
      </c>
      <c r="E33" s="29">
        <v>1.9881763374593924</v>
      </c>
      <c r="F33" s="29">
        <v>9.5691334977745033</v>
      </c>
      <c r="G33" s="29">
        <v>14.806216909856571</v>
      </c>
      <c r="H33" s="29">
        <v>30.184716336726883</v>
      </c>
      <c r="I33" s="29">
        <v>384.34604131695954</v>
      </c>
      <c r="J33" s="29">
        <v>386.20617432679234</v>
      </c>
      <c r="K33" s="29">
        <v>494.85226879683376</v>
      </c>
      <c r="L33" s="29">
        <v>102.2952646187823</v>
      </c>
      <c r="M33" s="29">
        <v>4943.0846132578199</v>
      </c>
      <c r="N33" s="29">
        <v>7386.7730339667996</v>
      </c>
      <c r="O33" s="29">
        <v>520500.6331868596</v>
      </c>
      <c r="P33" s="29">
        <v>299232.72757522587</v>
      </c>
      <c r="Q33" s="29">
        <v>2747583.8737811362</v>
      </c>
      <c r="R33" s="29">
        <v>204492.90555793469</v>
      </c>
      <c r="S33" s="29">
        <v>25405.213912423773</v>
      </c>
      <c r="T33" s="29">
        <v>75495.246154788154</v>
      </c>
      <c r="U33" s="29"/>
      <c r="V33" s="29">
        <f>Products!$B$4*B33+Products!$B$5*C33+Products!$B$6*E33+Products!$B$7*F33+Products!$B$8*G33+Products!$B$9*D33+Products!$B$10*H33+Products!$B$11*I33+Products!$B$12*J33</f>
        <v>23940.08274141396</v>
      </c>
      <c r="W33" s="29">
        <f>Products!$E$4*B33+Products!$E$5*C33+Products!$E$6*F33+Products!$E$7*G33+Products!$E$8*I33+Products!$E$9*K33+Products!$E$10*L33+Products!$E$11*M33+Products!$E$12*N33+Products!$E$13*J33</f>
        <v>45672.698108919809</v>
      </c>
      <c r="X33" s="29">
        <f>Products!$H$4*V33+Products!$H$5*W33+Products!$H$6*O33+Products!$H$7*P33+Products!$H$8*Q33+Products!$H$9*R33+Products!$H$10*S33+Products!$H$11*J33+T33*Products!$H$12</f>
        <v>4953170.8960493989</v>
      </c>
      <c r="Z33" s="29">
        <f t="shared" si="3"/>
        <v>31122.107563838148</v>
      </c>
      <c r="AA33" s="29">
        <f t="shared" si="4"/>
        <v>59374.507541595754</v>
      </c>
      <c r="AB33" s="29">
        <f t="shared" si="5"/>
        <v>4953170.8960493989</v>
      </c>
    </row>
    <row r="34" spans="1:28" x14ac:dyDescent="0.25">
      <c r="A34" s="20">
        <v>44832</v>
      </c>
      <c r="B34" s="29">
        <v>1.0268244733368648</v>
      </c>
      <c r="C34" s="29">
        <v>5.0107034007190983</v>
      </c>
      <c r="D34" s="29">
        <v>2.9208950494647401</v>
      </c>
      <c r="E34" s="29">
        <v>2.0077530655602942</v>
      </c>
      <c r="F34" s="29">
        <v>9.5638377033455981</v>
      </c>
      <c r="G34" s="29">
        <v>14.704743617801762</v>
      </c>
      <c r="H34" s="29">
        <v>30.406470629485611</v>
      </c>
      <c r="I34" s="29">
        <v>384.97889603156642</v>
      </c>
      <c r="J34" s="29">
        <v>385.56761151526848</v>
      </c>
      <c r="K34" s="29">
        <v>492.99487808929501</v>
      </c>
      <c r="L34" s="29">
        <v>101.42028978004302</v>
      </c>
      <c r="M34" s="29">
        <v>4936.8888291192852</v>
      </c>
      <c r="N34" s="29">
        <v>7393.0264938777473</v>
      </c>
      <c r="O34" s="29">
        <v>520785.12599869742</v>
      </c>
      <c r="P34" s="29">
        <v>298019.81025893125</v>
      </c>
      <c r="Q34" s="29">
        <v>2775737.1989535787</v>
      </c>
      <c r="R34" s="29">
        <v>203745.80613447854</v>
      </c>
      <c r="S34" s="29">
        <v>25429.261861483341</v>
      </c>
      <c r="T34" s="29">
        <v>75657.302388657408</v>
      </c>
      <c r="U34" s="29"/>
      <c r="V34" s="29">
        <f>Products!$B$4*B34+Products!$B$5*C34+Products!$B$6*E34+Products!$B$7*F34+Products!$B$8*G34+Products!$B$9*D34+Products!$B$10*H34+Products!$B$11*I34+Products!$B$12*J34</f>
        <v>23916.078653660421</v>
      </c>
      <c r="W34" s="29">
        <f>Products!$E$4*B34+Products!$E$5*C34+Products!$E$6*F34+Products!$E$7*G34+Products!$E$8*I34+Products!$E$9*K34+Products!$E$10*L34+Products!$E$11*M34+Products!$E$12*N34+Products!$E$13*J34</f>
        <v>45588.015397850431</v>
      </c>
      <c r="X34" s="29">
        <f>Products!$H$4*V34+Products!$H$5*W34+Products!$H$6*O34+Products!$H$7*P34+Products!$H$8*Q34+Products!$H$9*R34+Products!$H$10*S34+Products!$H$11*J34+T34*Products!$H$12</f>
        <v>4979549.3617140921</v>
      </c>
      <c r="Z34" s="29">
        <f t="shared" si="3"/>
        <v>31090.902249758547</v>
      </c>
      <c r="AA34" s="29">
        <f t="shared" si="4"/>
        <v>59264.420017205564</v>
      </c>
      <c r="AB34" s="29">
        <f t="shared" si="5"/>
        <v>4979549.3617140921</v>
      </c>
    </row>
    <row r="35" spans="1:28" x14ac:dyDescent="0.25">
      <c r="A35" s="20">
        <v>44833</v>
      </c>
      <c r="B35" s="29">
        <v>1.0305688661423755</v>
      </c>
      <c r="C35" s="29">
        <v>5.0209581827474201</v>
      </c>
      <c r="D35" s="29">
        <v>2.9140209430332602</v>
      </c>
      <c r="E35" s="29">
        <v>1.9968039354863278</v>
      </c>
      <c r="F35" s="29">
        <v>9.4935107433571613</v>
      </c>
      <c r="G35" s="29">
        <v>14.845123560640753</v>
      </c>
      <c r="H35" s="29">
        <v>30.137269232665936</v>
      </c>
      <c r="I35" s="29">
        <v>383.5724046401744</v>
      </c>
      <c r="J35" s="29">
        <v>383.92762872930291</v>
      </c>
      <c r="K35" s="29">
        <v>489.36967739671513</v>
      </c>
      <c r="L35" s="29">
        <v>100.48180476981811</v>
      </c>
      <c r="M35" s="29">
        <v>4977.6012548059953</v>
      </c>
      <c r="N35" s="29">
        <v>7354.1877862010069</v>
      </c>
      <c r="O35" s="29">
        <v>517945.0635512991</v>
      </c>
      <c r="P35" s="29">
        <v>298599.92827314767</v>
      </c>
      <c r="Q35" s="29">
        <v>2774201.0375448428</v>
      </c>
      <c r="R35" s="29">
        <v>204875.89759891489</v>
      </c>
      <c r="S35" s="29">
        <v>25432.989164249342</v>
      </c>
      <c r="T35" s="29">
        <v>75486.814357932293</v>
      </c>
      <c r="U35" s="29"/>
      <c r="V35" s="29">
        <f>Products!$B$4*B35+Products!$B$5*C35+Products!$B$6*E35+Products!$B$7*F35+Products!$B$8*G35+Products!$B$9*D35+Products!$B$10*H35+Products!$B$11*I35+Products!$B$12*J35</f>
        <v>23909.010879452857</v>
      </c>
      <c r="W35" s="29">
        <f>Products!$E$4*B35+Products!$E$5*C35+Products!$E$6*F35+Products!$E$7*G35+Products!$E$8*I35+Products!$E$9*K35+Products!$E$10*L35+Products!$E$11*M35+Products!$E$12*N35+Products!$E$13*J35</f>
        <v>45592.915071383832</v>
      </c>
      <c r="X35" s="29">
        <f>Products!$H$4*V35+Products!$H$5*W35+Products!$H$6*O35+Products!$H$7*P35+Products!$H$8*Q35+Products!$H$9*R35+Products!$H$10*S35+Products!$H$11*J35+T35*Products!$H$12</f>
        <v>4973230.4951580008</v>
      </c>
      <c r="Z35" s="29">
        <f t="shared" si="3"/>
        <v>31081.714143288715</v>
      </c>
      <c r="AA35" s="29">
        <f t="shared" si="4"/>
        <v>59270.789592798981</v>
      </c>
      <c r="AB35" s="29">
        <f t="shared" si="5"/>
        <v>4973230.4951580008</v>
      </c>
    </row>
    <row r="36" spans="1:28" x14ac:dyDescent="0.25">
      <c r="A36" s="20">
        <v>44834</v>
      </c>
      <c r="B36" s="29">
        <v>1.0267007035489097</v>
      </c>
      <c r="C36" s="29">
        <v>4.9890579032247047</v>
      </c>
      <c r="D36" s="29">
        <v>2.8957983326155254</v>
      </c>
      <c r="E36" s="29">
        <v>2.0070806373844405</v>
      </c>
      <c r="F36" s="29">
        <v>9.4854087472022144</v>
      </c>
      <c r="G36" s="29">
        <v>14.994266212960945</v>
      </c>
      <c r="H36" s="29">
        <v>29.972917905521768</v>
      </c>
      <c r="I36" s="29">
        <v>383.55191241581696</v>
      </c>
      <c r="J36" s="29">
        <v>383.44640437274501</v>
      </c>
      <c r="K36" s="29">
        <v>485.42857557011894</v>
      </c>
      <c r="L36" s="29">
        <v>100.83817106098122</v>
      </c>
      <c r="M36" s="29">
        <v>5025.6180603352341</v>
      </c>
      <c r="N36" s="29">
        <v>7406.7450432977339</v>
      </c>
      <c r="O36" s="29">
        <v>521076.8574013203</v>
      </c>
      <c r="P36" s="29">
        <v>299987.39533712371</v>
      </c>
      <c r="Q36" s="29">
        <v>2769059.2649369002</v>
      </c>
      <c r="R36" s="29">
        <v>204147.88653265245</v>
      </c>
      <c r="S36" s="29">
        <v>25436.717013346024</v>
      </c>
      <c r="T36" s="29">
        <v>75980.994475489235</v>
      </c>
      <c r="U36" s="29"/>
      <c r="V36" s="29">
        <f>Products!$B$4*B36+Products!$B$5*C36+Products!$B$6*E36+Products!$B$7*F36+Products!$B$8*G36+Products!$B$9*D36+Products!$B$10*H36+Products!$B$11*I36+Products!$B$12*J36</f>
        <v>23948.922173624022</v>
      </c>
      <c r="W36" s="29">
        <f>Products!$E$4*B36+Products!$E$5*C36+Products!$E$6*F36+Products!$E$7*G36+Products!$E$8*I36+Products!$E$9*K36+Products!$E$10*L36+Products!$E$11*M36+Products!$E$12*N36+Products!$E$13*J36</f>
        <v>45832.097050640019</v>
      </c>
      <c r="X36" s="29">
        <f>Products!$H$4*V36+Products!$H$5*W36+Products!$H$6*O36+Products!$H$7*P36+Products!$H$8*Q36+Products!$H$9*R36+Products!$H$10*S36+Products!$H$11*J36+T36*Products!$H$12</f>
        <v>4976452.1968110362</v>
      </c>
      <c r="Z36" s="29">
        <f t="shared" si="3"/>
        <v>31133.598825711229</v>
      </c>
      <c r="AA36" s="29">
        <f t="shared" si="4"/>
        <v>59581.726165832028</v>
      </c>
      <c r="AB36" s="29">
        <f t="shared" si="5"/>
        <v>4976452.1968110362</v>
      </c>
    </row>
    <row r="37" spans="1:28" x14ac:dyDescent="0.25">
      <c r="A37" s="20">
        <v>44837</v>
      </c>
      <c r="B37" s="29">
        <v>1.0191509372795255</v>
      </c>
      <c r="C37" s="29">
        <v>4.9773165313373902</v>
      </c>
      <c r="D37" s="29">
        <v>2.8852187515839014</v>
      </c>
      <c r="E37" s="29">
        <v>2.0007514598128533</v>
      </c>
      <c r="F37" s="29">
        <v>9.5797560799603456</v>
      </c>
      <c r="G37" s="29">
        <v>15.114918705748526</v>
      </c>
      <c r="H37" s="29">
        <v>30.106194743222215</v>
      </c>
      <c r="I37" s="29">
        <v>380.19451964823196</v>
      </c>
      <c r="J37" s="29">
        <v>385.34315090177239</v>
      </c>
      <c r="K37" s="29">
        <v>489.43169889194382</v>
      </c>
      <c r="L37" s="29">
        <v>100.92353817018081</v>
      </c>
      <c r="M37" s="29">
        <v>5011.7803996485582</v>
      </c>
      <c r="N37" s="29">
        <v>7336.7259370733536</v>
      </c>
      <c r="O37" s="29">
        <v>519590.003847941</v>
      </c>
      <c r="P37" s="29">
        <v>301051.32323647692</v>
      </c>
      <c r="Q37" s="29">
        <v>2779156.848174246</v>
      </c>
      <c r="R37" s="29">
        <v>202850.8483165724</v>
      </c>
      <c r="S37" s="29">
        <v>25257.30104635737</v>
      </c>
      <c r="T37" s="29">
        <v>76417.624984838127</v>
      </c>
      <c r="U37" s="29"/>
      <c r="V37" s="29">
        <f>Products!$B$4*B37+Products!$B$5*C37+Products!$B$6*E37+Products!$B$7*F37+Products!$B$8*G37+Products!$B$9*D37+Products!$B$10*H37+Products!$B$11*I37+Products!$B$12*J37</f>
        <v>24047.930914605495</v>
      </c>
      <c r="W37" s="29">
        <f>Products!$E$4*B37+Products!$E$5*C37+Products!$E$6*F37+Products!$E$7*G37+Products!$E$8*I37+Products!$E$9*K37+Products!$E$10*L37+Products!$E$11*M37+Products!$E$12*N37+Products!$E$13*J37</f>
        <v>45815.824773402303</v>
      </c>
      <c r="X37" s="29">
        <f>Products!$H$4*V37+Products!$H$5*W37+Products!$H$6*O37+Products!$H$7*P37+Products!$H$8*Q37+Products!$H$9*R37+Products!$H$10*S37+Products!$H$11*J37+T37*Products!$H$12</f>
        <v>4983792.7417989001</v>
      </c>
      <c r="Z37" s="29">
        <f t="shared" si="3"/>
        <v>31262.310188987143</v>
      </c>
      <c r="AA37" s="29">
        <f t="shared" si="4"/>
        <v>59560.572205422992</v>
      </c>
      <c r="AB37" s="29">
        <f t="shared" si="5"/>
        <v>4983792.7417989001</v>
      </c>
    </row>
    <row r="38" spans="1:28" x14ac:dyDescent="0.25">
      <c r="A38" s="20">
        <v>44838</v>
      </c>
      <c r="B38" s="29">
        <v>1.0104337065228497</v>
      </c>
      <c r="C38" s="29">
        <v>4.9929780328065432</v>
      </c>
      <c r="D38" s="29">
        <v>2.8720811253780592</v>
      </c>
      <c r="E38" s="29">
        <v>2.0192515589275613</v>
      </c>
      <c r="F38" s="29">
        <v>9.6108574798363815</v>
      </c>
      <c r="G38" s="29">
        <v>15.141318050063363</v>
      </c>
      <c r="H38" s="29">
        <v>30.104586330078401</v>
      </c>
      <c r="I38" s="29">
        <v>381.1627136373088</v>
      </c>
      <c r="J38" s="29">
        <v>388.09703476239508</v>
      </c>
      <c r="K38" s="29">
        <v>487.98619924425753</v>
      </c>
      <c r="L38" s="29">
        <v>100.80713047272974</v>
      </c>
      <c r="M38" s="29">
        <v>4964.9030892803385</v>
      </c>
      <c r="N38" s="29">
        <v>7267.3687511942535</v>
      </c>
      <c r="O38" s="29">
        <v>517379.96691376594</v>
      </c>
      <c r="P38" s="29">
        <v>301486.81665748754</v>
      </c>
      <c r="Q38" s="29">
        <v>2754273.8767226478</v>
      </c>
      <c r="R38" s="29">
        <v>202028.60768620428</v>
      </c>
      <c r="S38" s="29">
        <v>25109.459337629858</v>
      </c>
      <c r="T38" s="29">
        <v>76260.707149424066</v>
      </c>
      <c r="U38" s="29"/>
      <c r="V38" s="29">
        <f>Products!$B$4*B38+Products!$B$5*C38+Products!$B$6*E38+Products!$B$7*F38+Products!$B$8*G38+Products!$B$9*D38+Products!$B$10*H38+Products!$B$11*I38+Products!$B$12*J38</f>
        <v>24106.570015198871</v>
      </c>
      <c r="W38" s="29">
        <f>Products!$E$4*B38+Products!$E$5*C38+Products!$E$6*F38+Products!$E$7*G38+Products!$E$8*I38+Products!$E$9*K38+Products!$E$10*L38+Products!$E$11*M38+Products!$E$12*N38+Products!$E$13*J38</f>
        <v>45725.346133572995</v>
      </c>
      <c r="X38" s="29">
        <f>Products!$H$4*V38+Products!$H$5*W38+Products!$H$6*O38+Products!$H$7*P38+Products!$H$8*Q38+Products!$H$9*R38+Products!$H$10*S38+Products!$H$11*J38+T38*Products!$H$12</f>
        <v>4954033.1765691191</v>
      </c>
      <c r="Z38" s="29">
        <f t="shared" si="3"/>
        <v>31338.541019758533</v>
      </c>
      <c r="AA38" s="29">
        <f t="shared" si="4"/>
        <v>59442.949973644892</v>
      </c>
      <c r="AB38" s="29">
        <f t="shared" si="5"/>
        <v>4954033.1765691191</v>
      </c>
    </row>
    <row r="39" spans="1:28" x14ac:dyDescent="0.25">
      <c r="A39" s="20">
        <v>44839</v>
      </c>
      <c r="B39" s="29">
        <v>1.0162402399459503</v>
      </c>
      <c r="C39" s="29">
        <v>5.0031965385339587</v>
      </c>
      <c r="D39" s="29">
        <v>2.8946171263180123</v>
      </c>
      <c r="E39" s="29">
        <v>2.0316630407699012</v>
      </c>
      <c r="F39" s="29">
        <v>9.6257213950346507</v>
      </c>
      <c r="G39" s="29">
        <v>15.134452603111898</v>
      </c>
      <c r="H39" s="29">
        <v>30.382950655733236</v>
      </c>
      <c r="I39" s="29">
        <v>383.08627998941819</v>
      </c>
      <c r="J39" s="29">
        <v>384.81628571921874</v>
      </c>
      <c r="K39" s="29">
        <v>484.00744053480304</v>
      </c>
      <c r="L39" s="29">
        <v>99.854157859863577</v>
      </c>
      <c r="M39" s="29">
        <v>5004.8535560562741</v>
      </c>
      <c r="N39" s="29">
        <v>7236.4575457525316</v>
      </c>
      <c r="O39" s="29">
        <v>514920.64022172382</v>
      </c>
      <c r="P39" s="29">
        <v>303490.67149916169</v>
      </c>
      <c r="Q39" s="29">
        <v>2778915.1954745324</v>
      </c>
      <c r="R39" s="29">
        <v>204017.89759311997</v>
      </c>
      <c r="S39" s="29">
        <v>25173.402467641714</v>
      </c>
      <c r="T39" s="29">
        <v>75860.077270084294</v>
      </c>
      <c r="U39" s="29"/>
      <c r="V39" s="29">
        <f>Products!$B$4*B39+Products!$B$5*C39+Products!$B$6*E39+Products!$B$7*F39+Products!$B$8*G39+Products!$B$9*D39+Products!$B$10*H39+Products!$B$11*I39+Products!$B$12*J39</f>
        <v>24116.856910801325</v>
      </c>
      <c r="W39" s="29">
        <f>Products!$E$4*B39+Products!$E$5*C39+Products!$E$6*F39+Products!$E$7*G39+Products!$E$8*I39+Products!$E$9*K39+Products!$E$10*L39+Products!$E$11*M39+Products!$E$12*N39+Products!$E$13*J39</f>
        <v>45620.347112341893</v>
      </c>
      <c r="X39" s="29">
        <f>Products!$H$4*V39+Products!$H$5*W39+Products!$H$6*O39+Products!$H$7*P39+Products!$H$8*Q39+Products!$H$9*R39+Products!$H$10*S39+Products!$H$11*J39+T39*Products!$H$12</f>
        <v>4976040.8674664563</v>
      </c>
      <c r="Z39" s="29">
        <f t="shared" si="3"/>
        <v>31351.913984041723</v>
      </c>
      <c r="AA39" s="29">
        <f t="shared" si="4"/>
        <v>59306.45124604446</v>
      </c>
      <c r="AB39" s="29">
        <f t="shared" si="5"/>
        <v>4976040.8674664563</v>
      </c>
    </row>
    <row r="40" spans="1:28" x14ac:dyDescent="0.25">
      <c r="A40" s="20">
        <v>44840</v>
      </c>
      <c r="B40" s="29">
        <v>1.0139502191312777</v>
      </c>
      <c r="C40" s="29">
        <v>5.0484583329729702</v>
      </c>
      <c r="D40" s="29">
        <v>2.9057514891819864</v>
      </c>
      <c r="E40" s="29">
        <v>2.0423223139838034</v>
      </c>
      <c r="F40" s="29">
        <v>9.5501265172843315</v>
      </c>
      <c r="G40" s="29">
        <v>15.092781028136208</v>
      </c>
      <c r="H40" s="29">
        <v>30.171685097475017</v>
      </c>
      <c r="I40" s="29">
        <v>383.67875178408684</v>
      </c>
      <c r="J40" s="29">
        <v>381.10149069803612</v>
      </c>
      <c r="K40" s="29">
        <v>481.65834688848145</v>
      </c>
      <c r="L40" s="29">
        <v>99.030019091225682</v>
      </c>
      <c r="M40" s="29">
        <v>5029.6104412493141</v>
      </c>
      <c r="N40" s="29">
        <v>7296.1335381161352</v>
      </c>
      <c r="O40" s="29">
        <v>515459.54346710659</v>
      </c>
      <c r="P40" s="29">
        <v>304809.81656856835</v>
      </c>
      <c r="Q40" s="29">
        <v>2800998.0544456942</v>
      </c>
      <c r="R40" s="29">
        <v>202476.86377486182</v>
      </c>
      <c r="S40" s="29">
        <v>24937.944944286843</v>
      </c>
      <c r="T40" s="29">
        <v>75886.368502343656</v>
      </c>
      <c r="U40" s="29"/>
      <c r="V40" s="29">
        <f>Products!$B$4*B40+Products!$B$5*C40+Products!$B$6*E40+Products!$B$7*F40+Products!$B$8*G40+Products!$B$9*D40+Products!$B$10*H40+Products!$B$11*I40+Products!$B$12*J40</f>
        <v>24030.257435567211</v>
      </c>
      <c r="W40" s="29">
        <f>Products!$E$4*B40+Products!$E$5*C40+Products!$E$6*F40+Products!$E$7*G40+Products!$E$8*I40+Products!$E$9*K40+Products!$E$10*L40+Products!$E$11*M40+Products!$E$12*N40+Products!$E$13*J40</f>
        <v>45634.480847327453</v>
      </c>
      <c r="X40" s="29">
        <f>Products!$H$4*V40+Products!$H$5*W40+Products!$H$6*O40+Products!$H$7*P40+Products!$H$8*Q40+Products!$H$9*R40+Products!$H$10*S40+Products!$H$11*J40+T40*Products!$H$12</f>
        <v>4995817.4093021965</v>
      </c>
      <c r="Z40" s="29">
        <f t="shared" si="3"/>
        <v>31239.334666237377</v>
      </c>
      <c r="AA40" s="29">
        <f t="shared" si="4"/>
        <v>59324.82510152569</v>
      </c>
      <c r="AB40" s="29">
        <f t="shared" si="5"/>
        <v>4995817.4093021965</v>
      </c>
    </row>
    <row r="41" spans="1:28" x14ac:dyDescent="0.25">
      <c r="A41" s="20">
        <v>44841</v>
      </c>
      <c r="B41" s="29">
        <v>1.0040607320624906</v>
      </c>
      <c r="C41" s="29">
        <v>5.0512176958152395</v>
      </c>
      <c r="D41" s="29">
        <v>2.9076302764462247</v>
      </c>
      <c r="E41" s="29">
        <v>2.0299592697297015</v>
      </c>
      <c r="F41" s="29">
        <v>9.6183772159701846</v>
      </c>
      <c r="G41" s="29">
        <v>15.088956145272917</v>
      </c>
      <c r="H41" s="29">
        <v>30.444635519918478</v>
      </c>
      <c r="I41" s="29">
        <v>380.89576686532422</v>
      </c>
      <c r="J41" s="29">
        <v>378.03231855582555</v>
      </c>
      <c r="K41" s="29">
        <v>486.11203708231329</v>
      </c>
      <c r="L41" s="29">
        <v>98.222585291731207</v>
      </c>
      <c r="M41" s="29">
        <v>5002.6848006953387</v>
      </c>
      <c r="N41" s="29">
        <v>7243.2115832061027</v>
      </c>
      <c r="O41" s="29">
        <v>516566.0162131518</v>
      </c>
      <c r="P41" s="29">
        <v>303726.69785051513</v>
      </c>
      <c r="Q41" s="29">
        <v>2797767.3142239917</v>
      </c>
      <c r="R41" s="29">
        <v>201959.8543583189</v>
      </c>
      <c r="S41" s="29">
        <v>25053.820984356735</v>
      </c>
      <c r="T41" s="29">
        <v>75821.605204293039</v>
      </c>
      <c r="U41" s="29"/>
      <c r="V41" s="29">
        <f>Products!$B$4*B41+Products!$B$5*C41+Products!$B$6*E41+Products!$B$7*F41+Products!$B$8*G41+Products!$B$9*D41+Products!$B$10*H41+Products!$B$11*I41+Products!$B$12*J41</f>
        <v>24013.950781305175</v>
      </c>
      <c r="W41" s="29">
        <f>Products!$E$4*B41+Products!$E$5*C41+Products!$E$6*F41+Products!$E$7*G41+Products!$E$8*I41+Products!$E$9*K41+Products!$E$10*L41+Products!$E$11*M41+Products!$E$12*N41+Products!$E$13*J41</f>
        <v>45422.52362723455</v>
      </c>
      <c r="X41" s="29">
        <f>Products!$H$4*V41+Products!$H$5*W41+Products!$H$6*O41+Products!$H$7*P41+Products!$H$8*Q41+Products!$H$9*R41+Products!$H$10*S41+Products!$H$11*J41+T41*Products!$H$12</f>
        <v>4991689.2550260518</v>
      </c>
      <c r="Z41" s="29">
        <f t="shared" si="3"/>
        <v>31218.136015696728</v>
      </c>
      <c r="AA41" s="29">
        <f t="shared" si="4"/>
        <v>59049.280715404915</v>
      </c>
      <c r="AB41" s="29">
        <f t="shared" si="5"/>
        <v>4991689.2550260518</v>
      </c>
    </row>
    <row r="42" spans="1:28" x14ac:dyDescent="0.25">
      <c r="A42" s="20">
        <v>44844</v>
      </c>
      <c r="B42" s="29">
        <v>1.0085253637560179</v>
      </c>
      <c r="C42" s="29">
        <v>5.0630707587096664</v>
      </c>
      <c r="D42" s="29">
        <v>2.9182331693173209</v>
      </c>
      <c r="E42" s="29">
        <v>2.042639563250205</v>
      </c>
      <c r="F42" s="29">
        <v>9.6601842172116559</v>
      </c>
      <c r="G42" s="29">
        <v>15.195281611589744</v>
      </c>
      <c r="H42" s="29">
        <v>30.54043185935581</v>
      </c>
      <c r="I42" s="29">
        <v>382.85607562712289</v>
      </c>
      <c r="J42" s="29">
        <v>377.21825443970266</v>
      </c>
      <c r="K42" s="29">
        <v>484.4818969908373</v>
      </c>
      <c r="L42" s="29">
        <v>97.863736476699643</v>
      </c>
      <c r="M42" s="29">
        <v>5052.4443819800636</v>
      </c>
      <c r="N42" s="29">
        <v>7234.8570843662965</v>
      </c>
      <c r="O42" s="29">
        <v>515918.53963118611</v>
      </c>
      <c r="P42" s="29">
        <v>305775.81290108198</v>
      </c>
      <c r="Q42" s="29">
        <v>2806570.6998688858</v>
      </c>
      <c r="R42" s="29">
        <v>199990.05413498846</v>
      </c>
      <c r="S42" s="29">
        <v>25137.665483897541</v>
      </c>
      <c r="T42" s="29">
        <v>76234.573289624925</v>
      </c>
      <c r="U42" s="29"/>
      <c r="V42" s="29">
        <f>Products!$B$4*B42+Products!$B$5*C42+Products!$B$6*E42+Products!$B$7*F42+Products!$B$8*G42+Products!$B$9*D42+Products!$B$10*H42+Products!$B$11*I42+Products!$B$12*J42</f>
        <v>24107.667273045983</v>
      </c>
      <c r="W42" s="29">
        <f>Products!$E$4*B42+Products!$E$5*C42+Products!$E$6*F42+Products!$E$7*G42+Products!$E$8*I42+Products!$E$9*K42+Products!$E$10*L42+Products!$E$11*M42+Products!$E$12*N42+Products!$E$13*J42</f>
        <v>45528.346826575871</v>
      </c>
      <c r="X42" s="29">
        <f>Products!$H$4*V42+Products!$H$5*W42+Products!$H$6*O42+Products!$H$7*P42+Products!$H$8*Q42+Products!$H$9*R42+Products!$H$10*S42+Products!$H$11*J42+T42*Products!$H$12</f>
        <v>5000665.570534708</v>
      </c>
      <c r="Z42" s="29">
        <f t="shared" si="3"/>
        <v>31339.96745495978</v>
      </c>
      <c r="AA42" s="29">
        <f t="shared" si="4"/>
        <v>59186.850874548632</v>
      </c>
      <c r="AB42" s="29">
        <f t="shared" si="5"/>
        <v>5000665.570534708</v>
      </c>
    </row>
    <row r="43" spans="1:28" x14ac:dyDescent="0.25">
      <c r="A43" s="20">
        <v>44845</v>
      </c>
      <c r="B43" s="29">
        <v>1.0170439492257708</v>
      </c>
      <c r="C43" s="29">
        <v>5.0946976116681819</v>
      </c>
      <c r="D43" s="29">
        <v>2.9029024512291954</v>
      </c>
      <c r="E43" s="29">
        <v>2.0623440396946</v>
      </c>
      <c r="F43" s="29">
        <v>9.6268234988396149</v>
      </c>
      <c r="G43" s="29">
        <v>15.25525093531987</v>
      </c>
      <c r="H43" s="29">
        <v>30.798393918047303</v>
      </c>
      <c r="I43" s="29">
        <v>380.34705718082131</v>
      </c>
      <c r="J43" s="29">
        <v>380.10268224282936</v>
      </c>
      <c r="K43" s="29">
        <v>486.00635578177969</v>
      </c>
      <c r="L43" s="29">
        <v>96.958161764507736</v>
      </c>
      <c r="M43" s="29">
        <v>5097.6464563070658</v>
      </c>
      <c r="N43" s="29">
        <v>7164.2924508859023</v>
      </c>
      <c r="O43" s="29">
        <v>513827.30270136608</v>
      </c>
      <c r="P43" s="29">
        <v>308419.7265052349</v>
      </c>
      <c r="Q43" s="29">
        <v>2826628.0688294559</v>
      </c>
      <c r="R43" s="29">
        <v>199199.4085237096</v>
      </c>
      <c r="S43" s="29">
        <v>25292.176038728023</v>
      </c>
      <c r="T43" s="29">
        <v>75948.432562483053</v>
      </c>
      <c r="U43" s="29"/>
      <c r="V43" s="29">
        <f>Products!$B$4*B43+Products!$B$5*C43+Products!$B$6*E43+Products!$B$7*F43+Products!$B$8*G43+Products!$B$9*D43+Products!$B$10*H43+Products!$B$11*I43+Products!$B$12*J43</f>
        <v>24140.722467626547</v>
      </c>
      <c r="W43" s="29">
        <f>Products!$E$4*B43+Products!$E$5*C43+Products!$E$6*F43+Products!$E$7*G43+Products!$E$8*I43+Products!$E$9*K43+Products!$E$10*L43+Products!$E$11*M43+Products!$E$12*N43+Products!$E$13*J43</f>
        <v>45540.430220569964</v>
      </c>
      <c r="X43" s="29">
        <f>Products!$H$4*V43+Products!$H$5*W43+Products!$H$6*O43+Products!$H$7*P43+Products!$H$8*Q43+Products!$H$9*R43+Products!$H$10*S43+Products!$H$11*J43+T43*Products!$H$12</f>
        <v>5020368.9817059021</v>
      </c>
      <c r="Z43" s="29">
        <f t="shared" si="3"/>
        <v>31382.939207914511</v>
      </c>
      <c r="AA43" s="29">
        <f t="shared" si="4"/>
        <v>59202.559286740958</v>
      </c>
      <c r="AB43" s="29">
        <f t="shared" si="5"/>
        <v>5020368.9817059021</v>
      </c>
    </row>
    <row r="44" spans="1:28" x14ac:dyDescent="0.25">
      <c r="A44" s="20">
        <v>44846</v>
      </c>
      <c r="B44" s="29">
        <v>1.0119043942549575</v>
      </c>
      <c r="C44" s="29">
        <v>5.1275409636688813</v>
      </c>
      <c r="D44" s="29">
        <v>2.9311958086819296</v>
      </c>
      <c r="E44" s="29">
        <v>2.0477974513926998</v>
      </c>
      <c r="F44" s="29">
        <v>9.6128316361926718</v>
      </c>
      <c r="G44" s="29">
        <v>15.199517025395901</v>
      </c>
      <c r="H44" s="29">
        <v>30.5811597669733</v>
      </c>
      <c r="I44" s="29">
        <v>383.97806901848321</v>
      </c>
      <c r="J44" s="29">
        <v>383.42727899093961</v>
      </c>
      <c r="K44" s="29">
        <v>485.98039105866263</v>
      </c>
      <c r="L44" s="29">
        <v>96.788152932920667</v>
      </c>
      <c r="M44" s="29">
        <v>5076.983530465679</v>
      </c>
      <c r="N44" s="29">
        <v>7211.1940311910857</v>
      </c>
      <c r="O44" s="29">
        <v>518938.12468070124</v>
      </c>
      <c r="P44" s="29">
        <v>310068.71581009787</v>
      </c>
      <c r="Q44" s="29">
        <v>2832412.9761374444</v>
      </c>
      <c r="R44" s="29">
        <v>198491.56843369524</v>
      </c>
      <c r="S44" s="29">
        <v>25131.484103840874</v>
      </c>
      <c r="T44" s="29">
        <v>75276.028836933299</v>
      </c>
      <c r="U44" s="29"/>
      <c r="V44" s="29">
        <f>Products!$B$4*B44+Products!$B$5*C44+Products!$B$6*E44+Products!$B$7*F44+Products!$B$8*G44+Products!$B$9*D44+Products!$B$10*H44+Products!$B$11*I44+Products!$B$12*J44</f>
        <v>24190.628291469555</v>
      </c>
      <c r="W44" s="29">
        <f>Products!$E$4*B44+Products!$E$5*C44+Products!$E$6*F44+Products!$E$7*G44+Products!$E$8*I44+Products!$E$9*K44+Products!$E$10*L44+Products!$E$11*M44+Products!$E$12*N44+Products!$E$13*J44</f>
        <v>45675.204577572767</v>
      </c>
      <c r="X44" s="29">
        <f>Products!$H$4*V44+Products!$H$5*W44+Products!$H$6*O44+Products!$H$7*P44+Products!$H$8*Q44+Products!$H$9*R44+Products!$H$10*S44+Products!$H$11*J44+T44*Products!$H$12</f>
        <v>5037748.6862751637</v>
      </c>
      <c r="Z44" s="29">
        <f t="shared" si="3"/>
        <v>31447.816778910423</v>
      </c>
      <c r="AA44" s="29">
        <f t="shared" si="4"/>
        <v>59377.765950844601</v>
      </c>
      <c r="AB44" s="29">
        <f t="shared" si="5"/>
        <v>5037748.6862751637</v>
      </c>
    </row>
    <row r="45" spans="1:28" x14ac:dyDescent="0.25">
      <c r="A45" s="20">
        <v>44847</v>
      </c>
      <c r="B45" s="29">
        <v>1.0183265217324688</v>
      </c>
      <c r="C45" s="29">
        <v>5.1800806984746943</v>
      </c>
      <c r="D45" s="29">
        <v>2.9503851028869859</v>
      </c>
      <c r="E45" s="29">
        <v>2.0421589953963997</v>
      </c>
      <c r="F45" s="29">
        <v>9.6680724974444932</v>
      </c>
      <c r="G45" s="29">
        <v>15.148546590220327</v>
      </c>
      <c r="H45" s="29">
        <v>30.344051048780059</v>
      </c>
      <c r="I45" s="29">
        <v>386.91418625308762</v>
      </c>
      <c r="J45" s="29">
        <v>385.93741456121046</v>
      </c>
      <c r="K45" s="29">
        <v>482.84415321992657</v>
      </c>
      <c r="L45" s="29">
        <v>97.470177944820591</v>
      </c>
      <c r="M45" s="29">
        <v>5106.666497189005</v>
      </c>
      <c r="N45" s="29">
        <v>7266.3349696597288</v>
      </c>
      <c r="O45" s="29">
        <v>516678.9666529817</v>
      </c>
      <c r="P45" s="29">
        <v>310548.26044043986</v>
      </c>
      <c r="Q45" s="29">
        <v>2839059.4465869288</v>
      </c>
      <c r="R45" s="29">
        <v>197607.60118852</v>
      </c>
      <c r="S45" s="29">
        <v>24996.944597158945</v>
      </c>
      <c r="T45" s="29">
        <v>75106.399977430905</v>
      </c>
      <c r="U45" s="29"/>
      <c r="V45" s="29">
        <f>Products!$B$4*B45+Products!$B$5*C45+Products!$B$6*E45+Products!$B$7*F45+Products!$B$8*G45+Products!$B$9*D45+Products!$B$10*H45+Products!$B$11*I45+Products!$B$12*J45</f>
        <v>24259.948762000189</v>
      </c>
      <c r="W45" s="29">
        <f>Products!$E$4*B45+Products!$E$5*C45+Products!$E$6*F45+Products!$E$7*G45+Products!$E$8*I45+Products!$E$9*K45+Products!$E$10*L45+Products!$E$11*M45+Products!$E$12*N45+Products!$E$13*J45</f>
        <v>45865.214707534542</v>
      </c>
      <c r="X45" s="29">
        <f>Products!$H$4*V45+Products!$H$5*W45+Products!$H$6*O45+Products!$H$7*P45+Products!$H$8*Q45+Products!$H$9*R45+Products!$H$10*S45+Products!$H$11*J45+T45*Products!$H$12</f>
        <v>5040536.9287848594</v>
      </c>
      <c r="Z45" s="29">
        <f t="shared" si="3"/>
        <v>31537.933390600247</v>
      </c>
      <c r="AA45" s="29">
        <f t="shared" si="4"/>
        <v>59624.779119794905</v>
      </c>
      <c r="AB45" s="29">
        <f t="shared" si="5"/>
        <v>5040536.9287848594</v>
      </c>
    </row>
    <row r="46" spans="1:28" x14ac:dyDescent="0.25">
      <c r="A46" s="20">
        <v>44848</v>
      </c>
      <c r="B46" s="29">
        <v>1.0237710812041427</v>
      </c>
      <c r="C46" s="29">
        <v>5.1829120028564635</v>
      </c>
      <c r="D46" s="29">
        <v>2.9587835963716422</v>
      </c>
      <c r="E46" s="29">
        <v>2.0440920527468367</v>
      </c>
      <c r="F46" s="29">
        <v>9.7487677929608356</v>
      </c>
      <c r="G46" s="29">
        <v>15.121984755103231</v>
      </c>
      <c r="H46" s="29">
        <v>30.205881698525069</v>
      </c>
      <c r="I46" s="29">
        <v>384.33988186592154</v>
      </c>
      <c r="J46" s="29">
        <v>384.29585884585083</v>
      </c>
      <c r="K46" s="29">
        <v>487.26052364602174</v>
      </c>
      <c r="L46" s="29">
        <v>98.322708199858511</v>
      </c>
      <c r="M46" s="29">
        <v>5059.9230101558314</v>
      </c>
      <c r="N46" s="29">
        <v>7290.6523070992898</v>
      </c>
      <c r="O46" s="29">
        <v>518924.75070940627</v>
      </c>
      <c r="P46" s="29">
        <v>313388.71350203</v>
      </c>
      <c r="Q46" s="29">
        <v>2823009.037907389</v>
      </c>
      <c r="R46" s="29">
        <v>199434.79476115358</v>
      </c>
      <c r="S46" s="29">
        <v>24795.63358717717</v>
      </c>
      <c r="T46" s="29">
        <v>75109.898083731227</v>
      </c>
      <c r="U46" s="29"/>
      <c r="V46" s="29">
        <f>Products!$B$4*B46+Products!$B$5*C46+Products!$B$6*E46+Products!$B$7*F46+Products!$B$8*G46+Products!$B$9*D46+Products!$B$10*H46+Products!$B$11*I46+Products!$B$12*J46</f>
        <v>24258.396420853733</v>
      </c>
      <c r="W46" s="29">
        <f>Products!$E$4*B46+Products!$E$5*C46+Products!$E$6*F46+Products!$E$7*G46+Products!$E$8*I46+Products!$E$9*K46+Products!$E$10*L46+Products!$E$11*M46+Products!$E$12*N46+Products!$E$13*J46</f>
        <v>45814.802491437331</v>
      </c>
      <c r="X46" s="29">
        <f>Products!$H$4*V46+Products!$H$5*W46+Products!$H$6*O46+Products!$H$7*P46+Products!$H$8*Q46+Products!$H$9*R46+Products!$H$10*S46+Products!$H$11*J46+T46*Products!$H$12</f>
        <v>5031576.8863836853</v>
      </c>
      <c r="Z46" s="29">
        <f t="shared" si="3"/>
        <v>31535.915347109854</v>
      </c>
      <c r="AA46" s="29">
        <f t="shared" si="4"/>
        <v>59559.243238868534</v>
      </c>
      <c r="AB46" s="29">
        <f t="shared" si="5"/>
        <v>5031576.8863836853</v>
      </c>
    </row>
    <row r="47" spans="1:28" x14ac:dyDescent="0.25">
      <c r="A47" s="20">
        <v>44851</v>
      </c>
      <c r="B47" s="29">
        <v>1.0322136865587304</v>
      </c>
      <c r="C47" s="29">
        <v>5.1613851683459702</v>
      </c>
      <c r="D47" s="29">
        <v>2.9461986332665275</v>
      </c>
      <c r="E47" s="29">
        <v>2.039894663723457</v>
      </c>
      <c r="F47" s="29">
        <v>9.8018651912414025</v>
      </c>
      <c r="G47" s="29">
        <v>15.257274731042381</v>
      </c>
      <c r="H47" s="29">
        <v>30.004909140429543</v>
      </c>
      <c r="I47" s="29">
        <v>385.39550030858072</v>
      </c>
      <c r="J47" s="29">
        <v>381.50839778751009</v>
      </c>
      <c r="K47" s="29">
        <v>486.84468350049923</v>
      </c>
      <c r="L47" s="29">
        <v>98.268293988745171</v>
      </c>
      <c r="M47" s="29">
        <v>5063.1946316089734</v>
      </c>
      <c r="N47" s="29">
        <v>7276.4105671130937</v>
      </c>
      <c r="O47" s="29">
        <v>517911.07030596578</v>
      </c>
      <c r="P47" s="29">
        <v>313371.97081733611</v>
      </c>
      <c r="Q47" s="29">
        <v>2840078.5747475582</v>
      </c>
      <c r="R47" s="29">
        <v>201059.50534258454</v>
      </c>
      <c r="S47" s="29">
        <v>25000.112647718004</v>
      </c>
      <c r="T47" s="29">
        <v>75811.918405135759</v>
      </c>
      <c r="U47" s="29"/>
      <c r="V47" s="29">
        <f>Products!$B$4*B47+Products!$B$5*C47+Products!$B$6*E47+Products!$B$7*F47+Products!$B$8*G47+Products!$B$9*D47+Products!$B$10*H47+Products!$B$11*I47+Products!$B$12*J47</f>
        <v>24305.767799956691</v>
      </c>
      <c r="W47" s="29">
        <f>Products!$E$4*B47+Products!$E$5*C47+Products!$E$6*F47+Products!$E$7*G47+Products!$E$8*I47+Products!$E$9*K47+Products!$E$10*L47+Products!$E$11*M47+Products!$E$12*N47+Products!$E$13*J47</f>
        <v>45830.116544049743</v>
      </c>
      <c r="X47" s="29">
        <f>Products!$H$4*V47+Products!$H$5*W47+Products!$H$6*O47+Products!$H$7*P47+Products!$H$8*Q47+Products!$H$9*R47+Products!$H$10*S47+Products!$H$11*J47+T47*Products!$H$12</f>
        <v>5049291.6823018836</v>
      </c>
      <c r="Z47" s="29">
        <f t="shared" si="3"/>
        <v>31597.498139943698</v>
      </c>
      <c r="AA47" s="29">
        <f t="shared" si="4"/>
        <v>59579.151507264665</v>
      </c>
      <c r="AB47" s="29">
        <f t="shared" si="5"/>
        <v>5049291.6823018836</v>
      </c>
    </row>
    <row r="48" spans="1:28" x14ac:dyDescent="0.25">
      <c r="A48" s="20">
        <v>44852</v>
      </c>
      <c r="B48" s="29">
        <v>1.0314359913154327</v>
      </c>
      <c r="C48" s="29">
        <v>5.211174859243906</v>
      </c>
      <c r="D48" s="29">
        <v>2.9681377233630171</v>
      </c>
      <c r="E48" s="29">
        <v>2.0230585468071096</v>
      </c>
      <c r="F48" s="29">
        <v>9.8493706693874472</v>
      </c>
      <c r="G48" s="29">
        <v>15.288499893300161</v>
      </c>
      <c r="H48" s="29">
        <v>29.949297301981598</v>
      </c>
      <c r="I48" s="29">
        <v>387.3018881875044</v>
      </c>
      <c r="J48" s="29">
        <v>377.97813857236684</v>
      </c>
      <c r="K48" s="29">
        <v>482.33970290180633</v>
      </c>
      <c r="L48" s="29">
        <v>97.358975734095907</v>
      </c>
      <c r="M48" s="29">
        <v>5018.3680194115923</v>
      </c>
      <c r="N48" s="29">
        <v>7331.3225476805283</v>
      </c>
      <c r="O48" s="29">
        <v>519644.2987234419</v>
      </c>
      <c r="P48" s="29">
        <v>315235.46085201844</v>
      </c>
      <c r="Q48" s="29">
        <v>2855547.2766834442</v>
      </c>
      <c r="R48" s="29">
        <v>201109.08165897039</v>
      </c>
      <c r="S48" s="29">
        <v>25241.278117944352</v>
      </c>
      <c r="T48" s="29">
        <v>75648.663150707172</v>
      </c>
      <c r="U48" s="29"/>
      <c r="V48" s="29">
        <f>Products!$B$4*B48+Products!$B$5*C48+Products!$B$6*E48+Products!$B$7*F48+Products!$B$8*G48+Products!$B$9*D48+Products!$B$10*H48+Products!$B$11*I48+Products!$B$12*J48</f>
        <v>24337.242572357001</v>
      </c>
      <c r="W48" s="29">
        <f>Products!$E$4*B48+Products!$E$5*C48+Products!$E$6*F48+Products!$E$7*G48+Products!$E$8*I48+Products!$E$9*K48+Products!$E$10*L48+Products!$E$11*M48+Products!$E$12*N48+Products!$E$13*J48</f>
        <v>45842.223464526789</v>
      </c>
      <c r="X48" s="29">
        <f>Products!$H$4*V48+Products!$H$5*W48+Products!$H$6*O48+Products!$H$7*P48+Products!$H$8*Q48+Products!$H$9*R48+Products!$H$10*S48+Products!$H$11*J48+T48*Products!$H$12</f>
        <v>5070185.8680761717</v>
      </c>
      <c r="Z48" s="29">
        <f t="shared" si="3"/>
        <v>31638.415344064102</v>
      </c>
      <c r="AA48" s="29">
        <f t="shared" si="4"/>
        <v>59594.890503884824</v>
      </c>
      <c r="AB48" s="29">
        <f t="shared" si="5"/>
        <v>5070185.8680761717</v>
      </c>
    </row>
    <row r="49" spans="1:28" x14ac:dyDescent="0.25">
      <c r="A49" s="20">
        <v>44853</v>
      </c>
      <c r="B49" s="29">
        <v>1.0250891276538041</v>
      </c>
      <c r="C49" s="29">
        <v>5.182234992285859</v>
      </c>
      <c r="D49" s="29">
        <v>2.9445308636070644</v>
      </c>
      <c r="E49" s="29">
        <v>2.0340772876045143</v>
      </c>
      <c r="F49" s="29">
        <v>9.8596787778688331</v>
      </c>
      <c r="G49" s="29">
        <v>15.321317810194412</v>
      </c>
      <c r="H49" s="29">
        <v>29.950692200760052</v>
      </c>
      <c r="I49" s="29">
        <v>385.03484576527813</v>
      </c>
      <c r="J49" s="29">
        <v>380.86837688676547</v>
      </c>
      <c r="K49" s="29">
        <v>482.4586359792342</v>
      </c>
      <c r="L49" s="29">
        <v>97.236943593278525</v>
      </c>
      <c r="M49" s="29">
        <v>4988.9933803061876</v>
      </c>
      <c r="N49" s="29">
        <v>7292.8079970362078</v>
      </c>
      <c r="O49" s="29">
        <v>517330.10199035989</v>
      </c>
      <c r="P49" s="29">
        <v>316700.22617148428</v>
      </c>
      <c r="Q49" s="29">
        <v>2873955.777346557</v>
      </c>
      <c r="R49" s="29">
        <v>200474.89932201296</v>
      </c>
      <c r="S49" s="29">
        <v>25242.453739116972</v>
      </c>
      <c r="T49" s="29">
        <v>76159.032556210237</v>
      </c>
      <c r="U49" s="29"/>
      <c r="V49" s="29">
        <f>Products!$B$4*B49+Products!$B$5*C49+Products!$B$6*E49+Products!$B$7*F49+Products!$B$8*G49+Products!$B$9*D49+Products!$B$10*H49+Products!$B$11*I49+Products!$B$12*J49</f>
        <v>24354.0487095274</v>
      </c>
      <c r="W49" s="29">
        <f>Products!$E$4*B49+Products!$E$5*C49+Products!$E$6*F49+Products!$E$7*G49+Products!$E$8*I49+Products!$E$9*K49+Products!$E$10*L49+Products!$E$11*M49+Products!$E$12*N49+Products!$E$13*J49</f>
        <v>45817.112444745857</v>
      </c>
      <c r="X49" s="29">
        <f>Products!$H$4*V49+Products!$H$5*W49+Products!$H$6*O49+Products!$H$7*P49+Products!$H$8*Q49+Products!$H$9*R49+Products!$H$10*S49+Products!$H$11*J49+T49*Products!$H$12</f>
        <v>5086436.8571834862</v>
      </c>
      <c r="Z49" s="29">
        <f t="shared" si="3"/>
        <v>31660.263322385621</v>
      </c>
      <c r="AA49" s="29">
        <f t="shared" si="4"/>
        <v>59562.246178169618</v>
      </c>
      <c r="AB49" s="29">
        <f t="shared" si="5"/>
        <v>5086436.8571834862</v>
      </c>
    </row>
    <row r="50" spans="1:28" x14ac:dyDescent="0.25">
      <c r="A50" s="20">
        <v>44854</v>
      </c>
      <c r="B50" s="29">
        <v>1.028724683477771</v>
      </c>
      <c r="C50" s="29">
        <v>5.2301529185843929</v>
      </c>
      <c r="D50" s="29">
        <v>2.9190505876270567</v>
      </c>
      <c r="E50" s="29">
        <v>2.0516650901241853</v>
      </c>
      <c r="F50" s="29">
        <v>9.8256291200619739</v>
      </c>
      <c r="G50" s="29">
        <v>15.383316677059227</v>
      </c>
      <c r="H50" s="29">
        <v>29.664560519379094</v>
      </c>
      <c r="I50" s="29">
        <v>384.70624753389222</v>
      </c>
      <c r="J50" s="29">
        <v>382.75237100859852</v>
      </c>
      <c r="K50" s="29">
        <v>481.22671420188453</v>
      </c>
      <c r="L50" s="29">
        <v>97.124788104914785</v>
      </c>
      <c r="M50" s="29">
        <v>4995.2125364378026</v>
      </c>
      <c r="N50" s="29">
        <v>7294.6062236656144</v>
      </c>
      <c r="O50" s="29">
        <v>513525.95406229928</v>
      </c>
      <c r="P50" s="29">
        <v>319470.26856066915</v>
      </c>
      <c r="Q50" s="29">
        <v>2894207.3232625443</v>
      </c>
      <c r="R50" s="29">
        <v>200544.37897890131</v>
      </c>
      <c r="S50" s="29">
        <v>25448.093290331399</v>
      </c>
      <c r="T50" s="29">
        <v>76573.838465036955</v>
      </c>
      <c r="U50" s="29"/>
      <c r="V50" s="29">
        <f>Products!$B$4*B50+Products!$B$5*C50+Products!$B$6*E50+Products!$B$7*F50+Products!$B$8*G50+Products!$B$9*D50+Products!$B$10*H50+Products!$B$11*I50+Products!$B$12*J50</f>
        <v>24365.864580039648</v>
      </c>
      <c r="W50" s="29">
        <f>Products!$E$4*B50+Products!$E$5*C50+Products!$E$6*F50+Products!$E$7*G50+Products!$E$8*I50+Products!$E$9*K50+Products!$E$10*L50+Products!$E$11*M50+Products!$E$12*N50+Products!$E$13*J50</f>
        <v>45920.071002287346</v>
      </c>
      <c r="X50" s="29">
        <f>Products!$H$4*V50+Products!$H$5*W50+Products!$H$6*O50+Products!$H$7*P50+Products!$H$8*Q50+Products!$H$9*R50+Products!$H$10*S50+Products!$H$11*J50+T50*Products!$H$12</f>
        <v>5104780.9678664869</v>
      </c>
      <c r="Z50" s="29">
        <f t="shared" si="3"/>
        <v>31675.623954051542</v>
      </c>
      <c r="AA50" s="29">
        <f t="shared" si="4"/>
        <v>59696.09230297355</v>
      </c>
      <c r="AB50" s="29">
        <f t="shared" si="5"/>
        <v>5104780.9678664869</v>
      </c>
    </row>
    <row r="51" spans="1:28" x14ac:dyDescent="0.25">
      <c r="A51" s="20">
        <v>44855</v>
      </c>
      <c r="B51" s="29">
        <v>1.0301099387707282</v>
      </c>
      <c r="C51" s="29">
        <v>5.243471897044186</v>
      </c>
      <c r="D51" s="29">
        <v>2.8972936640006477</v>
      </c>
      <c r="E51" s="29">
        <v>2.0369886584794892</v>
      </c>
      <c r="F51" s="29">
        <v>9.7671329773828113</v>
      </c>
      <c r="G51" s="29">
        <v>15.491716377041135</v>
      </c>
      <c r="H51" s="29">
        <v>29.559149738574618</v>
      </c>
      <c r="I51" s="29">
        <v>385.49357785418766</v>
      </c>
      <c r="J51" s="29">
        <v>385.18153776871202</v>
      </c>
      <c r="K51" s="29">
        <v>477.68804981580826</v>
      </c>
      <c r="L51" s="29">
        <v>97.255573949719093</v>
      </c>
      <c r="M51" s="29">
        <v>4987.4528501140767</v>
      </c>
      <c r="N51" s="29">
        <v>7248.989953239542</v>
      </c>
      <c r="O51" s="29">
        <v>514166.10285434953</v>
      </c>
      <c r="P51" s="29">
        <v>319676.83015897142</v>
      </c>
      <c r="Q51" s="29">
        <v>2915180.4146872824</v>
      </c>
      <c r="R51" s="29">
        <v>199851.81407560568</v>
      </c>
      <c r="S51" s="29">
        <v>25525.62282386249</v>
      </c>
      <c r="T51" s="29">
        <v>76952.61672626606</v>
      </c>
      <c r="U51" s="29"/>
      <c r="V51" s="29">
        <f>Products!$B$4*B51+Products!$B$5*C51+Products!$B$6*E51+Products!$B$7*F51+Products!$B$8*G51+Products!$B$9*D51+Products!$B$10*H51+Products!$B$11*I51+Products!$B$12*J51</f>
        <v>24399.178624754859</v>
      </c>
      <c r="W51" s="29">
        <f>Products!$E$4*B51+Products!$E$5*C51+Products!$E$6*F51+Products!$E$7*G51+Products!$E$8*I51+Products!$E$9*K51+Products!$E$10*L51+Products!$E$11*M51+Products!$E$12*N51+Products!$E$13*J51</f>
        <v>45955.48184002786</v>
      </c>
      <c r="X51" s="29">
        <f>Products!$H$4*V51+Products!$H$5*W51+Products!$H$6*O51+Products!$H$7*P51+Products!$H$8*Q51+Products!$H$9*R51+Products!$H$10*S51+Products!$H$11*J51+T51*Products!$H$12</f>
        <v>5128638.8752666162</v>
      </c>
      <c r="Z51" s="29">
        <f t="shared" si="3"/>
        <v>31718.932212181317</v>
      </c>
      <c r="AA51" s="29">
        <f t="shared" si="4"/>
        <v>59742.126392036218</v>
      </c>
      <c r="AB51" s="29">
        <f t="shared" si="5"/>
        <v>5128638.8752666162</v>
      </c>
    </row>
    <row r="52" spans="1:28" x14ac:dyDescent="0.25">
      <c r="A52" s="20">
        <v>44858</v>
      </c>
      <c r="B52" s="29">
        <v>1.0265525317082063</v>
      </c>
      <c r="C52" s="29">
        <v>5.2127796293509405</v>
      </c>
      <c r="D52" s="29">
        <v>2.8826524087588696</v>
      </c>
      <c r="E52" s="29">
        <v>2.0311762648142664</v>
      </c>
      <c r="F52" s="29">
        <v>9.8261906828104397</v>
      </c>
      <c r="G52" s="29">
        <v>15.644256729531783</v>
      </c>
      <c r="H52" s="29">
        <v>29.731969534580426</v>
      </c>
      <c r="I52" s="29">
        <v>382.31193565340487</v>
      </c>
      <c r="J52" s="29">
        <v>386.00835896005941</v>
      </c>
      <c r="K52" s="29">
        <v>478.2357551551176</v>
      </c>
      <c r="L52" s="29">
        <v>97.756107088526079</v>
      </c>
      <c r="M52" s="29">
        <v>4959.2566611929524</v>
      </c>
      <c r="N52" s="29">
        <v>7311.6688910270059</v>
      </c>
      <c r="O52" s="29">
        <v>513778.71743439086</v>
      </c>
      <c r="P52" s="29">
        <v>319755.65458284627</v>
      </c>
      <c r="Q52" s="29">
        <v>2909485.8293840718</v>
      </c>
      <c r="R52" s="29">
        <v>201360.01084785574</v>
      </c>
      <c r="S52" s="29">
        <v>25473.207880557056</v>
      </c>
      <c r="T52" s="29">
        <v>76594.523522130272</v>
      </c>
      <c r="U52" s="29"/>
      <c r="V52" s="29">
        <f>Products!$B$4*B52+Products!$B$5*C52+Products!$B$6*E52+Products!$B$7*F52+Products!$B$8*G52+Products!$B$9*D52+Products!$B$10*H52+Products!$B$11*I52+Products!$B$12*J52</f>
        <v>24480.084830698786</v>
      </c>
      <c r="W52" s="29">
        <f>Products!$E$4*B52+Products!$E$5*C52+Products!$E$6*F52+Products!$E$7*G52+Products!$E$8*I52+Products!$E$9*K52+Products!$E$10*L52+Products!$E$11*M52+Products!$E$12*N52+Products!$E$13*J52</f>
        <v>46175.69871708221</v>
      </c>
      <c r="X52" s="29">
        <f>Products!$H$4*V52+Products!$H$5*W52+Products!$H$6*O52+Products!$H$7*P52+Products!$H$8*Q52+Products!$H$9*R52+Products!$H$10*S52+Products!$H$11*J52+T52*Products!$H$12</f>
        <v>5124619.1782641746</v>
      </c>
      <c r="Z52" s="29">
        <f t="shared" si="3"/>
        <v>31824.110279908422</v>
      </c>
      <c r="AA52" s="29">
        <f t="shared" si="4"/>
        <v>60028.408332206876</v>
      </c>
      <c r="AB52" s="29">
        <f t="shared" si="5"/>
        <v>5124619.1782641746</v>
      </c>
    </row>
    <row r="53" spans="1:28" x14ac:dyDescent="0.25">
      <c r="A53" s="20">
        <v>44859</v>
      </c>
      <c r="B53" s="29">
        <v>1.0294746908327126</v>
      </c>
      <c r="C53" s="29">
        <v>5.2140649722732464</v>
      </c>
      <c r="D53" s="29">
        <v>2.8712560596469823</v>
      </c>
      <c r="E53" s="29">
        <v>2.0168495160642275</v>
      </c>
      <c r="F53" s="29">
        <v>9.7450909583393006</v>
      </c>
      <c r="G53" s="29">
        <v>15.501058204234893</v>
      </c>
      <c r="H53" s="29">
        <v>30.018781218775658</v>
      </c>
      <c r="I53" s="29">
        <v>383.43844657613158</v>
      </c>
      <c r="J53" s="29">
        <v>385.94913575978069</v>
      </c>
      <c r="K53" s="29">
        <v>477.44502836542966</v>
      </c>
      <c r="L53" s="29">
        <v>98.229889426716781</v>
      </c>
      <c r="M53" s="29">
        <v>4962.959119933158</v>
      </c>
      <c r="N53" s="29">
        <v>7365.3846174140999</v>
      </c>
      <c r="O53" s="29">
        <v>510257.57370380976</v>
      </c>
      <c r="P53" s="29">
        <v>322296.61698316835</v>
      </c>
      <c r="Q53" s="29">
        <v>2885763.5558820255</v>
      </c>
      <c r="R53" s="29">
        <v>203201.76535803537</v>
      </c>
      <c r="S53" s="29">
        <v>25515.15143654669</v>
      </c>
      <c r="T53" s="29">
        <v>76352.988463023517</v>
      </c>
      <c r="U53" s="29"/>
      <c r="V53" s="29">
        <f>Products!$B$4*B53+Products!$B$5*C53+Products!$B$6*E53+Products!$B$7*F53+Products!$B$8*G53+Products!$B$9*D53+Products!$B$10*H53+Products!$B$11*I53+Products!$B$12*J53</f>
        <v>24367.505706324002</v>
      </c>
      <c r="W53" s="29">
        <f>Products!$E$4*B53+Products!$E$5*C53+Products!$E$6*F53+Products!$E$7*G53+Products!$E$8*I53+Products!$E$9*K53+Products!$E$10*L53+Products!$E$11*M53+Products!$E$12*N53+Products!$E$13*J53</f>
        <v>46173.885341661029</v>
      </c>
      <c r="X53" s="29">
        <f>Products!$H$4*V53+Products!$H$5*W53+Products!$H$6*O53+Products!$H$7*P53+Products!$H$8*Q53+Products!$H$9*R53+Products!$H$10*S53+Products!$H$11*J53+T53*Products!$H$12</f>
        <v>5097766.201209005</v>
      </c>
      <c r="Z53" s="29">
        <f t="shared" si="3"/>
        <v>31677.757418221205</v>
      </c>
      <c r="AA53" s="29">
        <f t="shared" si="4"/>
        <v>60026.050944159339</v>
      </c>
      <c r="AB53" s="29">
        <f t="shared" si="5"/>
        <v>5097766.201209005</v>
      </c>
    </row>
    <row r="54" spans="1:28" x14ac:dyDescent="0.25">
      <c r="A54" s="20">
        <v>44860</v>
      </c>
      <c r="B54" s="29">
        <v>1.0360083295212441</v>
      </c>
      <c r="C54" s="29">
        <v>5.2247359490795162</v>
      </c>
      <c r="D54" s="29">
        <v>2.8656472772619734</v>
      </c>
      <c r="E54" s="29">
        <v>2.0330782476496543</v>
      </c>
      <c r="F54" s="29">
        <v>9.6529664751838222</v>
      </c>
      <c r="G54" s="29">
        <v>15.545183134301194</v>
      </c>
      <c r="H54" s="29">
        <v>29.960141791353781</v>
      </c>
      <c r="I54" s="29">
        <v>382.42102154733988</v>
      </c>
      <c r="J54" s="29">
        <v>388.8231350775755</v>
      </c>
      <c r="K54" s="29">
        <v>475.93944144036504</v>
      </c>
      <c r="L54" s="29">
        <v>99.098887544412321</v>
      </c>
      <c r="M54" s="29">
        <v>4927.4569657902948</v>
      </c>
      <c r="N54" s="29">
        <v>7402.5545858121186</v>
      </c>
      <c r="O54" s="29">
        <v>513546.98759675521</v>
      </c>
      <c r="P54" s="29">
        <v>322923.99163074797</v>
      </c>
      <c r="Q54" s="29">
        <v>2893689.5229087975</v>
      </c>
      <c r="R54" s="29">
        <v>202662.58478337989</v>
      </c>
      <c r="S54" s="29">
        <v>25386.212541136527</v>
      </c>
      <c r="T54" s="29">
        <v>76463.438813457717</v>
      </c>
      <c r="U54" s="29"/>
      <c r="V54" s="29">
        <f>Products!$B$4*B54+Products!$B$5*C54+Products!$B$6*E54+Products!$B$7*F54+Products!$B$8*G54+Products!$B$9*D54+Products!$B$10*H54+Products!$B$11*I54+Products!$B$12*J54</f>
        <v>24370.366648157582</v>
      </c>
      <c r="W54" s="29">
        <f>Products!$E$4*B54+Products!$E$5*C54+Products!$E$6*F54+Products!$E$7*G54+Products!$E$8*I54+Products!$E$9*K54+Products!$E$10*L54+Products!$E$11*M54+Products!$E$12*N54+Products!$E$13*J54</f>
        <v>46302.940276689769</v>
      </c>
      <c r="X54" s="29">
        <f>Products!$H$4*V54+Products!$H$5*W54+Products!$H$6*O54+Products!$H$7*P54+Products!$H$8*Q54+Products!$H$9*R54+Products!$H$10*S54+Products!$H$11*J54+T54*Products!$H$12</f>
        <v>5113373.270307132</v>
      </c>
      <c r="Z54" s="29">
        <f t="shared" si="3"/>
        <v>31681.476642604859</v>
      </c>
      <c r="AA54" s="29">
        <f t="shared" si="4"/>
        <v>60193.8223596967</v>
      </c>
      <c r="AB54" s="29">
        <f t="shared" si="5"/>
        <v>5113373.270307132</v>
      </c>
    </row>
    <row r="55" spans="1:28" x14ac:dyDescent="0.25">
      <c r="A55" s="20">
        <v>44861</v>
      </c>
      <c r="B55" s="29">
        <v>1.0325341536436168</v>
      </c>
      <c r="C55" s="29">
        <v>5.2521479198808514</v>
      </c>
      <c r="D55" s="29">
        <v>2.8712254755920963</v>
      </c>
      <c r="E55" s="29">
        <v>2.025243933799465</v>
      </c>
      <c r="F55" s="29">
        <v>9.7026461944266522</v>
      </c>
      <c r="G55" s="29">
        <v>15.615860480633723</v>
      </c>
      <c r="H55" s="29">
        <v>29.787768372828186</v>
      </c>
      <c r="I55" s="29">
        <v>378.92055953914905</v>
      </c>
      <c r="J55" s="29">
        <v>386.00283576218413</v>
      </c>
      <c r="K55" s="29">
        <v>475.43807509725877</v>
      </c>
      <c r="L55" s="29">
        <v>98.37017134120903</v>
      </c>
      <c r="M55" s="29">
        <v>4898.1217219912205</v>
      </c>
      <c r="N55" s="29">
        <v>7446.5744343833667</v>
      </c>
      <c r="O55" s="29">
        <v>509565.23972032015</v>
      </c>
      <c r="P55" s="29">
        <v>323649.46470783628</v>
      </c>
      <c r="Q55" s="29">
        <v>2893245.5595847354</v>
      </c>
      <c r="R55" s="29">
        <v>203806.93433745814</v>
      </c>
      <c r="S55" s="29">
        <v>25171.61210607988</v>
      </c>
      <c r="T55" s="29">
        <v>76390.53668549312</v>
      </c>
      <c r="U55" s="29"/>
      <c r="V55" s="29">
        <f>Products!$B$4*B55+Products!$B$5*C55+Products!$B$6*E55+Products!$B$7*F55+Products!$B$8*G55+Products!$B$9*D55+Products!$B$10*H55+Products!$B$11*I55+Products!$B$12*J55</f>
        <v>24378.144808091733</v>
      </c>
      <c r="W55" s="29">
        <f>Products!$E$4*B55+Products!$E$5*C55+Products!$E$6*F55+Products!$E$7*G55+Products!$E$8*I55+Products!$E$9*K55+Products!$E$10*L55+Products!$E$11*M55+Products!$E$12*N55+Products!$E$13*J55</f>
        <v>46333.809923436362</v>
      </c>
      <c r="X55" s="29">
        <f>Products!$H$4*V55+Products!$H$5*W55+Products!$H$6*O55+Products!$H$7*P55+Products!$H$8*Q55+Products!$H$9*R55+Products!$H$10*S55+Products!$H$11*J55+T55*Products!$H$12</f>
        <v>5104501.6006236291</v>
      </c>
      <c r="Z55" s="29">
        <f t="shared" si="3"/>
        <v>31691.588250519253</v>
      </c>
      <c r="AA55" s="29">
        <f t="shared" si="4"/>
        <v>60233.952900467273</v>
      </c>
      <c r="AB55" s="29">
        <f t="shared" si="5"/>
        <v>5104501.6006236291</v>
      </c>
    </row>
    <row r="56" spans="1:28" x14ac:dyDescent="0.25">
      <c r="A56" s="20">
        <v>44862</v>
      </c>
      <c r="B56" s="29">
        <v>1.0405327572584864</v>
      </c>
      <c r="C56" s="29">
        <v>5.2760272061083651</v>
      </c>
      <c r="D56" s="29">
        <v>2.8716463264494778</v>
      </c>
      <c r="E56" s="29">
        <v>2.0225029187219392</v>
      </c>
      <c r="F56" s="29">
        <v>9.791392178865264</v>
      </c>
      <c r="G56" s="29">
        <v>15.608779864443189</v>
      </c>
      <c r="H56" s="29">
        <v>29.658089567500998</v>
      </c>
      <c r="I56" s="29">
        <v>376.20997986529511</v>
      </c>
      <c r="J56" s="29">
        <v>389.3404383640073</v>
      </c>
      <c r="K56" s="29">
        <v>475.84056924850552</v>
      </c>
      <c r="L56" s="29">
        <v>99.102692233552631</v>
      </c>
      <c r="M56" s="29">
        <v>4947.8208830799731</v>
      </c>
      <c r="N56" s="29">
        <v>7514.6850884907335</v>
      </c>
      <c r="O56" s="29">
        <v>505359.58140619018</v>
      </c>
      <c r="P56" s="29">
        <v>323049.60480954906</v>
      </c>
      <c r="Q56" s="29">
        <v>2893669.6380434693</v>
      </c>
      <c r="R56" s="29">
        <v>204468.60890510166</v>
      </c>
      <c r="S56" s="29">
        <v>25374.157379382777</v>
      </c>
      <c r="T56" s="29">
        <v>76478.124191254436</v>
      </c>
      <c r="U56" s="29"/>
      <c r="V56" s="29">
        <f>Products!$B$4*B56+Products!$B$5*C56+Products!$B$6*E56+Products!$B$7*F56+Products!$B$8*G56+Products!$B$9*D56+Products!$B$10*H56+Products!$B$11*I56+Products!$B$12*J56</f>
        <v>24443.517218218061</v>
      </c>
      <c r="W56" s="29">
        <f>Products!$E$4*B56+Products!$E$5*C56+Products!$E$6*F56+Products!$E$7*G56+Products!$E$8*I56+Products!$E$9*K56+Products!$E$10*L56+Products!$E$11*M56+Products!$E$12*N56+Products!$E$13*J56</f>
        <v>46602.183832150484</v>
      </c>
      <c r="X56" s="29">
        <f>Products!$H$4*V56+Products!$H$5*W56+Products!$H$6*O56+Products!$H$7*P56+Products!$H$8*Q56+Products!$H$9*R56+Products!$H$10*S56+Products!$H$11*J56+T56*Products!$H$12</f>
        <v>5100549.0625851285</v>
      </c>
      <c r="Z56" s="29">
        <f t="shared" si="3"/>
        <v>31776.57238368348</v>
      </c>
      <c r="AA56" s="29">
        <f t="shared" si="4"/>
        <v>60582.838981795634</v>
      </c>
      <c r="AB56" s="29">
        <f t="shared" si="5"/>
        <v>5100549.0625851285</v>
      </c>
    </row>
    <row r="57" spans="1:28" x14ac:dyDescent="0.25">
      <c r="A57" s="20">
        <v>44865</v>
      </c>
      <c r="B57" s="29">
        <v>1.0350663968145326</v>
      </c>
      <c r="C57" s="29">
        <v>5.3205915674136586</v>
      </c>
      <c r="D57" s="29">
        <v>2.8858511413601753</v>
      </c>
      <c r="E57" s="29">
        <v>2.0052035923870082</v>
      </c>
      <c r="F57" s="29">
        <v>9.7379955593254532</v>
      </c>
      <c r="G57" s="29">
        <v>15.47214958590375</v>
      </c>
      <c r="H57" s="29">
        <v>29.484488174731233</v>
      </c>
      <c r="I57" s="29">
        <v>377.2432689195827</v>
      </c>
      <c r="J57" s="29">
        <v>387.33400174876709</v>
      </c>
      <c r="K57" s="29">
        <v>479.0984475568672</v>
      </c>
      <c r="L57" s="29">
        <v>98.185652937610669</v>
      </c>
      <c r="M57" s="29">
        <v>4918.3644042335827</v>
      </c>
      <c r="N57" s="29">
        <v>7499.2542488364224</v>
      </c>
      <c r="O57" s="29">
        <v>507151.87723668426</v>
      </c>
      <c r="P57" s="29">
        <v>319931.06978887389</v>
      </c>
      <c r="Q57" s="29">
        <v>2918111.2366574095</v>
      </c>
      <c r="R57" s="29">
        <v>205664.05003223455</v>
      </c>
      <c r="S57" s="29">
        <v>25192.64525632095</v>
      </c>
      <c r="T57" s="29">
        <v>76757.007433168314</v>
      </c>
      <c r="U57" s="29"/>
      <c r="V57" s="29">
        <f>Products!$B$4*B57+Products!$B$5*C57+Products!$B$6*E57+Products!$B$7*F57+Products!$B$8*G57+Products!$B$9*D57+Products!$B$10*H57+Products!$B$11*I57+Products!$B$12*J57</f>
        <v>24341.520683712686</v>
      </c>
      <c r="W57" s="29">
        <f>Products!$E$4*B57+Products!$E$5*C57+Products!$E$6*F57+Products!$E$7*G57+Products!$E$8*I57+Products!$E$9*K57+Products!$E$10*L57+Products!$E$11*M57+Products!$E$12*N57+Products!$E$13*J57</f>
        <v>46398.660872631372</v>
      </c>
      <c r="X57" s="29">
        <f>Products!$H$4*V57+Products!$H$5*W57+Products!$H$6*O57+Products!$H$7*P57+Products!$H$8*Q57+Products!$H$9*R57+Products!$H$10*S57+Products!$H$11*J57+T57*Products!$H$12</f>
        <v>5123817.3168478636</v>
      </c>
      <c r="Z57" s="29">
        <f t="shared" si="3"/>
        <v>31643.976888826492</v>
      </c>
      <c r="AA57" s="29">
        <f t="shared" si="4"/>
        <v>60318.259134420783</v>
      </c>
      <c r="AB57" s="29">
        <f t="shared" si="5"/>
        <v>5123817.3168478636</v>
      </c>
    </row>
    <row r="58" spans="1:28" x14ac:dyDescent="0.25">
      <c r="A58" s="20">
        <v>44866</v>
      </c>
      <c r="B58" s="29">
        <v>1.0357356452245279</v>
      </c>
      <c r="C58" s="29">
        <v>5.3346729138633071</v>
      </c>
      <c r="D58" s="29">
        <v>2.9116696260234951</v>
      </c>
      <c r="E58" s="29">
        <v>2.014921962674495</v>
      </c>
      <c r="F58" s="29">
        <v>9.7725320942611997</v>
      </c>
      <c r="G58" s="29">
        <v>15.486795141196708</v>
      </c>
      <c r="H58" s="29">
        <v>29.639180763374</v>
      </c>
      <c r="I58" s="29">
        <v>376.05366069348293</v>
      </c>
      <c r="J58" s="29">
        <v>389.75351277338956</v>
      </c>
      <c r="K58" s="29">
        <v>479.21658142064842</v>
      </c>
      <c r="L58" s="29">
        <v>98.2589559250778</v>
      </c>
      <c r="M58" s="29">
        <v>4911.2159321337313</v>
      </c>
      <c r="N58" s="29">
        <v>7497.3537528966499</v>
      </c>
      <c r="O58" s="29">
        <v>511537.00415328424</v>
      </c>
      <c r="P58" s="29">
        <v>322665.38478122017</v>
      </c>
      <c r="Q58" s="29">
        <v>2925250.615655588</v>
      </c>
      <c r="R58" s="29">
        <v>207072.1444460169</v>
      </c>
      <c r="S58" s="29">
        <v>25193.818612401385</v>
      </c>
      <c r="T58" s="29">
        <v>76798.960920792742</v>
      </c>
      <c r="U58" s="29"/>
      <c r="V58" s="29">
        <f>Products!$B$4*B58+Products!$B$5*C58+Products!$B$6*E58+Products!$B$7*F58+Products!$B$8*G58+Products!$B$9*D58+Products!$B$10*H58+Products!$B$11*I58+Products!$B$12*J58</f>
        <v>24421.432518777121</v>
      </c>
      <c r="W58" s="29">
        <f>Products!$E$4*B58+Products!$E$5*C58+Products!$E$6*F58+Products!$E$7*G58+Products!$E$8*I58+Products!$E$9*K58+Products!$E$10*L58+Products!$E$11*M58+Products!$E$12*N58+Products!$E$13*J58</f>
        <v>46460.038174600384</v>
      </c>
      <c r="X58" s="29">
        <f>Products!$H$4*V58+Products!$H$5*W58+Products!$H$6*O58+Products!$H$7*P58+Products!$H$8*Q58+Products!$H$9*R58+Products!$H$10*S58+Products!$H$11*J58+T58*Products!$H$12</f>
        <v>5145451.3136674613</v>
      </c>
      <c r="Z58" s="29">
        <f t="shared" si="3"/>
        <v>31747.862274410258</v>
      </c>
      <c r="AA58" s="29">
        <f t="shared" si="4"/>
        <v>60398.049626980501</v>
      </c>
      <c r="AB58" s="29">
        <f t="shared" si="5"/>
        <v>5145451.3136674613</v>
      </c>
    </row>
    <row r="59" spans="1:28" x14ac:dyDescent="0.25">
      <c r="A59" s="20">
        <v>44867</v>
      </c>
      <c r="B59" s="29">
        <v>1.0374410619992676</v>
      </c>
      <c r="C59" s="29">
        <v>5.351992331405576</v>
      </c>
      <c r="D59" s="29">
        <v>2.8960822220529474</v>
      </c>
      <c r="E59" s="29">
        <v>1.9966800184946107</v>
      </c>
      <c r="F59" s="29">
        <v>9.7817825321750824</v>
      </c>
      <c r="G59" s="29">
        <v>15.38220623702397</v>
      </c>
      <c r="H59" s="29">
        <v>29.54275192184933</v>
      </c>
      <c r="I59" s="29">
        <v>375.69512186082181</v>
      </c>
      <c r="J59" s="29">
        <v>391.75940859186852</v>
      </c>
      <c r="K59" s="29">
        <v>477.65748637835532</v>
      </c>
      <c r="L59" s="29">
        <v>98.086666248935202</v>
      </c>
      <c r="M59" s="29">
        <v>4924.2138351212416</v>
      </c>
      <c r="N59" s="29">
        <v>7506.6997692187542</v>
      </c>
      <c r="O59" s="29">
        <v>511765.44396609796</v>
      </c>
      <c r="P59" s="29">
        <v>324358.27303288056</v>
      </c>
      <c r="Q59" s="29">
        <v>2950544.0154994484</v>
      </c>
      <c r="R59" s="29">
        <v>206191.37868094177</v>
      </c>
      <c r="S59" s="29">
        <v>25200.03078685376</v>
      </c>
      <c r="T59" s="29">
        <v>77416.929546064988</v>
      </c>
      <c r="U59" s="29"/>
      <c r="V59" s="29">
        <f>Products!$B$4*B59+Products!$B$5*C59+Products!$B$6*E59+Products!$B$7*F59+Products!$B$8*G59+Products!$B$9*D59+Products!$B$10*H59+Products!$B$11*I59+Products!$B$12*J59</f>
        <v>24376.382369167532</v>
      </c>
      <c r="W59" s="29">
        <f>Products!$E$4*B59+Products!$E$5*C59+Products!$E$6*F59+Products!$E$7*G59+Products!$E$8*I59+Products!$E$9*K59+Products!$E$10*L59+Products!$E$11*M59+Products!$E$12*N59+Products!$E$13*J59</f>
        <v>46462.228473499483</v>
      </c>
      <c r="X59" s="29">
        <f>Products!$H$4*V59+Products!$H$5*W59+Products!$H$6*O59+Products!$H$7*P59+Products!$H$8*Q59+Products!$H$9*R59+Products!$H$10*S59+Products!$H$11*J59+T59*Products!$H$12</f>
        <v>5173299.8762200698</v>
      </c>
      <c r="Z59" s="29">
        <f t="shared" si="3"/>
        <v>31689.297079917793</v>
      </c>
      <c r="AA59" s="29">
        <f t="shared" si="4"/>
        <v>60400.89701554933</v>
      </c>
      <c r="AB59" s="29">
        <f t="shared" si="5"/>
        <v>5173299.8762200698</v>
      </c>
    </row>
    <row r="60" spans="1:28" x14ac:dyDescent="0.25">
      <c r="A60" s="20">
        <v>44868</v>
      </c>
      <c r="B60" s="29">
        <v>1.0441290039688136</v>
      </c>
      <c r="C60" s="29">
        <v>5.3720439739074868</v>
      </c>
      <c r="D60" s="29">
        <v>2.8684147187425406</v>
      </c>
      <c r="E60" s="29">
        <v>2.01035043867603</v>
      </c>
      <c r="F60" s="29">
        <v>9.6883330097375637</v>
      </c>
      <c r="G60" s="29">
        <v>15.30601163736222</v>
      </c>
      <c r="H60" s="29">
        <v>29.733201497937308</v>
      </c>
      <c r="I60" s="29">
        <v>376.23859316039039</v>
      </c>
      <c r="J60" s="29">
        <v>392.13023838822056</v>
      </c>
      <c r="K60" s="29">
        <v>473.38081606195959</v>
      </c>
      <c r="L60" s="29">
        <v>98.660137333250916</v>
      </c>
      <c r="M60" s="29">
        <v>4968.7611065830779</v>
      </c>
      <c r="N60" s="29">
        <v>7457.5051778544503</v>
      </c>
      <c r="O60" s="29">
        <v>507081.03753242479</v>
      </c>
      <c r="P60" s="29">
        <v>325054.53250389773</v>
      </c>
      <c r="Q60" s="29">
        <v>2930912.7931935843</v>
      </c>
      <c r="R60" s="29">
        <v>204613.30849917408</v>
      </c>
      <c r="S60" s="29">
        <v>25352.404671638931</v>
      </c>
      <c r="T60" s="29">
        <v>76685.074435383634</v>
      </c>
      <c r="U60" s="29"/>
      <c r="V60" s="29">
        <f>Products!$B$4*B60+Products!$B$5*C60+Products!$B$6*E60+Products!$B$7*F60+Products!$B$8*G60+Products!$B$9*D60+Products!$B$10*H60+Products!$B$11*I60+Products!$B$12*J60</f>
        <v>24282.555117589065</v>
      </c>
      <c r="W60" s="29">
        <f>Products!$E$4*B60+Products!$E$5*C60+Products!$E$6*F60+Products!$E$7*G60+Products!$E$8*I60+Products!$E$9*K60+Products!$E$10*L60+Products!$E$11*M60+Products!$E$12*N60+Products!$E$13*J60</f>
        <v>46348.766396396801</v>
      </c>
      <c r="X60" s="29">
        <f>Products!$H$4*V60+Products!$H$5*W60+Products!$H$6*O60+Products!$H$7*P60+Products!$H$8*Q60+Products!$H$9*R60+Products!$H$10*S60+Products!$H$11*J60+T60*Products!$H$12</f>
        <v>5142919.5931379553</v>
      </c>
      <c r="Z60" s="29">
        <f t="shared" si="3"/>
        <v>31567.321652865787</v>
      </c>
      <c r="AA60" s="29">
        <f t="shared" si="4"/>
        <v>60253.39631531584</v>
      </c>
      <c r="AB60" s="29">
        <f t="shared" si="5"/>
        <v>5142919.5931379553</v>
      </c>
    </row>
    <row r="61" spans="1:28" x14ac:dyDescent="0.25">
      <c r="A61" s="20">
        <v>44869</v>
      </c>
      <c r="B61" s="29">
        <v>1.0524262537661055</v>
      </c>
      <c r="C61" s="29">
        <v>5.4045264425387582</v>
      </c>
      <c r="D61" s="29">
        <v>2.8757193529372564</v>
      </c>
      <c r="E61" s="29">
        <v>2.026526874945596</v>
      </c>
      <c r="F61" s="29">
        <v>9.6151529162914091</v>
      </c>
      <c r="G61" s="29">
        <v>15.383254578282827</v>
      </c>
      <c r="H61" s="29">
        <v>29.939745422315447</v>
      </c>
      <c r="I61" s="29">
        <v>372.71947382600803</v>
      </c>
      <c r="J61" s="29">
        <v>388.54090379519312</v>
      </c>
      <c r="K61" s="29">
        <v>470.08919822315073</v>
      </c>
      <c r="L61" s="29">
        <v>99.38495146546768</v>
      </c>
      <c r="M61" s="29">
        <v>4949.6143600175737</v>
      </c>
      <c r="N61" s="29">
        <v>7452.6322600875519</v>
      </c>
      <c r="O61" s="29">
        <v>503757.92015769181</v>
      </c>
      <c r="P61" s="29">
        <v>324614.59568456368</v>
      </c>
      <c r="Q61" s="29">
        <v>2953617.3299682555</v>
      </c>
      <c r="R61" s="29">
        <v>204295.45714049181</v>
      </c>
      <c r="S61" s="29">
        <v>25487.953213328536</v>
      </c>
      <c r="T61" s="29">
        <v>76650.303531769794</v>
      </c>
      <c r="U61" s="29"/>
      <c r="V61" s="29">
        <f>Products!$B$4*B61+Products!$B$5*C61+Products!$B$6*E61+Products!$B$7*F61+Products!$B$8*G61+Products!$B$9*D61+Products!$B$10*H61+Products!$B$11*I61+Products!$B$12*J61</f>
        <v>24241.303894215675</v>
      </c>
      <c r="W61" s="29">
        <f>Products!$E$4*B61+Products!$E$5*C61+Products!$E$6*F61+Products!$E$7*G61+Products!$E$8*I61+Products!$E$9*K61+Products!$E$10*L61+Products!$E$11*M61+Products!$E$12*N61+Products!$E$13*J61</f>
        <v>46262.891700000429</v>
      </c>
      <c r="X61" s="29">
        <f>Products!$H$4*V61+Products!$H$5*W61+Products!$H$6*O61+Products!$H$7*P61+Products!$H$8*Q61+Products!$H$9*R61+Products!$H$10*S61+Products!$H$11*J61+T61*Products!$H$12</f>
        <v>5157054.3898153771</v>
      </c>
      <c r="Z61" s="29">
        <f t="shared" si="3"/>
        <v>31513.695062480379</v>
      </c>
      <c r="AA61" s="29">
        <f t="shared" si="4"/>
        <v>60141.759210000557</v>
      </c>
      <c r="AB61" s="29">
        <f t="shared" si="5"/>
        <v>5157054.3898153771</v>
      </c>
    </row>
    <row r="62" spans="1:28" x14ac:dyDescent="0.25">
      <c r="A62" s="20">
        <v>44872</v>
      </c>
      <c r="B62" s="29">
        <v>1.0511071167493988</v>
      </c>
      <c r="C62" s="29">
        <v>5.428017623911602</v>
      </c>
      <c r="D62" s="29">
        <v>2.8562983989509818</v>
      </c>
      <c r="E62" s="29">
        <v>2.0314849256286824</v>
      </c>
      <c r="F62" s="29">
        <v>9.538679522001015</v>
      </c>
      <c r="G62" s="29">
        <v>15.277826602042898</v>
      </c>
      <c r="H62" s="29">
        <v>29.797429098184718</v>
      </c>
      <c r="I62" s="29">
        <v>371.58140299428453</v>
      </c>
      <c r="J62" s="29">
        <v>389.68576884185541</v>
      </c>
      <c r="K62" s="29">
        <v>465.64524540542754</v>
      </c>
      <c r="L62" s="29">
        <v>99.071548508928643</v>
      </c>
      <c r="M62" s="29">
        <v>4934.9960469214129</v>
      </c>
      <c r="N62" s="29">
        <v>7397.084627036681</v>
      </c>
      <c r="O62" s="29">
        <v>507962.57359265187</v>
      </c>
      <c r="P62" s="29">
        <v>327875.86067737278</v>
      </c>
      <c r="Q62" s="29">
        <v>2939577.5325230644</v>
      </c>
      <c r="R62" s="29">
        <v>205060.86546279219</v>
      </c>
      <c r="S62" s="29">
        <v>25698.141539827495</v>
      </c>
      <c r="T62" s="29">
        <v>76722.858819085479</v>
      </c>
      <c r="U62" s="29"/>
      <c r="V62" s="29">
        <f>Products!$B$4*B62+Products!$B$5*C62+Products!$B$6*E62+Products!$B$7*F62+Products!$B$8*G62+Products!$B$9*D62+Products!$B$10*H62+Products!$B$11*I62+Products!$B$12*J62</f>
        <v>24137.887749820315</v>
      </c>
      <c r="W62" s="29">
        <f>Products!$E$4*B62+Products!$E$5*C62+Products!$E$6*F62+Products!$E$7*G62+Products!$E$8*I62+Products!$E$9*K62+Products!$E$10*L62+Products!$E$11*M62+Products!$E$12*N62+Products!$E$13*J62</f>
        <v>46065.753471775883</v>
      </c>
      <c r="X62" s="29">
        <f>Products!$H$4*V62+Products!$H$5*W62+Products!$H$6*O62+Products!$H$7*P62+Products!$H$8*Q62+Products!$H$9*R62+Products!$H$10*S62+Products!$H$11*J62+T62*Products!$H$12</f>
        <v>5156039.9863297092</v>
      </c>
      <c r="Z62" s="29">
        <f t="shared" si="3"/>
        <v>31379.25407476641</v>
      </c>
      <c r="AA62" s="29">
        <f t="shared" si="4"/>
        <v>59885.479513308652</v>
      </c>
      <c r="AB62" s="29">
        <f t="shared" si="5"/>
        <v>5156039.9863297092</v>
      </c>
    </row>
    <row r="63" spans="1:28" x14ac:dyDescent="0.25">
      <c r="A63" s="20">
        <v>44873</v>
      </c>
      <c r="B63" s="29">
        <v>1.0549400580436277</v>
      </c>
      <c r="C63" s="29">
        <v>5.4250136251169989</v>
      </c>
      <c r="D63" s="29">
        <v>2.8438637190717131</v>
      </c>
      <c r="E63" s="29">
        <v>2.0421432643480766</v>
      </c>
      <c r="F63" s="29">
        <v>9.6144793574902323</v>
      </c>
      <c r="G63" s="29">
        <v>15.38853852358373</v>
      </c>
      <c r="H63" s="29">
        <v>30.058054556803775</v>
      </c>
      <c r="I63" s="29">
        <v>369.25774668651894</v>
      </c>
      <c r="J63" s="29">
        <v>392.66553043319141</v>
      </c>
      <c r="K63" s="29">
        <v>469.62491757814604</v>
      </c>
      <c r="L63" s="29">
        <v>99.621056317028192</v>
      </c>
      <c r="M63" s="29">
        <v>4949.5373845884378</v>
      </c>
      <c r="N63" s="29">
        <v>7377.4570202934347</v>
      </c>
      <c r="O63" s="29">
        <v>508494.19469706941</v>
      </c>
      <c r="P63" s="29">
        <v>330907.58952610189</v>
      </c>
      <c r="Q63" s="29">
        <v>2924134.6834309744</v>
      </c>
      <c r="R63" s="29">
        <v>203881.06322314328</v>
      </c>
      <c r="S63" s="29">
        <v>25581.126988487242</v>
      </c>
      <c r="T63" s="29">
        <v>77470.643943055067</v>
      </c>
      <c r="U63" s="29"/>
      <c r="V63" s="29">
        <f>Products!$B$4*B63+Products!$B$5*C63+Products!$B$6*E63+Products!$B$7*F63+Products!$B$8*G63+Products!$B$9*D63+Products!$B$10*H63+Products!$B$11*I63+Products!$B$12*J63</f>
        <v>24249.412745842703</v>
      </c>
      <c r="W63" s="29">
        <f>Products!$E$4*B63+Products!$E$5*C63+Products!$E$6*F63+Products!$E$7*G63+Products!$E$8*I63+Products!$E$9*K63+Products!$E$10*L63+Products!$E$11*M63+Products!$E$12*N63+Products!$E$13*J63</f>
        <v>46205.254290369659</v>
      </c>
      <c r="X63" s="29">
        <f>Products!$H$4*V63+Products!$H$5*W63+Products!$H$6*O63+Products!$H$7*P63+Products!$H$8*Q63+Products!$H$9*R63+Products!$H$10*S63+Products!$H$11*J63+T63*Products!$H$12</f>
        <v>5145754.0117664635</v>
      </c>
      <c r="Z63" s="29">
        <f t="shared" si="3"/>
        <v>31524.236569595516</v>
      </c>
      <c r="AA63" s="29">
        <f t="shared" si="4"/>
        <v>60066.830577480556</v>
      </c>
      <c r="AB63" s="29">
        <f t="shared" si="5"/>
        <v>5145754.0117664635</v>
      </c>
    </row>
    <row r="64" spans="1:28" x14ac:dyDescent="0.25">
      <c r="A64" s="20">
        <v>44874</v>
      </c>
      <c r="B64" s="29">
        <v>1.0492925159246764</v>
      </c>
      <c r="C64" s="29">
        <v>5.4024812397589796</v>
      </c>
      <c r="D64" s="29">
        <v>2.8636188326599497</v>
      </c>
      <c r="E64" s="29">
        <v>2.0548996661089358</v>
      </c>
      <c r="F64" s="29">
        <v>9.6235801865806785</v>
      </c>
      <c r="G64" s="29">
        <v>15.238447572504395</v>
      </c>
      <c r="H64" s="29">
        <v>30.098529991912464</v>
      </c>
      <c r="I64" s="29">
        <v>368.3887264004814</v>
      </c>
      <c r="J64" s="29">
        <v>396.10000907951462</v>
      </c>
      <c r="K64" s="29">
        <v>470.91477779697374</v>
      </c>
      <c r="L64" s="29">
        <v>99.496188828630835</v>
      </c>
      <c r="M64" s="29">
        <v>4927.0000390180658</v>
      </c>
      <c r="N64" s="29">
        <v>7430.1805727247647</v>
      </c>
      <c r="O64" s="29">
        <v>505263.51514226804</v>
      </c>
      <c r="P64" s="29">
        <v>333636.44389452267</v>
      </c>
      <c r="Q64" s="29">
        <v>2913159.1642082338</v>
      </c>
      <c r="R64" s="29">
        <v>204033.2757977414</v>
      </c>
      <c r="S64" s="29">
        <v>25367.436971534098</v>
      </c>
      <c r="T64" s="29">
        <v>77675.675839079704</v>
      </c>
      <c r="U64" s="29"/>
      <c r="V64" s="29">
        <f>Products!$B$4*B64+Products!$B$5*C64+Products!$B$6*E64+Products!$B$7*F64+Products!$B$8*G64+Products!$B$9*D64+Products!$B$10*H64+Products!$B$11*I64+Products!$B$12*J64</f>
        <v>24234.645036350397</v>
      </c>
      <c r="W64" s="29">
        <f>Products!$E$4*B64+Products!$E$5*C64+Products!$E$6*F64+Products!$E$7*G64+Products!$E$8*I64+Products!$E$9*K64+Products!$E$10*L64+Products!$E$11*M64+Products!$E$12*N64+Products!$E$13*J64</f>
        <v>46256.161191947889</v>
      </c>
      <c r="X64" s="29">
        <f>Products!$H$4*V64+Products!$H$5*W64+Products!$H$6*O64+Products!$H$7*P64+Products!$H$8*Q64+Products!$H$9*R64+Products!$H$10*S64+Products!$H$11*J64+T64*Products!$H$12</f>
        <v>5131639.4403983168</v>
      </c>
      <c r="Z64" s="29">
        <f t="shared" si="3"/>
        <v>31505.038547255517</v>
      </c>
      <c r="AA64" s="29">
        <f t="shared" si="4"/>
        <v>60133.00954953226</v>
      </c>
      <c r="AB64" s="29">
        <f t="shared" si="5"/>
        <v>5131639.4403983168</v>
      </c>
    </row>
    <row r="65" spans="1:28" x14ac:dyDescent="0.25">
      <c r="A65" s="20">
        <v>44875</v>
      </c>
      <c r="B65" s="29">
        <v>1.0391632496784831</v>
      </c>
      <c r="C65" s="29">
        <v>5.3611337566267423</v>
      </c>
      <c r="D65" s="29">
        <v>2.8362614658942369</v>
      </c>
      <c r="E65" s="29">
        <v>2.0673247717612715</v>
      </c>
      <c r="F65" s="29">
        <v>9.6047812477504557</v>
      </c>
      <c r="G65" s="29">
        <v>15.20106118948747</v>
      </c>
      <c r="H65" s="29">
        <v>30.328680669193094</v>
      </c>
      <c r="I65" s="29">
        <v>366.52710172693162</v>
      </c>
      <c r="J65" s="29">
        <v>396.07884757218028</v>
      </c>
      <c r="K65" s="29">
        <v>473.8092909585834</v>
      </c>
      <c r="L65" s="29">
        <v>99.082938904619326</v>
      </c>
      <c r="M65" s="29">
        <v>4925.2587157166045</v>
      </c>
      <c r="N65" s="29">
        <v>7457.2752859913326</v>
      </c>
      <c r="O65" s="29">
        <v>501194.41349086893</v>
      </c>
      <c r="P65" s="29">
        <v>337021.71120949084</v>
      </c>
      <c r="Q65" s="29">
        <v>2888824.3086146149</v>
      </c>
      <c r="R65" s="29">
        <v>203226.64561424515</v>
      </c>
      <c r="S65" s="29">
        <v>25262.075233318086</v>
      </c>
      <c r="T65" s="29">
        <v>77951.15847571996</v>
      </c>
      <c r="U65" s="29"/>
      <c r="V65" s="29">
        <f>Products!$B$4*B65+Products!$B$5*C65+Products!$B$6*E65+Products!$B$7*F65+Products!$B$8*G65+Products!$B$9*D65+Products!$B$10*H65+Products!$B$11*I65+Products!$B$12*J65</f>
        <v>24169.458117817769</v>
      </c>
      <c r="W65" s="29">
        <f>Products!$E$4*B65+Products!$E$5*C65+Products!$E$6*F65+Products!$E$7*G65+Products!$E$8*I65+Products!$E$9*K65+Products!$E$10*L65+Products!$E$11*M65+Products!$E$12*N65+Products!$E$13*J65</f>
        <v>46265.450805679575</v>
      </c>
      <c r="X65" s="29">
        <f>Products!$H$4*V65+Products!$H$5*W65+Products!$H$6*O65+Products!$H$7*P65+Products!$H$8*Q65+Products!$H$9*R65+Products!$H$10*S65+Products!$H$11*J65+T65*Products!$H$12</f>
        <v>5101156.2770185787</v>
      </c>
      <c r="Z65" s="29">
        <f t="shared" si="3"/>
        <v>31420.295553163101</v>
      </c>
      <c r="AA65" s="29">
        <f t="shared" si="4"/>
        <v>60145.086047383447</v>
      </c>
      <c r="AB65" s="29">
        <f t="shared" si="5"/>
        <v>5101156.2770185787</v>
      </c>
    </row>
    <row r="66" spans="1:28" x14ac:dyDescent="0.25">
      <c r="A66" s="20">
        <v>44876</v>
      </c>
      <c r="B66" s="29">
        <v>1.0360941593136794</v>
      </c>
      <c r="C66" s="29">
        <v>5.3377944647383044</v>
      </c>
      <c r="D66" s="29">
        <v>2.8556801437114143</v>
      </c>
      <c r="E66" s="29">
        <v>2.0583248291247549</v>
      </c>
      <c r="F66" s="29">
        <v>9.6590153687137832</v>
      </c>
      <c r="G66" s="29">
        <v>15.099922074148649</v>
      </c>
      <c r="H66" s="29">
        <v>30.621248572306055</v>
      </c>
      <c r="I66" s="29">
        <v>365.66450780807293</v>
      </c>
      <c r="J66" s="29">
        <v>394.59219545937515</v>
      </c>
      <c r="K66" s="29">
        <v>470.70421746824667</v>
      </c>
      <c r="L66" s="29">
        <v>98.64168050136054</v>
      </c>
      <c r="M66" s="29">
        <v>4927.9507406858802</v>
      </c>
      <c r="N66" s="29">
        <v>7447.1824257412518</v>
      </c>
      <c r="O66" s="29">
        <v>505728.50651373703</v>
      </c>
      <c r="P66" s="29">
        <v>334408.63876367483</v>
      </c>
      <c r="Q66" s="29">
        <v>2875381.3823456238</v>
      </c>
      <c r="R66" s="29">
        <v>203561.27359784563</v>
      </c>
      <c r="S66" s="29">
        <v>25326.407011206771</v>
      </c>
      <c r="T66" s="29">
        <v>77635.189327871121</v>
      </c>
      <c r="U66" s="29"/>
      <c r="V66" s="29">
        <f>Products!$B$4*B66+Products!$B$5*C66+Products!$B$6*E66+Products!$B$7*F66+Products!$B$8*G66+Products!$B$9*D66+Products!$B$10*H66+Products!$B$11*I66+Products!$B$12*J66</f>
        <v>24144.64055641702</v>
      </c>
      <c r="W66" s="29">
        <f>Products!$E$4*B66+Products!$E$5*C66+Products!$E$6*F66+Products!$E$7*G66+Products!$E$8*I66+Products!$E$9*K66+Products!$E$10*L66+Products!$E$11*M66+Products!$E$12*N66+Products!$E$13*J66</f>
        <v>46125.953626549373</v>
      </c>
      <c r="X66" s="29">
        <f>Products!$H$4*V66+Products!$H$5*W66+Products!$H$6*O66+Products!$H$7*P66+Products!$H$8*Q66+Products!$H$9*R66+Products!$H$10*S66+Products!$H$11*J66+T66*Products!$H$12</f>
        <v>5093321.1940453462</v>
      </c>
      <c r="Z66" s="29">
        <f t="shared" si="3"/>
        <v>31388.032723342127</v>
      </c>
      <c r="AA66" s="29">
        <f t="shared" si="4"/>
        <v>59963.739714514188</v>
      </c>
      <c r="AB66" s="29">
        <f t="shared" si="5"/>
        <v>5093321.1940453462</v>
      </c>
    </row>
    <row r="67" spans="1:28" x14ac:dyDescent="0.25">
      <c r="A67" s="20">
        <v>44879</v>
      </c>
      <c r="B67" s="29">
        <v>1.0434986842851033</v>
      </c>
      <c r="C67" s="29">
        <v>5.3743400767037324</v>
      </c>
      <c r="D67" s="29">
        <v>2.8463894035178332</v>
      </c>
      <c r="E67" s="29">
        <v>2.0750931274244877</v>
      </c>
      <c r="F67" s="29">
        <v>9.6362836037775512</v>
      </c>
      <c r="G67" s="29">
        <v>15.171594991938958</v>
      </c>
      <c r="H67" s="29">
        <v>30.647171766302886</v>
      </c>
      <c r="I67" s="29">
        <v>368.9725193280243</v>
      </c>
      <c r="J67" s="29">
        <v>394.33435918919145</v>
      </c>
      <c r="K67" s="29">
        <v>471.33805616108413</v>
      </c>
      <c r="L67" s="29">
        <v>99.07043399756715</v>
      </c>
      <c r="M67" s="29">
        <v>4967.1110725307008</v>
      </c>
      <c r="N67" s="29">
        <v>7479.5521652438238</v>
      </c>
      <c r="O67" s="29">
        <v>504841.74968039792</v>
      </c>
      <c r="P67" s="29">
        <v>337667.97775655647</v>
      </c>
      <c r="Q67" s="29">
        <v>2876377.9186329301</v>
      </c>
      <c r="R67" s="29">
        <v>201860.83983565433</v>
      </c>
      <c r="S67" s="29">
        <v>25314.923393781144</v>
      </c>
      <c r="T67" s="29">
        <v>76932.324990517838</v>
      </c>
      <c r="U67" s="29"/>
      <c r="V67" s="29">
        <f>Products!$B$4*B67+Products!$B$5*C67+Products!$B$6*E67+Products!$B$7*F67+Products!$B$8*G67+Products!$B$9*D67+Products!$B$10*H67+Products!$B$11*I67+Products!$B$12*J67</f>
        <v>24186.124149894214</v>
      </c>
      <c r="W67" s="29">
        <f>Products!$E$4*B67+Products!$E$5*C67+Products!$E$6*F67+Products!$E$7*G67+Products!$E$8*I67+Products!$E$9*K67+Products!$E$10*L67+Products!$E$11*M67+Products!$E$12*N67+Products!$E$13*J67</f>
        <v>46299.91239741107</v>
      </c>
      <c r="X67" s="29">
        <f>Products!$H$4*V67+Products!$H$5*W67+Products!$H$6*O67+Products!$H$7*P67+Products!$H$8*Q67+Products!$H$9*R67+Products!$H$10*S67+Products!$H$11*J67+T67*Products!$H$12</f>
        <v>5094089.990804038</v>
      </c>
      <c r="Z67" s="29">
        <f t="shared" si="3"/>
        <v>31441.961394862479</v>
      </c>
      <c r="AA67" s="29">
        <f t="shared" si="4"/>
        <v>60189.886116634392</v>
      </c>
      <c r="AB67" s="29">
        <f t="shared" si="5"/>
        <v>5094089.990804038</v>
      </c>
    </row>
    <row r="68" spans="1:28" x14ac:dyDescent="0.25">
      <c r="A68" s="20">
        <v>44880</v>
      </c>
      <c r="B68" s="29">
        <v>1.0378080428301184</v>
      </c>
      <c r="C68" s="29">
        <v>5.4127482029779292</v>
      </c>
      <c r="D68" s="29">
        <v>2.8220430262088398</v>
      </c>
      <c r="E68" s="29">
        <v>2.0548538629487862</v>
      </c>
      <c r="F68" s="29">
        <v>9.608787194535541</v>
      </c>
      <c r="G68" s="29">
        <v>15.304294490601329</v>
      </c>
      <c r="H68" s="29">
        <v>30.6976346436496</v>
      </c>
      <c r="I68" s="29">
        <v>371.42492297703745</v>
      </c>
      <c r="J68" s="29">
        <v>396.28496380704377</v>
      </c>
      <c r="K68" s="29">
        <v>470.22879755768042</v>
      </c>
      <c r="L68" s="29">
        <v>99.084955280358585</v>
      </c>
      <c r="M68" s="29">
        <v>4970.3226840734878</v>
      </c>
      <c r="N68" s="29">
        <v>7463.4455131838749</v>
      </c>
      <c r="O68" s="29">
        <v>500018.78206084849</v>
      </c>
      <c r="P68" s="29">
        <v>334543.39256512426</v>
      </c>
      <c r="Q68" s="29">
        <v>2903837.477146565</v>
      </c>
      <c r="R68" s="29">
        <v>203909.03605574023</v>
      </c>
      <c r="S68" s="29">
        <v>25346.480353080242</v>
      </c>
      <c r="T68" s="29">
        <v>77228.250974864932</v>
      </c>
      <c r="U68" s="29"/>
      <c r="V68" s="29">
        <f>Products!$B$4*B68+Products!$B$5*C68+Products!$B$6*E68+Products!$B$7*F68+Products!$B$8*G68+Products!$B$9*D68+Products!$B$10*H68+Products!$B$11*I68+Products!$B$12*J68</f>
        <v>24253.430258086704</v>
      </c>
      <c r="W68" s="29">
        <f>Products!$E$4*B68+Products!$E$5*C68+Products!$E$6*F68+Products!$E$7*G68+Products!$E$8*I68+Products!$E$9*K68+Products!$E$10*L68+Products!$E$11*M68+Products!$E$12*N68+Products!$E$13*J68</f>
        <v>46430.977767585275</v>
      </c>
      <c r="X68" s="29">
        <f>Products!$H$4*V68+Products!$H$5*W68+Products!$H$6*O68+Products!$H$7*P68+Products!$H$8*Q68+Products!$H$9*R68+Products!$H$10*S68+Products!$H$11*J68+T68*Products!$H$12</f>
        <v>5112886.2206079774</v>
      </c>
      <c r="Z68" s="29">
        <f t="shared" si="3"/>
        <v>31529.459335512718</v>
      </c>
      <c r="AA68" s="29">
        <f t="shared" si="4"/>
        <v>60360.271097860859</v>
      </c>
      <c r="AB68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68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topLeftCell="E1" workbookViewId="3">
      <selection activeCell="F2" sqref="A1:T68"/>
    </sheetView>
  </sheetViews>
  <sheetFormatPr defaultRowHeight="15" x14ac:dyDescent="0.25"/>
  <cols>
    <col min="1" max="1" width="10.5703125" style="25" bestFit="1" customWidth="1"/>
    <col min="2" max="4" width="13.85546875" bestFit="1" customWidth="1"/>
    <col min="5" max="5" width="10.85546875" bestFit="1" customWidth="1"/>
    <col min="6" max="7" width="13.28515625" bestFit="1" customWidth="1"/>
    <col min="8" max="8" width="16" bestFit="1" customWidth="1"/>
    <col min="9" max="9" width="17.140625" bestFit="1" customWidth="1"/>
    <col min="10" max="10" width="12.140625" bestFit="1" customWidth="1"/>
    <col min="11" max="11" width="25" bestFit="1" customWidth="1"/>
    <col min="12" max="12" width="18.5703125" bestFit="1" customWidth="1"/>
    <col min="13" max="13" width="25.7109375" bestFit="1" customWidth="1"/>
    <col min="14" max="14" width="14" bestFit="1" customWidth="1"/>
    <col min="15" max="15" width="25.42578125" bestFit="1" customWidth="1"/>
    <col min="16" max="16" width="13.5703125" bestFit="1" customWidth="1"/>
    <col min="17" max="17" width="15.7109375" bestFit="1" customWidth="1"/>
    <col min="18" max="18" width="14.140625" bestFit="1" customWidth="1"/>
    <col min="19" max="19" width="12.5703125" bestFit="1" customWidth="1"/>
    <col min="20" max="20" width="17.5703125" bestFit="1" customWidth="1"/>
  </cols>
  <sheetData>
    <row r="1" spans="1:20" x14ac:dyDescent="0.25">
      <c r="B1" s="27" t="s">
        <v>103</v>
      </c>
      <c r="C1" s="27" t="s">
        <v>104</v>
      </c>
      <c r="D1" s="27" t="s">
        <v>119</v>
      </c>
      <c r="E1" s="27" t="s">
        <v>105</v>
      </c>
      <c r="F1" s="27" t="s">
        <v>106</v>
      </c>
      <c r="G1" s="27" t="s">
        <v>107</v>
      </c>
      <c r="H1" s="27" t="s">
        <v>108</v>
      </c>
      <c r="I1" s="27" t="s">
        <v>109</v>
      </c>
      <c r="J1" s="27" t="s">
        <v>118</v>
      </c>
      <c r="K1" s="27" t="s">
        <v>110</v>
      </c>
      <c r="L1" s="27" t="s">
        <v>111</v>
      </c>
      <c r="M1" s="27" t="s">
        <v>112</v>
      </c>
      <c r="N1" s="27" t="s">
        <v>113</v>
      </c>
      <c r="O1" s="27" t="s">
        <v>120</v>
      </c>
      <c r="P1" s="27" t="s">
        <v>114</v>
      </c>
      <c r="Q1" s="27" t="s">
        <v>121</v>
      </c>
      <c r="R1" s="27" t="s">
        <v>115</v>
      </c>
      <c r="S1" s="27" t="s">
        <v>116</v>
      </c>
      <c r="T1" s="27" t="s">
        <v>117</v>
      </c>
    </row>
    <row r="2" spans="1:20" x14ac:dyDescent="0.25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5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5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5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5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5">
      <c r="A7" s="20">
        <v>44795</v>
      </c>
      <c r="B7" s="34">
        <f>'Price List SEK'!B7*FXcurves!AK5879</f>
        <v>2.8301030354129288</v>
      </c>
      <c r="C7" s="34">
        <f>'Price List SEK'!C7*FXcurves!AK5879</f>
        <v>14.39837998353606</v>
      </c>
      <c r="D7" s="34">
        <f>'Price List SEK'!D7*FXcurves!AD5879</f>
        <v>1.3669922653944431</v>
      </c>
      <c r="E7" s="34">
        <f>'Price List SEK'!E7*FXcurves!X5879</f>
        <v>1.8143446246838102</v>
      </c>
      <c r="F7" s="34">
        <f>'Price List SEK'!F7*FXcurves!H5879</f>
        <v>23.192082751497079</v>
      </c>
      <c r="G7" s="34">
        <f>'Price List SEK'!G7*FXcurves!H5879</f>
        <v>34.729521876273999</v>
      </c>
      <c r="H7" s="34">
        <f>'Price List SEK'!H7*FXcurves!G5879</f>
        <v>19.242850613603594</v>
      </c>
      <c r="I7" s="34">
        <f>'Price List SEK'!I7*FXcurves!AE5879</f>
        <v>2211.5343917898654</v>
      </c>
      <c r="J7" s="34">
        <f>'Price List SEK'!J7*FXcurves!AC5879</f>
        <v>136.72042266216178</v>
      </c>
      <c r="K7" s="34">
        <f>'Price List SEK'!K7*FXcurves!P5879</f>
        <v>3670.9055122195236</v>
      </c>
      <c r="L7" s="34">
        <f>'Price List SEK'!L7*FXcurves!AB5879</f>
        <v>45.270642811752708</v>
      </c>
      <c r="M7" s="34">
        <f>'Price List SEK'!M7*FXcurves!AM5879</f>
        <v>472.09065245666613</v>
      </c>
      <c r="N7" s="34">
        <f>'Price List SEK'!N7*FXcurves!U5879</f>
        <v>213.27967579484118</v>
      </c>
      <c r="O7" s="34">
        <f>'Price List SEK'!O7*FXcurves!K5879</f>
        <v>55673.815461549624</v>
      </c>
      <c r="P7" s="34">
        <f>'Price List SEK'!P7*FXcurves!N5879</f>
        <v>417600983.83377224</v>
      </c>
      <c r="Q7" s="34">
        <f>'Price List SEK'!Q7</f>
        <v>2709969.5072494526</v>
      </c>
      <c r="R7" s="34">
        <f>'Price List SEK'!R7*FXcurves!V5879</f>
        <v>382646.02446386009</v>
      </c>
      <c r="S7" s="34">
        <f>'Price List SEK'!S7*FXcurves!J5879</f>
        <v>2317.5976974321761</v>
      </c>
      <c r="T7" s="34">
        <f>'Price List SEK'!T7*FXcurves!L5879</f>
        <v>55705.973554368247</v>
      </c>
    </row>
    <row r="8" spans="1:20" x14ac:dyDescent="0.25">
      <c r="A8" s="20">
        <v>44796</v>
      </c>
      <c r="B8" s="34">
        <f>'Price List SEK'!B8*FXcurves!AK5880</f>
        <v>2.8335459440959219</v>
      </c>
      <c r="C8" s="34">
        <f>'Price List SEK'!C8*FXcurves!AK5880</f>
        <v>14.497231306287169</v>
      </c>
      <c r="D8" s="34">
        <f>'Price List SEK'!D8*FXcurves!AD5880</f>
        <v>1.3769593709440358</v>
      </c>
      <c r="E8" s="34">
        <f>'Price List SEK'!E8*FXcurves!X5880</f>
        <v>1.807738786592251</v>
      </c>
      <c r="F8" s="34">
        <f>'Price List SEK'!F8*FXcurves!H5880</f>
        <v>23.282924447633462</v>
      </c>
      <c r="G8" s="34">
        <f>'Price List SEK'!G8*FXcurves!H5880</f>
        <v>35.193538206331951</v>
      </c>
      <c r="H8" s="34">
        <f>'Price List SEK'!H8*FXcurves!G5880</f>
        <v>19.387777527023253</v>
      </c>
      <c r="I8" s="34">
        <f>'Price List SEK'!I8*FXcurves!AE5880</f>
        <v>2214.7115182069333</v>
      </c>
      <c r="J8" s="34">
        <f>'Price List SEK'!J8*FXcurves!AC5880</f>
        <v>135.43954627934411</v>
      </c>
      <c r="K8" s="34">
        <f>'Price List SEK'!K8*FXcurves!P5880</f>
        <v>3701.1852554248076</v>
      </c>
      <c r="L8" s="34">
        <f>'Price List SEK'!L8*FXcurves!AB5880</f>
        <v>45.210732086178176</v>
      </c>
      <c r="M8" s="34">
        <f>'Price List SEK'!M8*FXcurves!AM5880</f>
        <v>479.04523557997641</v>
      </c>
      <c r="N8" s="34">
        <f>'Price List SEK'!N8*FXcurves!U5880</f>
        <v>214.7721575073607</v>
      </c>
      <c r="O8" s="34">
        <f>'Price List SEK'!O8*FXcurves!K5880</f>
        <v>56393.684743127604</v>
      </c>
      <c r="P8" s="34">
        <f>'Price List SEK'!P8*FXcurves!N5880</f>
        <v>415371964.55335027</v>
      </c>
      <c r="Q8" s="34">
        <f>'Price List SEK'!Q8</f>
        <v>2732317.4749667705</v>
      </c>
      <c r="R8" s="34">
        <f>'Price List SEK'!R8*FXcurves!V5880</f>
        <v>382482.99170593562</v>
      </c>
      <c r="S8" s="34">
        <f>'Price List SEK'!S8*FXcurves!J5880</f>
        <v>2342.4461189841572</v>
      </c>
      <c r="T8" s="34">
        <f>'Price List SEK'!T8*FXcurves!L5880</f>
        <v>56136.781839964569</v>
      </c>
    </row>
    <row r="9" spans="1:20" x14ac:dyDescent="0.25">
      <c r="A9" s="20">
        <v>44797</v>
      </c>
      <c r="B9" s="34">
        <f>'Price List SEK'!B9*FXcurves!AK5881</f>
        <v>2.8448864026741596</v>
      </c>
      <c r="C9" s="34">
        <f>'Price List SEK'!C9*FXcurves!AK5881</f>
        <v>14.459278516231169</v>
      </c>
      <c r="D9" s="34">
        <f>'Price List SEK'!D9*FXcurves!AD5881</f>
        <v>1.3802954171496329</v>
      </c>
      <c r="E9" s="34">
        <f>'Price List SEK'!E9*FXcurves!X5881</f>
        <v>1.82408987782209</v>
      </c>
      <c r="F9" s="34">
        <f>'Price List SEK'!F9*FXcurves!H5881</f>
        <v>23.227895436676278</v>
      </c>
      <c r="G9" s="34">
        <f>'Price List SEK'!G9*FXcurves!H5881</f>
        <v>35.018736887249091</v>
      </c>
      <c r="H9" s="34">
        <f>'Price List SEK'!H9*FXcurves!G5881</f>
        <v>19.558694666655661</v>
      </c>
      <c r="I9" s="34">
        <f>'Price List SEK'!I9*FXcurves!AE5881</f>
        <v>2255.6518306456614</v>
      </c>
      <c r="J9" s="34">
        <f>'Price List SEK'!J9*FXcurves!AC5881</f>
        <v>138.25163544990048</v>
      </c>
      <c r="K9" s="34">
        <f>'Price List SEK'!K9*FXcurves!P5881</f>
        <v>3689.2011996710467</v>
      </c>
      <c r="L9" s="34">
        <f>'Price List SEK'!L9*FXcurves!AB5881</f>
        <v>45.474068071507631</v>
      </c>
      <c r="M9" s="34">
        <f>'Price List SEK'!M9*FXcurves!AM5881</f>
        <v>479.71853318224987</v>
      </c>
      <c r="N9" s="34">
        <f>'Price List SEK'!N9*FXcurves!U5881</f>
        <v>215.57079119079123</v>
      </c>
      <c r="O9" s="34">
        <f>'Price List SEK'!O9*FXcurves!K5881</f>
        <v>55876.951769715626</v>
      </c>
      <c r="P9" s="34">
        <f>'Price List SEK'!P9*FXcurves!N5881</f>
        <v>415070400.87943965</v>
      </c>
      <c r="Q9" s="34">
        <f>'Price List SEK'!Q9</f>
        <v>2750204.7971761767</v>
      </c>
      <c r="R9" s="34">
        <f>'Price List SEK'!R9*FXcurves!V5881</f>
        <v>384880.69546652568</v>
      </c>
      <c r="S9" s="34">
        <f>'Price List SEK'!S9*FXcurves!J5881</f>
        <v>2349.4902756783845</v>
      </c>
      <c r="T9" s="34">
        <f>'Price List SEK'!T9*FXcurves!L5881</f>
        <v>56474.339718600146</v>
      </c>
    </row>
    <row r="10" spans="1:20" x14ac:dyDescent="0.25">
      <c r="A10" s="20">
        <v>44798</v>
      </c>
      <c r="B10" s="34">
        <f>'Price List SEK'!B10*FXcurves!AK5882</f>
        <v>2.8228949220721442</v>
      </c>
      <c r="C10" s="34">
        <f>'Price List SEK'!C10*FXcurves!AK5882</f>
        <v>14.393823162373948</v>
      </c>
      <c r="D10" s="34">
        <f>'Price List SEK'!D10*FXcurves!AD5882</f>
        <v>1.3802688710490219</v>
      </c>
      <c r="E10" s="34">
        <f>'Price List SEK'!E10*FXcurves!X5882</f>
        <v>1.8253394864526855</v>
      </c>
      <c r="F10" s="34">
        <f>'Price List SEK'!F10*FXcurves!H5882</f>
        <v>23.305252308868425</v>
      </c>
      <c r="G10" s="34">
        <f>'Price List SEK'!G10*FXcurves!H5882</f>
        <v>35.307207256389034</v>
      </c>
      <c r="H10" s="34">
        <f>'Price List SEK'!H10*FXcurves!G5882</f>
        <v>19.641932623235711</v>
      </c>
      <c r="I10" s="34">
        <f>'Price List SEK'!I10*FXcurves!AE5882</f>
        <v>2229.4556163509005</v>
      </c>
      <c r="J10" s="34">
        <f>'Price List SEK'!J10*FXcurves!AC5882</f>
        <v>136.83243829022194</v>
      </c>
      <c r="K10" s="34">
        <f>'Price List SEK'!K10*FXcurves!P5882</f>
        <v>3705.8320913557845</v>
      </c>
      <c r="L10" s="34">
        <f>'Price List SEK'!L10*FXcurves!AB5882</f>
        <v>45.119269833884069</v>
      </c>
      <c r="M10" s="34">
        <f>'Price List SEK'!M10*FXcurves!AM5882</f>
        <v>482.01115500945014</v>
      </c>
      <c r="N10" s="34">
        <f>'Price List SEK'!N10*FXcurves!U5882</f>
        <v>217.50488015179181</v>
      </c>
      <c r="O10" s="34">
        <f>'Price List SEK'!O10*FXcurves!K5882</f>
        <v>56565.741959513049</v>
      </c>
      <c r="P10" s="34">
        <f>'Price List SEK'!P10*FXcurves!N5882</f>
        <v>414317382.73254246</v>
      </c>
      <c r="Q10" s="34">
        <f>'Price List SEK'!Q10</f>
        <v>2761883.7490545963</v>
      </c>
      <c r="R10" s="34">
        <f>'Price List SEK'!R10*FXcurves!V5882</f>
        <v>384812.48255222652</v>
      </c>
      <c r="S10" s="34">
        <f>'Price List SEK'!S10*FXcurves!J5882</f>
        <v>2376.7520778532521</v>
      </c>
      <c r="T10" s="34">
        <f>'Price List SEK'!T10*FXcurves!L5882</f>
        <v>57025.698423311522</v>
      </c>
    </row>
    <row r="11" spans="1:20" x14ac:dyDescent="0.25">
      <c r="A11" s="20">
        <v>44799</v>
      </c>
      <c r="B11" s="34">
        <f>'Price List SEK'!B11*FXcurves!AK5883</f>
        <v>2.8236099943764073</v>
      </c>
      <c r="C11" s="34">
        <f>'Price List SEK'!C11*FXcurves!AK5883</f>
        <v>14.320051711569215</v>
      </c>
      <c r="D11" s="34">
        <f>'Price List SEK'!D11*FXcurves!AD5883</f>
        <v>1.3674658552120014</v>
      </c>
      <c r="E11" s="34">
        <f>'Price List SEK'!E11*FXcurves!X5883</f>
        <v>1.8373266059660427</v>
      </c>
      <c r="F11" s="34">
        <f>'Price List SEK'!F11*FXcurves!H5883</f>
        <v>23.086346299549191</v>
      </c>
      <c r="G11" s="34">
        <f>'Price List SEK'!G11*FXcurves!H5883</f>
        <v>34.863403650714204</v>
      </c>
      <c r="H11" s="34">
        <f>'Price List SEK'!H11*FXcurves!G5883</f>
        <v>19.678764113700201</v>
      </c>
      <c r="I11" s="34">
        <f>'Price List SEK'!I11*FXcurves!AE5883</f>
        <v>2197.8671579812512</v>
      </c>
      <c r="J11" s="34">
        <f>'Price List SEK'!J11*FXcurves!AC5883</f>
        <v>136.30880867727288</v>
      </c>
      <c r="K11" s="34">
        <f>'Price List SEK'!K11*FXcurves!P5883</f>
        <v>3712.2500575903946</v>
      </c>
      <c r="L11" s="34">
        <f>'Price List SEK'!L11*FXcurves!AB5883</f>
        <v>44.567213041186399</v>
      </c>
      <c r="M11" s="34">
        <f>'Price List SEK'!M11*FXcurves!AM5883</f>
        <v>475.44743368805553</v>
      </c>
      <c r="N11" s="34">
        <f>'Price List SEK'!N11*FXcurves!U5883</f>
        <v>217.67066337134673</v>
      </c>
      <c r="O11" s="34">
        <f>'Price List SEK'!O11*FXcurves!K5883</f>
        <v>55754.728875320048</v>
      </c>
      <c r="P11" s="34">
        <f>'Price List SEK'!P11*FXcurves!N5883</f>
        <v>412817426.84861058</v>
      </c>
      <c r="Q11" s="34">
        <f>'Price List SEK'!Q11</f>
        <v>2766431.3987345467</v>
      </c>
      <c r="R11" s="34">
        <f>'Price List SEK'!R11*FXcurves!V5883</f>
        <v>382189.18204042834</v>
      </c>
      <c r="S11" s="34">
        <f>'Price List SEK'!S11*FXcurves!J5883</f>
        <v>2356.661179606208</v>
      </c>
      <c r="T11" s="34">
        <f>'Price List SEK'!T11*FXcurves!L5883</f>
        <v>56499.183391217288</v>
      </c>
    </row>
    <row r="12" spans="1:20" x14ac:dyDescent="0.25">
      <c r="A12" s="20">
        <v>44802</v>
      </c>
      <c r="B12" s="34">
        <f>'Price List SEK'!B12*FXcurves!AK5884</f>
        <v>2.8236722724573391</v>
      </c>
      <c r="C12" s="34">
        <f>'Price List SEK'!C12*FXcurves!AK5884</f>
        <v>14.394941856786687</v>
      </c>
      <c r="D12" s="34">
        <f>'Price List SEK'!D12*FXcurves!AD5884</f>
        <v>1.3658589143486459</v>
      </c>
      <c r="E12" s="34">
        <f>'Price List SEK'!E12*FXcurves!X5884</f>
        <v>1.839935605064277</v>
      </c>
      <c r="F12" s="34">
        <f>'Price List SEK'!F12*FXcurves!H5884</f>
        <v>22.950773424693249</v>
      </c>
      <c r="G12" s="34">
        <f>'Price List SEK'!G12*FXcurves!H5884</f>
        <v>34.374454585320358</v>
      </c>
      <c r="H12" s="34">
        <f>'Price List SEK'!H12*FXcurves!G5884</f>
        <v>19.830017354792687</v>
      </c>
      <c r="I12" s="34">
        <f>'Price List SEK'!I12*FXcurves!AE5884</f>
        <v>2239.5541495687044</v>
      </c>
      <c r="J12" s="34">
        <f>'Price List SEK'!J12*FXcurves!AC5884</f>
        <v>133.68268857595999</v>
      </c>
      <c r="K12" s="34">
        <f>'Price List SEK'!K12*FXcurves!P5884</f>
        <v>3732.5113089079118</v>
      </c>
      <c r="L12" s="34">
        <f>'Price List SEK'!L12*FXcurves!AB5884</f>
        <v>43.940275946329052</v>
      </c>
      <c r="M12" s="34">
        <f>'Price List SEK'!M12*FXcurves!AM5884</f>
        <v>474.28633998245579</v>
      </c>
      <c r="N12" s="34">
        <f>'Price List SEK'!N12*FXcurves!U5884</f>
        <v>218.70757804387719</v>
      </c>
      <c r="O12" s="34">
        <f>'Price List SEK'!O12*FXcurves!K5884</f>
        <v>55917.423972554883</v>
      </c>
      <c r="P12" s="34">
        <f>'Price List SEK'!P12*FXcurves!N5884</f>
        <v>416188051.05892467</v>
      </c>
      <c r="Q12" s="34">
        <f>'Price List SEK'!Q12</f>
        <v>2790351.5562534682</v>
      </c>
      <c r="R12" s="34">
        <f>'Price List SEK'!R12*FXcurves!V5884</f>
        <v>378834.12375093019</v>
      </c>
      <c r="S12" s="34">
        <f>'Price List SEK'!S12*FXcurves!J5884</f>
        <v>2373.097424443803</v>
      </c>
      <c r="T12" s="34">
        <f>'Price List SEK'!T12*FXcurves!L5884</f>
        <v>56551.699760870666</v>
      </c>
    </row>
    <row r="13" spans="1:20" x14ac:dyDescent="0.25">
      <c r="A13" s="20">
        <v>44803</v>
      </c>
      <c r="B13" s="34">
        <f>'Price List SEK'!B13*FXcurves!AK5885</f>
        <v>2.8630259323764267</v>
      </c>
      <c r="C13" s="34">
        <f>'Price List SEK'!C13*FXcurves!AK5885</f>
        <v>14.579667871748956</v>
      </c>
      <c r="D13" s="34">
        <f>'Price List SEK'!D13*FXcurves!AD5885</f>
        <v>1.3517384407679183</v>
      </c>
      <c r="E13" s="34">
        <f>'Price List SEK'!E13*FXcurves!X5885</f>
        <v>1.8464124037114829</v>
      </c>
      <c r="F13" s="34">
        <f>'Price List SEK'!F13*FXcurves!H5885</f>
        <v>22.737900983820474</v>
      </c>
      <c r="G13" s="34">
        <f>'Price List SEK'!G13*FXcurves!H5885</f>
        <v>34.569467620712302</v>
      </c>
      <c r="H13" s="34">
        <f>'Price List SEK'!H13*FXcurves!G5885</f>
        <v>19.974614307406807</v>
      </c>
      <c r="I13" s="34">
        <f>'Price List SEK'!I13*FXcurves!AE5885</f>
        <v>2168.5369699708103</v>
      </c>
      <c r="J13" s="34">
        <f>'Price List SEK'!J13*FXcurves!AC5885</f>
        <v>134.09977184322966</v>
      </c>
      <c r="K13" s="34">
        <f>'Price List SEK'!K13*FXcurves!P5885</f>
        <v>3696.3612971305101</v>
      </c>
      <c r="L13" s="34">
        <f>'Price List SEK'!L13*FXcurves!AB5885</f>
        <v>43.497471842036049</v>
      </c>
      <c r="M13" s="34">
        <f>'Price List SEK'!M13*FXcurves!AM5885</f>
        <v>474.24316076903034</v>
      </c>
      <c r="N13" s="34">
        <f>'Price List SEK'!N13*FXcurves!U5885</f>
        <v>219.66546702253976</v>
      </c>
      <c r="O13" s="34">
        <f>'Price List SEK'!O13*FXcurves!K5885</f>
        <v>55251.923452782597</v>
      </c>
      <c r="P13" s="34">
        <f>'Price List SEK'!P13*FXcurves!N5885</f>
        <v>413949904.55788779</v>
      </c>
      <c r="Q13" s="34">
        <f>'Price List SEK'!Q13</f>
        <v>2798015.467034685</v>
      </c>
      <c r="R13" s="34">
        <f>'Price List SEK'!R13*FXcurves!V5885</f>
        <v>383568.46275261493</v>
      </c>
      <c r="S13" s="34">
        <f>'Price List SEK'!S13*FXcurves!J5885</f>
        <v>2366.9307108919679</v>
      </c>
      <c r="T13" s="34">
        <f>'Price List SEK'!T13*FXcurves!L5885</f>
        <v>56306.98498737895</v>
      </c>
    </row>
    <row r="14" spans="1:20" x14ac:dyDescent="0.25">
      <c r="A14" s="20">
        <v>44804</v>
      </c>
      <c r="B14" s="34">
        <f>'Price List SEK'!B14*FXcurves!AK5886</f>
        <v>2.8614397118569852</v>
      </c>
      <c r="C14" s="34">
        <f>'Price List SEK'!C14*FXcurves!AK5886</f>
        <v>14.49736020560001</v>
      </c>
      <c r="D14" s="34">
        <f>'Price List SEK'!D14*FXcurves!AD5886</f>
        <v>1.3290563572386584</v>
      </c>
      <c r="E14" s="34">
        <f>'Price List SEK'!E14*FXcurves!X5886</f>
        <v>1.8581386912005065</v>
      </c>
      <c r="F14" s="34">
        <f>'Price List SEK'!F14*FXcurves!H5886</f>
        <v>22.476749861438389</v>
      </c>
      <c r="G14" s="34">
        <f>'Price List SEK'!G14*FXcurves!H5886</f>
        <v>34.437664899315706</v>
      </c>
      <c r="H14" s="34">
        <f>'Price List SEK'!H14*FXcurves!G5886</f>
        <v>19.816873350672342</v>
      </c>
      <c r="I14" s="34">
        <f>'Price List SEK'!I14*FXcurves!AE5886</f>
        <v>2170.1307874670783</v>
      </c>
      <c r="J14" s="34">
        <f>'Price List SEK'!J14*FXcurves!AC5886</f>
        <v>135.66797766534268</v>
      </c>
      <c r="K14" s="34">
        <f>'Price List SEK'!K14*FXcurves!P5886</f>
        <v>3690.6293571312258</v>
      </c>
      <c r="L14" s="34">
        <f>'Price List SEK'!L14*FXcurves!AB5886</f>
        <v>43.538988918890041</v>
      </c>
      <c r="M14" s="34">
        <f>'Price List SEK'!M14*FXcurves!AM5886</f>
        <v>478.62838424039404</v>
      </c>
      <c r="N14" s="34">
        <f>'Price List SEK'!N14*FXcurves!U5886</f>
        <v>221.30071870128785</v>
      </c>
      <c r="O14" s="34">
        <f>'Price List SEK'!O14*FXcurves!K5886</f>
        <v>55119.425119362604</v>
      </c>
      <c r="P14" s="34">
        <f>'Price List SEK'!P14*FXcurves!N5886</f>
        <v>410730684.25802243</v>
      </c>
      <c r="Q14" s="34">
        <f>'Price List SEK'!Q14</f>
        <v>2772683.8448132714</v>
      </c>
      <c r="R14" s="34">
        <f>'Price List SEK'!R14*FXcurves!V5886</f>
        <v>384846.13215158426</v>
      </c>
      <c r="S14" s="34">
        <f>'Price List SEK'!S14*FXcurves!J5886</f>
        <v>2361.6981285574479</v>
      </c>
      <c r="T14" s="34">
        <f>'Price List SEK'!T14*FXcurves!L5886</f>
        <v>55979.79277957369</v>
      </c>
    </row>
    <row r="15" spans="1:20" x14ac:dyDescent="0.25">
      <c r="A15" s="20">
        <v>44805</v>
      </c>
      <c r="B15" s="34">
        <f>'Price List SEK'!B15*FXcurves!AK5887</f>
        <v>2.8194891923455985</v>
      </c>
      <c r="C15" s="34">
        <f>'Price List SEK'!C15*FXcurves!AK5887</f>
        <v>14.303533205702806</v>
      </c>
      <c r="D15" s="34">
        <f>'Price List SEK'!D15*FXcurves!AD5887</f>
        <v>1.3133554228247397</v>
      </c>
      <c r="E15" s="34">
        <f>'Price List SEK'!E15*FXcurves!X5887</f>
        <v>1.8407711249231085</v>
      </c>
      <c r="F15" s="34">
        <f>'Price List SEK'!F15*FXcurves!H5887</f>
        <v>22.222393536426633</v>
      </c>
      <c r="G15" s="34">
        <f>'Price List SEK'!G15*FXcurves!H5887</f>
        <v>34.391093893980809</v>
      </c>
      <c r="H15" s="34">
        <f>'Price List SEK'!H15*FXcurves!G5887</f>
        <v>19.418093093858069</v>
      </c>
      <c r="I15" s="34">
        <f>'Price List SEK'!I15*FXcurves!AE5887</f>
        <v>2163.3564740098773</v>
      </c>
      <c r="J15" s="34">
        <f>'Price List SEK'!J15*FXcurves!AC5887</f>
        <v>132.27907209310527</v>
      </c>
      <c r="K15" s="34">
        <f>'Price List SEK'!K15*FXcurves!P5887</f>
        <v>3667.5935425990506</v>
      </c>
      <c r="L15" s="34">
        <f>'Price List SEK'!L15*FXcurves!AB5887</f>
        <v>43.527861095456771</v>
      </c>
      <c r="M15" s="34">
        <f>'Price List SEK'!M15*FXcurves!AM5887</f>
        <v>470.16277104293141</v>
      </c>
      <c r="N15" s="34">
        <f>'Price List SEK'!N15*FXcurves!U5887</f>
        <v>220.50874025161801</v>
      </c>
      <c r="O15" s="34">
        <f>'Price List SEK'!O15*FXcurves!K5887</f>
        <v>54306.479813171514</v>
      </c>
      <c r="P15" s="34">
        <f>'Price List SEK'!P15*FXcurves!N5887</f>
        <v>402928213.53403378</v>
      </c>
      <c r="Q15" s="34">
        <f>'Price List SEK'!Q15</f>
        <v>2779190.1563559636</v>
      </c>
      <c r="R15" s="34">
        <f>'Price List SEK'!R15*FXcurves!V5887</f>
        <v>378016.07052043127</v>
      </c>
      <c r="S15" s="34">
        <f>'Price List SEK'!S15*FXcurves!J5887</f>
        <v>2318.5112466459295</v>
      </c>
      <c r="T15" s="34">
        <f>'Price List SEK'!T15*FXcurves!L5887</f>
        <v>55231.162835273572</v>
      </c>
    </row>
    <row r="16" spans="1:20" x14ac:dyDescent="0.25">
      <c r="A16" s="20">
        <v>44806</v>
      </c>
      <c r="B16" s="34">
        <f>'Price List SEK'!B16*FXcurves!AK5888</f>
        <v>2.8132158573343227</v>
      </c>
      <c r="C16" s="34">
        <f>'Price List SEK'!C16*FXcurves!AK5888</f>
        <v>14.293250263583921</v>
      </c>
      <c r="D16" s="34">
        <f>'Price List SEK'!D16*FXcurves!AD5888</f>
        <v>1.2968399644058717</v>
      </c>
      <c r="E16" s="34">
        <f>'Price List SEK'!E16*FXcurves!X5888</f>
        <v>1.8581078929536052</v>
      </c>
      <c r="F16" s="34">
        <f>'Price List SEK'!F16*FXcurves!H5888</f>
        <v>22.506532594133365</v>
      </c>
      <c r="G16" s="34">
        <f>'Price List SEK'!G16*FXcurves!H5888</f>
        <v>34.465108486029656</v>
      </c>
      <c r="H16" s="34">
        <f>'Price List SEK'!H16*FXcurves!G5888</f>
        <v>19.352607120320261</v>
      </c>
      <c r="I16" s="34">
        <f>'Price List SEK'!I16*FXcurves!AE5888</f>
        <v>2209.8100594402872</v>
      </c>
      <c r="J16" s="34">
        <f>'Price List SEK'!J16*FXcurves!AC5888</f>
        <v>133.40763580555628</v>
      </c>
      <c r="K16" s="34">
        <f>'Price List SEK'!K16*FXcurves!P5888</f>
        <v>3646.0764905063697</v>
      </c>
      <c r="L16" s="34">
        <f>'Price List SEK'!L16*FXcurves!AB5888</f>
        <v>43.399254770419404</v>
      </c>
      <c r="M16" s="34">
        <f>'Price List SEK'!M16*FXcurves!AM5888</f>
        <v>471.43846939939982</v>
      </c>
      <c r="N16" s="34">
        <f>'Price List SEK'!N16*FXcurves!U5888</f>
        <v>222.58146551847031</v>
      </c>
      <c r="O16" s="34">
        <f>'Price List SEK'!O16*FXcurves!K5888</f>
        <v>54326.723596476419</v>
      </c>
      <c r="P16" s="34">
        <f>'Price List SEK'!P16*FXcurves!N5888</f>
        <v>405642599.94370538</v>
      </c>
      <c r="Q16" s="34">
        <f>'Price List SEK'!Q16</f>
        <v>2807111.4996528332</v>
      </c>
      <c r="R16" s="34">
        <f>'Price List SEK'!R16*FXcurves!V5888</f>
        <v>377772.51910434227</v>
      </c>
      <c r="S16" s="34">
        <f>'Price List SEK'!S16*FXcurves!J5888</f>
        <v>2348.549810002793</v>
      </c>
      <c r="T16" s="34">
        <f>'Price List SEK'!T16*FXcurves!L5888</f>
        <v>54937.190054249295</v>
      </c>
    </row>
    <row r="17" spans="1:20" x14ac:dyDescent="0.25">
      <c r="A17" s="20">
        <v>44809</v>
      </c>
      <c r="B17" s="34">
        <f>'Price List SEK'!B17*FXcurves!AK5889</f>
        <v>2.8008419403505092</v>
      </c>
      <c r="C17" s="34">
        <f>'Price List SEK'!C17*FXcurves!AK5889</f>
        <v>14.270416841411036</v>
      </c>
      <c r="D17" s="34">
        <f>'Price List SEK'!D17*FXcurves!AD5889</f>
        <v>1.3112315593882233</v>
      </c>
      <c r="E17" s="34">
        <f>'Price List SEK'!E17*FXcurves!X5889</f>
        <v>1.8518151025865353</v>
      </c>
      <c r="F17" s="34">
        <f>'Price List SEK'!F17*FXcurves!H5889</f>
        <v>22.499529706892947</v>
      </c>
      <c r="G17" s="34">
        <f>'Price List SEK'!G17*FXcurves!H5889</f>
        <v>34.717040020673942</v>
      </c>
      <c r="H17" s="34">
        <f>'Price List SEK'!H17*FXcurves!G5889</f>
        <v>19.390612286378513</v>
      </c>
      <c r="I17" s="34">
        <f>'Price List SEK'!I17*FXcurves!AE5889</f>
        <v>2182.345461255175</v>
      </c>
      <c r="J17" s="34">
        <f>'Price List SEK'!J17*FXcurves!AC5889</f>
        <v>133.65411202337768</v>
      </c>
      <c r="K17" s="34">
        <f>'Price List SEK'!K17*FXcurves!P5889</f>
        <v>3633.804684339932</v>
      </c>
      <c r="L17" s="34">
        <f>'Price List SEK'!L17*FXcurves!AB5889</f>
        <v>43.85536236457834</v>
      </c>
      <c r="M17" s="34">
        <f>'Price List SEK'!M17*FXcurves!AM5889</f>
        <v>473.13054918174043</v>
      </c>
      <c r="N17" s="34">
        <f>'Price List SEK'!N17*FXcurves!U5889</f>
        <v>220.1425032643107</v>
      </c>
      <c r="O17" s="34">
        <f>'Price List SEK'!O17*FXcurves!K5889</f>
        <v>54739.881319390835</v>
      </c>
      <c r="P17" s="34">
        <f>'Price List SEK'!P17*FXcurves!N5889</f>
        <v>408085067.30585063</v>
      </c>
      <c r="Q17" s="34">
        <f>'Price List SEK'!Q17</f>
        <v>2829418.4226795267</v>
      </c>
      <c r="R17" s="34">
        <f>'Price List SEK'!R17*FXcurves!V5889</f>
        <v>375002.42386613123</v>
      </c>
      <c r="S17" s="34">
        <f>'Price List SEK'!S17*FXcurves!J5889</f>
        <v>2336.3380102493179</v>
      </c>
      <c r="T17" s="34">
        <f>'Price List SEK'!T17*FXcurves!L5889</f>
        <v>54680.894488452257</v>
      </c>
    </row>
    <row r="18" spans="1:20" x14ac:dyDescent="0.25">
      <c r="A18" s="20">
        <v>44810</v>
      </c>
      <c r="B18" s="34">
        <f>'Price List SEK'!B18*FXcurves!AK5890</f>
        <v>2.8314258087827597</v>
      </c>
      <c r="C18" s="34">
        <f>'Price List SEK'!C18*FXcurves!AK5890</f>
        <v>14.248591694313285</v>
      </c>
      <c r="D18" s="34">
        <f>'Price List SEK'!D18*FXcurves!AD5890</f>
        <v>1.3314532274277753</v>
      </c>
      <c r="E18" s="34">
        <f>'Price List SEK'!E18*FXcurves!X5890</f>
        <v>1.8600267479237618</v>
      </c>
      <c r="F18" s="34">
        <f>'Price List SEK'!F18*FXcurves!H5890</f>
        <v>22.660826150292468</v>
      </c>
      <c r="G18" s="34">
        <f>'Price List SEK'!G18*FXcurves!H5890</f>
        <v>34.627310440814767</v>
      </c>
      <c r="H18" s="34">
        <f>'Price List SEK'!H18*FXcurves!G5890</f>
        <v>19.613862428132897</v>
      </c>
      <c r="I18" s="34">
        <f>'Price List SEK'!I18*FXcurves!AE5890</f>
        <v>2199.0934675998487</v>
      </c>
      <c r="J18" s="34">
        <f>'Price List SEK'!J18*FXcurves!AC5890</f>
        <v>132.38502688359614</v>
      </c>
      <c r="K18" s="34">
        <f>'Price List SEK'!K18*FXcurves!P5890</f>
        <v>3625.5519407321676</v>
      </c>
      <c r="L18" s="34">
        <f>'Price List SEK'!L18*FXcurves!AB5890</f>
        <v>43.928128264329011</v>
      </c>
      <c r="M18" s="34">
        <f>'Price List SEK'!M18*FXcurves!AM5890</f>
        <v>476.1798792892522</v>
      </c>
      <c r="N18" s="34">
        <f>'Price List SEK'!N18*FXcurves!U5890</f>
        <v>221.09449961341468</v>
      </c>
      <c r="O18" s="34">
        <f>'Price List SEK'!O18*FXcurves!K5890</f>
        <v>54274.526196433661</v>
      </c>
      <c r="P18" s="34">
        <f>'Price List SEK'!P18*FXcurves!N5890</f>
        <v>407610259.03647524</v>
      </c>
      <c r="Q18" s="34">
        <f>'Price List SEK'!Q18</f>
        <v>2806914.8564301059</v>
      </c>
      <c r="R18" s="34">
        <f>'Price List SEK'!R18*FXcurves!V5890</f>
        <v>378624.5609280545</v>
      </c>
      <c r="S18" s="34">
        <f>'Price List SEK'!S18*FXcurves!J5890</f>
        <v>2316.1017754013928</v>
      </c>
      <c r="T18" s="34">
        <f>'Price List SEK'!T18*FXcurves!L5890</f>
        <v>54364.694316811234</v>
      </c>
    </row>
    <row r="19" spans="1:20" x14ac:dyDescent="0.25">
      <c r="A19" s="20">
        <v>44811</v>
      </c>
      <c r="B19" s="34">
        <f>'Price List SEK'!B19*FXcurves!AK5891</f>
        <v>2.8460032021816897</v>
      </c>
      <c r="C19" s="34">
        <f>'Price List SEK'!C19*FXcurves!AK5891</f>
        <v>14.386706138766902</v>
      </c>
      <c r="D19" s="34">
        <f>'Price List SEK'!D19*FXcurves!AD5891</f>
        <v>1.3226821824813642</v>
      </c>
      <c r="E19" s="34">
        <f>'Price List SEK'!E19*FXcurves!X5891</f>
        <v>1.8713680446460736</v>
      </c>
      <c r="F19" s="34">
        <f>'Price List SEK'!F19*FXcurves!H5891</f>
        <v>22.725029969883227</v>
      </c>
      <c r="G19" s="34">
        <f>'Price List SEK'!G19*FXcurves!H5891</f>
        <v>34.656419191277827</v>
      </c>
      <c r="H19" s="34">
        <f>'Price List SEK'!H19*FXcurves!G5891</f>
        <v>19.89721426051765</v>
      </c>
      <c r="I19" s="34">
        <f>'Price List SEK'!I19*FXcurves!AE5891</f>
        <v>2208.4310402710598</v>
      </c>
      <c r="J19" s="34">
        <f>'Price List SEK'!J19*FXcurves!AC5891</f>
        <v>133.70044482013904</v>
      </c>
      <c r="K19" s="34">
        <f>'Price List SEK'!K19*FXcurves!P5891</f>
        <v>3673.4390788683227</v>
      </c>
      <c r="L19" s="34">
        <f>'Price List SEK'!L19*FXcurves!AB5891</f>
        <v>43.782765854569774</v>
      </c>
      <c r="M19" s="34">
        <f>'Price List SEK'!M19*FXcurves!AM5891</f>
        <v>477.14389185901729</v>
      </c>
      <c r="N19" s="34">
        <f>'Price List SEK'!N19*FXcurves!U5891</f>
        <v>224.18643760376051</v>
      </c>
      <c r="O19" s="34">
        <f>'Price List SEK'!O19*FXcurves!K5891</f>
        <v>55381.238071075037</v>
      </c>
      <c r="P19" s="34">
        <f>'Price List SEK'!P19*FXcurves!N5891</f>
        <v>414083892.11504233</v>
      </c>
      <c r="Q19" s="34">
        <f>'Price List SEK'!Q19</f>
        <v>2819396.0148191089</v>
      </c>
      <c r="R19" s="34">
        <f>'Price List SEK'!R19*FXcurves!V5891</f>
        <v>379408.27241013077</v>
      </c>
      <c r="S19" s="34">
        <f>'Price List SEK'!S19*FXcurves!J5891</f>
        <v>2354.1523219862147</v>
      </c>
      <c r="T19" s="34">
        <f>'Price List SEK'!T19*FXcurves!L5891</f>
        <v>54997.656791761772</v>
      </c>
    </row>
    <row r="20" spans="1:20" x14ac:dyDescent="0.25">
      <c r="A20" s="20">
        <v>44812</v>
      </c>
      <c r="B20" s="34">
        <f>'Price List SEK'!B20*FXcurves!AK5892</f>
        <v>2.8537552597825018</v>
      </c>
      <c r="C20" s="34">
        <f>'Price List SEK'!C20*FXcurves!AK5892</f>
        <v>14.310698795012144</v>
      </c>
      <c r="D20" s="34">
        <f>'Price List SEK'!D20*FXcurves!AD5892</f>
        <v>1.3179357958924283</v>
      </c>
      <c r="E20" s="34">
        <f>'Price List SEK'!E20*FXcurves!X5892</f>
        <v>1.874332261639251</v>
      </c>
      <c r="F20" s="34">
        <f>'Price List SEK'!F20*FXcurves!H5892</f>
        <v>22.528575823045465</v>
      </c>
      <c r="G20" s="34">
        <f>'Price List SEK'!G20*FXcurves!H5892</f>
        <v>34.533089334880799</v>
      </c>
      <c r="H20" s="34">
        <f>'Price List SEK'!H20*FXcurves!G5892</f>
        <v>19.799293331843035</v>
      </c>
      <c r="I20" s="34">
        <f>'Price List SEK'!I20*FXcurves!AE5892</f>
        <v>2238.3654479535817</v>
      </c>
      <c r="J20" s="34">
        <f>'Price List SEK'!J20*FXcurves!AC5892</f>
        <v>134.29808955520747</v>
      </c>
      <c r="K20" s="34">
        <f>'Price List SEK'!K20*FXcurves!P5892</f>
        <v>3637.4736943614807</v>
      </c>
      <c r="L20" s="34">
        <f>'Price List SEK'!L20*FXcurves!AB5892</f>
        <v>43.606116310373991</v>
      </c>
      <c r="M20" s="34">
        <f>'Price List SEK'!M20*FXcurves!AM5892</f>
        <v>476.63467520282791</v>
      </c>
      <c r="N20" s="34">
        <f>'Price List SEK'!N20*FXcurves!U5892</f>
        <v>223.4713274086015</v>
      </c>
      <c r="O20" s="34">
        <f>'Price List SEK'!O20*FXcurves!K5892</f>
        <v>55665.4815363866</v>
      </c>
      <c r="P20" s="34">
        <f>'Price List SEK'!P20*FXcurves!N5892</f>
        <v>412179194.39842117</v>
      </c>
      <c r="Q20" s="34">
        <f>'Price List SEK'!Q20</f>
        <v>2844901.8932874179</v>
      </c>
      <c r="R20" s="34">
        <f>'Price List SEK'!R20*FXcurves!V5892</f>
        <v>375955.88147013087</v>
      </c>
      <c r="S20" s="34">
        <f>'Price List SEK'!S20*FXcurves!J5892</f>
        <v>2328.855853564226</v>
      </c>
      <c r="T20" s="34">
        <f>'Price List SEK'!T20*FXcurves!L5892</f>
        <v>55407.555387487781</v>
      </c>
    </row>
    <row r="21" spans="1:20" x14ac:dyDescent="0.25">
      <c r="A21" s="20">
        <v>44813</v>
      </c>
      <c r="B21" s="34">
        <f>'Price List SEK'!B21*FXcurves!AK5893</f>
        <v>2.8750351082029262</v>
      </c>
      <c r="C21" s="34">
        <f>'Price List SEK'!C21*FXcurves!AK5893</f>
        <v>14.35265834162308</v>
      </c>
      <c r="D21" s="34">
        <f>'Price List SEK'!D21*FXcurves!AD5893</f>
        <v>1.3176958319947865</v>
      </c>
      <c r="E21" s="34">
        <f>'Price List SEK'!E21*FXcurves!X5893</f>
        <v>1.8798849847877281</v>
      </c>
      <c r="F21" s="34">
        <f>'Price List SEK'!F21*FXcurves!H5893</f>
        <v>22.461560154074405</v>
      </c>
      <c r="G21" s="34">
        <f>'Price List SEK'!G21*FXcurves!H5893</f>
        <v>34.482339655107431</v>
      </c>
      <c r="H21" s="34">
        <f>'Price List SEK'!H21*FXcurves!G5893</f>
        <v>19.710262172386745</v>
      </c>
      <c r="I21" s="34">
        <f>'Price List SEK'!I21*FXcurves!AE5893</f>
        <v>2245.4245698604755</v>
      </c>
      <c r="J21" s="34">
        <f>'Price List SEK'!J21*FXcurves!AC5893</f>
        <v>133.74328816319888</v>
      </c>
      <c r="K21" s="34">
        <f>'Price List SEK'!K21*FXcurves!P5893</f>
        <v>3671.6435606563746</v>
      </c>
      <c r="L21" s="34">
        <f>'Price List SEK'!L21*FXcurves!AB5893</f>
        <v>43.733714798019577</v>
      </c>
      <c r="M21" s="34">
        <f>'Price List SEK'!M21*FXcurves!AM5893</f>
        <v>478.42579914260347</v>
      </c>
      <c r="N21" s="34">
        <f>'Price List SEK'!N21*FXcurves!U5893</f>
        <v>222.79007280857709</v>
      </c>
      <c r="O21" s="34">
        <f>'Price List SEK'!O21*FXcurves!K5893</f>
        <v>56466.794698438302</v>
      </c>
      <c r="P21" s="34">
        <f>'Price List SEK'!P21*FXcurves!N5893</f>
        <v>416164059.29053611</v>
      </c>
      <c r="Q21" s="34">
        <f>'Price List SEK'!Q21</f>
        <v>2849301.7484073108</v>
      </c>
      <c r="R21" s="34">
        <f>'Price List SEK'!R21*FXcurves!V5893</f>
        <v>377571.62422262901</v>
      </c>
      <c r="S21" s="34">
        <f>'Price List SEK'!S21*FXcurves!J5893</f>
        <v>2341.5373335593299</v>
      </c>
      <c r="T21" s="34">
        <f>'Price List SEK'!T21*FXcurves!L5893</f>
        <v>55430.878978252498</v>
      </c>
    </row>
    <row r="22" spans="1:20" x14ac:dyDescent="0.25">
      <c r="A22" s="20">
        <v>44816</v>
      </c>
      <c r="B22" s="34">
        <f>'Price List SEK'!B22*FXcurves!AK5894</f>
        <v>2.9415433139876184</v>
      </c>
      <c r="C22" s="34">
        <f>'Price List SEK'!C22*FXcurves!AK5894</f>
        <v>14.694869636362075</v>
      </c>
      <c r="D22" s="34">
        <f>'Price List SEK'!D22*FXcurves!AD5894</f>
        <v>1.3255288301427921</v>
      </c>
      <c r="E22" s="34">
        <f>'Price List SEK'!E22*FXcurves!X5894</f>
        <v>1.8981693707790817</v>
      </c>
      <c r="F22" s="34">
        <f>'Price List SEK'!F22*FXcurves!H5894</f>
        <v>22.368113897205795</v>
      </c>
      <c r="G22" s="34">
        <f>'Price List SEK'!G22*FXcurves!H5894</f>
        <v>34.408139949862367</v>
      </c>
      <c r="H22" s="34">
        <f>'Price List SEK'!H22*FXcurves!G5894</f>
        <v>19.895476842404371</v>
      </c>
      <c r="I22" s="34">
        <f>'Price List SEK'!I22*FXcurves!AE5894</f>
        <v>2232.1740653646725</v>
      </c>
      <c r="J22" s="34">
        <f>'Price List SEK'!J22*FXcurves!AC5894</f>
        <v>134.70181693297204</v>
      </c>
      <c r="K22" s="34">
        <f>'Price List SEK'!K22*FXcurves!P5894</f>
        <v>3712.535744997725</v>
      </c>
      <c r="L22" s="34">
        <f>'Price List SEK'!L22*FXcurves!AB5894</f>
        <v>44.307598612835555</v>
      </c>
      <c r="M22" s="34">
        <f>'Price List SEK'!M22*FXcurves!AM5894</f>
        <v>480.54531706096441</v>
      </c>
      <c r="N22" s="34">
        <f>'Price List SEK'!N22*FXcurves!U5894</f>
        <v>226.57203763659925</v>
      </c>
      <c r="O22" s="34">
        <f>'Price List SEK'!O22*FXcurves!K5894</f>
        <v>57455.730057499757</v>
      </c>
      <c r="P22" s="34">
        <f>'Price List SEK'!P22*FXcurves!N5894</f>
        <v>422483278.33807629</v>
      </c>
      <c r="Q22" s="34">
        <f>'Price List SEK'!Q22</f>
        <v>2866815.1962773162</v>
      </c>
      <c r="R22" s="34">
        <f>'Price List SEK'!R22*FXcurves!V5894</f>
        <v>380561.14138097083</v>
      </c>
      <c r="S22" s="34">
        <f>'Price List SEK'!S22*FXcurves!J5894</f>
        <v>2412.2792059773078</v>
      </c>
      <c r="T22" s="34">
        <f>'Price List SEK'!T22*FXcurves!L5894</f>
        <v>55712.998807046963</v>
      </c>
    </row>
    <row r="23" spans="1:20" x14ac:dyDescent="0.25">
      <c r="A23" s="20">
        <v>44817</v>
      </c>
      <c r="B23" s="34">
        <f>'Price List SEK'!B23*FXcurves!AK5895</f>
        <v>2.8860284115106096</v>
      </c>
      <c r="C23" s="34">
        <f>'Price List SEK'!C23*FXcurves!AK5895</f>
        <v>14.584803411491203</v>
      </c>
      <c r="D23" s="34">
        <f>'Price List SEK'!D23*FXcurves!AD5895</f>
        <v>1.332042270729201</v>
      </c>
      <c r="E23" s="34">
        <f>'Price List SEK'!E23*FXcurves!X5895</f>
        <v>1.9304269195883206</v>
      </c>
      <c r="F23" s="34">
        <f>'Price List SEK'!F23*FXcurves!H5895</f>
        <v>22.206508281996971</v>
      </c>
      <c r="G23" s="34">
        <f>'Price List SEK'!G23*FXcurves!H5895</f>
        <v>34.564717978365032</v>
      </c>
      <c r="H23" s="34">
        <f>'Price List SEK'!H23*FXcurves!G5895</f>
        <v>19.574778145552305</v>
      </c>
      <c r="I23" s="34">
        <f>'Price List SEK'!I23*FXcurves!AE5895</f>
        <v>2155.2447342248943</v>
      </c>
      <c r="J23" s="34">
        <f>'Price List SEK'!J23*FXcurves!AC5895</f>
        <v>131.60898389693975</v>
      </c>
      <c r="K23" s="34">
        <f>'Price List SEK'!K23*FXcurves!P5895</f>
        <v>3672.3759821762401</v>
      </c>
      <c r="L23" s="34">
        <f>'Price List SEK'!L23*FXcurves!AB5895</f>
        <v>44.711332821761246</v>
      </c>
      <c r="M23" s="34">
        <f>'Price List SEK'!M23*FXcurves!AM5895</f>
        <v>468.75728596890889</v>
      </c>
      <c r="N23" s="34">
        <f>'Price List SEK'!N23*FXcurves!U5895</f>
        <v>221.36632097338099</v>
      </c>
      <c r="O23" s="34">
        <f>'Price List SEK'!O23*FXcurves!K5895</f>
        <v>55598.962223164854</v>
      </c>
      <c r="P23" s="34">
        <f>'Price List SEK'!P23*FXcurves!N5895</f>
        <v>412106870.60810626</v>
      </c>
      <c r="Q23" s="34">
        <f>'Price List SEK'!Q23</f>
        <v>2855481.45839176</v>
      </c>
      <c r="R23" s="34">
        <f>'Price List SEK'!R23*FXcurves!V5895</f>
        <v>378762.97010312614</v>
      </c>
      <c r="S23" s="34">
        <f>'Price List SEK'!S23*FXcurves!J5895</f>
        <v>2313.5583578690357</v>
      </c>
      <c r="T23" s="34">
        <f>'Price List SEK'!T23*FXcurves!L5895</f>
        <v>54509.722867948512</v>
      </c>
    </row>
    <row r="24" spans="1:20" x14ac:dyDescent="0.25">
      <c r="A24" s="20">
        <v>44818</v>
      </c>
      <c r="B24" s="34">
        <f>'Price List SEK'!B24*FXcurves!AK5896</f>
        <v>2.9036508592597827</v>
      </c>
      <c r="C24" s="34">
        <f>'Price List SEK'!C24*FXcurves!AK5896</f>
        <v>14.464347065557801</v>
      </c>
      <c r="D24" s="34">
        <f>'Price List SEK'!D24*FXcurves!AD5896</f>
        <v>1.3415247522323921</v>
      </c>
      <c r="E24" s="34">
        <f>'Price List SEK'!E24*FXcurves!X5896</f>
        <v>1.9142337609753348</v>
      </c>
      <c r="F24" s="34">
        <f>'Price List SEK'!F24*FXcurves!H5896</f>
        <v>22.095575525447693</v>
      </c>
      <c r="G24" s="34">
        <f>'Price List SEK'!G24*FXcurves!H5896</f>
        <v>34.564312002386764</v>
      </c>
      <c r="H24" s="34">
        <f>'Price List SEK'!H24*FXcurves!G5896</f>
        <v>19.692906784164183</v>
      </c>
      <c r="I24" s="34">
        <f>'Price List SEK'!I24*FXcurves!AE5896</f>
        <v>2198.8626962884218</v>
      </c>
      <c r="J24" s="34">
        <f>'Price List SEK'!J24*FXcurves!AC5896</f>
        <v>133.15877910603061</v>
      </c>
      <c r="K24" s="34">
        <f>'Price List SEK'!K24*FXcurves!P5896</f>
        <v>3649.254348174698</v>
      </c>
      <c r="L24" s="34">
        <f>'Price List SEK'!L24*FXcurves!AB5896</f>
        <v>44.790056437754444</v>
      </c>
      <c r="M24" s="34">
        <f>'Price List SEK'!M24*FXcurves!AM5896</f>
        <v>469.1467531077833</v>
      </c>
      <c r="N24" s="34">
        <f>'Price List SEK'!N24*FXcurves!U5896</f>
        <v>219.28740419157208</v>
      </c>
      <c r="O24" s="34">
        <f>'Price List SEK'!O24*FXcurves!K5896</f>
        <v>55612.633753406881</v>
      </c>
      <c r="P24" s="34">
        <f>'Price List SEK'!P24*FXcurves!N5896</f>
        <v>412570388.33348328</v>
      </c>
      <c r="Q24" s="34">
        <f>'Price List SEK'!Q24</f>
        <v>2830486.2165847421</v>
      </c>
      <c r="R24" s="34">
        <f>'Price List SEK'!R24*FXcurves!V5896</f>
        <v>373309.38235585648</v>
      </c>
      <c r="S24" s="34">
        <f>'Price List SEK'!S24*FXcurves!J5896</f>
        <v>2308.0763191218639</v>
      </c>
      <c r="T24" s="34">
        <f>'Price List SEK'!T24*FXcurves!L5896</f>
        <v>54120.212004584391</v>
      </c>
    </row>
    <row r="25" spans="1:20" x14ac:dyDescent="0.25">
      <c r="A25" s="20">
        <v>44819</v>
      </c>
      <c r="B25" s="34">
        <f>'Price List SEK'!B25*FXcurves!AK5897</f>
        <v>2.9233748342811827</v>
      </c>
      <c r="C25" s="34">
        <f>'Price List SEK'!C25*FXcurves!AK5897</f>
        <v>14.546651223619108</v>
      </c>
      <c r="D25" s="34">
        <f>'Price List SEK'!D25*FXcurves!AD5897</f>
        <v>1.3423787376072198</v>
      </c>
      <c r="E25" s="34">
        <f>'Price List SEK'!E25*FXcurves!X5897</f>
        <v>1.9157881064927338</v>
      </c>
      <c r="F25" s="34">
        <f>'Price List SEK'!F25*FXcurves!H5897</f>
        <v>21.870661218813698</v>
      </c>
      <c r="G25" s="34">
        <f>'Price List SEK'!G25*FXcurves!H5897</f>
        <v>34.119680256898377</v>
      </c>
      <c r="H25" s="34">
        <f>'Price List SEK'!H25*FXcurves!G5897</f>
        <v>19.655536346707471</v>
      </c>
      <c r="I25" s="34">
        <f>'Price List SEK'!I25*FXcurves!AE5897</f>
        <v>2175.2355732612687</v>
      </c>
      <c r="J25" s="34">
        <f>'Price List SEK'!J25*FXcurves!AC5897</f>
        <v>130.19213047572458</v>
      </c>
      <c r="K25" s="34">
        <f>'Price List SEK'!K25*FXcurves!P5897</f>
        <v>3623.3377647925831</v>
      </c>
      <c r="L25" s="34">
        <f>'Price List SEK'!L25*FXcurves!AB5897</f>
        <v>44.32673555164132</v>
      </c>
      <c r="M25" s="34">
        <f>'Price List SEK'!M25*FXcurves!AM5897</f>
        <v>463.52802334993544</v>
      </c>
      <c r="N25" s="34">
        <f>'Price List SEK'!N25*FXcurves!U5897</f>
        <v>216.81087453469308</v>
      </c>
      <c r="O25" s="34">
        <f>'Price List SEK'!O25*FXcurves!K5897</f>
        <v>55512.719469495809</v>
      </c>
      <c r="P25" s="34">
        <f>'Price List SEK'!P25*FXcurves!N5897</f>
        <v>411013979.60170013</v>
      </c>
      <c r="Q25" s="34">
        <f>'Price List SEK'!Q25</f>
        <v>2811087.6925551896</v>
      </c>
      <c r="R25" s="34">
        <f>'Price List SEK'!R25*FXcurves!V5897</f>
        <v>374427.71646472783</v>
      </c>
      <c r="S25" s="34">
        <f>'Price List SEK'!S25*FXcurves!J5897</f>
        <v>2328.3558357068946</v>
      </c>
      <c r="T25" s="34">
        <f>'Price List SEK'!T25*FXcurves!L5897</f>
        <v>53937.430469358267</v>
      </c>
    </row>
    <row r="26" spans="1:20" x14ac:dyDescent="0.25">
      <c r="A26" s="20">
        <v>44820</v>
      </c>
      <c r="B26" s="34">
        <f>'Price List SEK'!B26*FXcurves!AK5898</f>
        <v>2.9401701922578352</v>
      </c>
      <c r="C26" s="34">
        <f>'Price List SEK'!C26*FXcurves!AK5898</f>
        <v>14.589489951280735</v>
      </c>
      <c r="D26" s="34">
        <f>'Price List SEK'!D26*FXcurves!AD5898</f>
        <v>1.3365692034857259</v>
      </c>
      <c r="E26" s="34">
        <f>'Price List SEK'!E26*FXcurves!X5898</f>
        <v>1.9139440101884317</v>
      </c>
      <c r="F26" s="34">
        <f>'Price List SEK'!F26*FXcurves!H5898</f>
        <v>21.833335056911309</v>
      </c>
      <c r="G26" s="34">
        <f>'Price List SEK'!G26*FXcurves!H5898</f>
        <v>34.296603109775909</v>
      </c>
      <c r="H26" s="34">
        <f>'Price List SEK'!H26*FXcurves!G5898</f>
        <v>19.742370417925184</v>
      </c>
      <c r="I26" s="34">
        <f>'Price List SEK'!I26*FXcurves!AE5898</f>
        <v>2171.3008458602021</v>
      </c>
      <c r="J26" s="34">
        <f>'Price List SEK'!J26*FXcurves!AC5898</f>
        <v>128.97880497423418</v>
      </c>
      <c r="K26" s="34">
        <f>'Price List SEK'!K26*FXcurves!P5898</f>
        <v>3643.0078721691848</v>
      </c>
      <c r="L26" s="34">
        <f>'Price List SEK'!L26*FXcurves!AB5898</f>
        <v>44.236386324902838</v>
      </c>
      <c r="M26" s="34">
        <f>'Price List SEK'!M26*FXcurves!AM5898</f>
        <v>462.63390348634863</v>
      </c>
      <c r="N26" s="34">
        <f>'Price List SEK'!N26*FXcurves!U5898</f>
        <v>216.14847602018136</v>
      </c>
      <c r="O26" s="34">
        <f>'Price List SEK'!O26*FXcurves!K5898</f>
        <v>54988.028327392261</v>
      </c>
      <c r="P26" s="34">
        <f>'Price List SEK'!P26*FXcurves!N5898</f>
        <v>414084333.06384718</v>
      </c>
      <c r="Q26" s="34">
        <f>'Price List SEK'!Q26</f>
        <v>2808969.749773128</v>
      </c>
      <c r="R26" s="34">
        <f>'Price List SEK'!R26*FXcurves!V5898</f>
        <v>371018.25836664799</v>
      </c>
      <c r="S26" s="34">
        <f>'Price List SEK'!S26*FXcurves!J5898</f>
        <v>2325.9527480114411</v>
      </c>
      <c r="T26" s="34">
        <f>'Price List SEK'!T26*FXcurves!L5898</f>
        <v>53877.169437586592</v>
      </c>
    </row>
    <row r="27" spans="1:20" x14ac:dyDescent="0.25">
      <c r="A27" s="20">
        <v>44823</v>
      </c>
      <c r="B27" s="34">
        <f>'Price List SEK'!B27*FXcurves!AK5899</f>
        <v>2.9642300172483029</v>
      </c>
      <c r="C27" s="34">
        <f>'Price List SEK'!C27*FXcurves!AK5899</f>
        <v>14.493244957245709</v>
      </c>
      <c r="D27" s="34">
        <f>'Price List SEK'!D27*FXcurves!AD5899</f>
        <v>1.3414629476570559</v>
      </c>
      <c r="E27" s="34">
        <f>'Price List SEK'!E27*FXcurves!X5899</f>
        <v>1.9073858492723144</v>
      </c>
      <c r="F27" s="34">
        <f>'Price List SEK'!F27*FXcurves!H5899</f>
        <v>21.614563294475989</v>
      </c>
      <c r="G27" s="34">
        <f>'Price List SEK'!G27*FXcurves!H5899</f>
        <v>33.990505217419233</v>
      </c>
      <c r="H27" s="34">
        <f>'Price List SEK'!H27*FXcurves!G5899</f>
        <v>19.767560826867754</v>
      </c>
      <c r="I27" s="34">
        <f>'Price List SEK'!I27*FXcurves!AE5899</f>
        <v>2185.868636614056</v>
      </c>
      <c r="J27" s="34">
        <f>'Price List SEK'!J27*FXcurves!AC5899</f>
        <v>128.98936214706526</v>
      </c>
      <c r="K27" s="34">
        <f>'Price List SEK'!K27*FXcurves!P5899</f>
        <v>3670.5150856660475</v>
      </c>
      <c r="L27" s="34">
        <f>'Price List SEK'!L27*FXcurves!AB5899</f>
        <v>44.053754968901508</v>
      </c>
      <c r="M27" s="34">
        <f>'Price List SEK'!M27*FXcurves!AM5899</f>
        <v>457.50404072089088</v>
      </c>
      <c r="N27" s="34">
        <f>'Price List SEK'!N27*FXcurves!U5899</f>
        <v>213.96424093943898</v>
      </c>
      <c r="O27" s="34">
        <f>'Price List SEK'!O27*FXcurves!K5899</f>
        <v>54755.892512833925</v>
      </c>
      <c r="P27" s="34">
        <f>'Price List SEK'!P27*FXcurves!N5899</f>
        <v>412121847.55485886</v>
      </c>
      <c r="Q27" s="34">
        <f>'Price List SEK'!Q27</f>
        <v>2810785.9603510634</v>
      </c>
      <c r="R27" s="34">
        <f>'Price List SEK'!R27*FXcurves!V5899</f>
        <v>371069.34379108943</v>
      </c>
      <c r="S27" s="34">
        <f>'Price List SEK'!S27*FXcurves!J5899</f>
        <v>2341.0009340299243</v>
      </c>
      <c r="T27" s="34">
        <f>'Price List SEK'!T27*FXcurves!L5899</f>
        <v>54278.519419780081</v>
      </c>
    </row>
    <row r="28" spans="1:20" x14ac:dyDescent="0.25">
      <c r="A28" s="20">
        <v>44824</v>
      </c>
      <c r="B28" s="34">
        <f>'Price List SEK'!B28*FXcurves!AK5900</f>
        <v>2.9589901483477767</v>
      </c>
      <c r="C28" s="34">
        <f>'Price List SEK'!C28*FXcurves!AK5900</f>
        <v>14.342959508378911</v>
      </c>
      <c r="D28" s="34">
        <f>'Price List SEK'!D28*FXcurves!AD5900</f>
        <v>1.328676775259406</v>
      </c>
      <c r="E28" s="34">
        <f>'Price List SEK'!E28*FXcurves!X5900</f>
        <v>1.905581345989658</v>
      </c>
      <c r="F28" s="34">
        <f>'Price List SEK'!F28*FXcurves!H5900</f>
        <v>21.650612475457596</v>
      </c>
      <c r="G28" s="34">
        <f>'Price List SEK'!G28*FXcurves!H5900</f>
        <v>33.633369876479215</v>
      </c>
      <c r="H28" s="34">
        <f>'Price List SEK'!H28*FXcurves!G5900</f>
        <v>19.373433041918126</v>
      </c>
      <c r="I28" s="34">
        <f>'Price List SEK'!I28*FXcurves!AE5900</f>
        <v>2152.641623283354</v>
      </c>
      <c r="J28" s="34">
        <f>'Price List SEK'!J28*FXcurves!AC5900</f>
        <v>128.70101701547173</v>
      </c>
      <c r="K28" s="34">
        <f>'Price List SEK'!K28*FXcurves!P5900</f>
        <v>3621.7916766562189</v>
      </c>
      <c r="L28" s="34">
        <f>'Price List SEK'!L28*FXcurves!AB5900</f>
        <v>43.924796673853841</v>
      </c>
      <c r="M28" s="34">
        <f>'Price List SEK'!M28*FXcurves!AM5900</f>
        <v>455.17056969489704</v>
      </c>
      <c r="N28" s="34">
        <f>'Price List SEK'!N28*FXcurves!U5900</f>
        <v>212.74929361092958</v>
      </c>
      <c r="O28" s="34">
        <f>'Price List SEK'!O28*FXcurves!K5900</f>
        <v>53764.3300746315</v>
      </c>
      <c r="P28" s="34">
        <f>'Price List SEK'!P28*FXcurves!N5900</f>
        <v>411378607.35589284</v>
      </c>
      <c r="Q28" s="34">
        <f>'Price List SEK'!Q28</f>
        <v>2797144.0224640449</v>
      </c>
      <c r="R28" s="34">
        <f>'Price List SEK'!R28*FXcurves!V5900</f>
        <v>371634.12661833089</v>
      </c>
      <c r="S28" s="34">
        <f>'Price List SEK'!S28*FXcurves!J5900</f>
        <v>2294.4287886042325</v>
      </c>
      <c r="T28" s="34">
        <f>'Price List SEK'!T28*FXcurves!L5900</f>
        <v>53589.454595032723</v>
      </c>
    </row>
    <row r="29" spans="1:20" x14ac:dyDescent="0.25">
      <c r="A29" s="20">
        <v>44825</v>
      </c>
      <c r="B29" s="34">
        <f>'Price List SEK'!B29*FXcurves!AK5901</f>
        <v>2.9255414518384431</v>
      </c>
      <c r="C29" s="34">
        <f>'Price List SEK'!C29*FXcurves!AK5901</f>
        <v>14.223336114922676</v>
      </c>
      <c r="D29" s="34">
        <f>'Price List SEK'!D29*FXcurves!AD5901</f>
        <v>1.3313623248309838</v>
      </c>
      <c r="E29" s="34">
        <f>'Price List SEK'!E29*FXcurves!X5901</f>
        <v>1.8872911195710917</v>
      </c>
      <c r="F29" s="34">
        <f>'Price List SEK'!F29*FXcurves!H5901</f>
        <v>21.802513459290925</v>
      </c>
      <c r="G29" s="34">
        <f>'Price List SEK'!G29*FXcurves!H5901</f>
        <v>33.482646827429811</v>
      </c>
      <c r="H29" s="34">
        <f>'Price List SEK'!H29*FXcurves!G5901</f>
        <v>19.33700768086517</v>
      </c>
      <c r="I29" s="34">
        <f>'Price List SEK'!I29*FXcurves!AE5901</f>
        <v>2094.772636048257</v>
      </c>
      <c r="J29" s="34">
        <f>'Price List SEK'!J29*FXcurves!AC5901</f>
        <v>125.86634006570269</v>
      </c>
      <c r="K29" s="34">
        <f>'Price List SEK'!K29*FXcurves!P5901</f>
        <v>3560.7415279030924</v>
      </c>
      <c r="L29" s="34">
        <f>'Price List SEK'!L29*FXcurves!AB5901</f>
        <v>43.909504346155359</v>
      </c>
      <c r="M29" s="34">
        <f>'Price List SEK'!M29*FXcurves!AM5901</f>
        <v>450.43426898887571</v>
      </c>
      <c r="N29" s="34">
        <f>'Price List SEK'!N29*FXcurves!U5901</f>
        <v>208.30763491027824</v>
      </c>
      <c r="O29" s="34">
        <f>'Price List SEK'!O29*FXcurves!K5901</f>
        <v>52351.540665658576</v>
      </c>
      <c r="P29" s="34">
        <f>'Price List SEK'!P29*FXcurves!N5901</f>
        <v>402720730.11775267</v>
      </c>
      <c r="Q29" s="34">
        <f>'Price List SEK'!Q29</f>
        <v>2812378.8781261235</v>
      </c>
      <c r="R29" s="34">
        <f>'Price List SEK'!R29*FXcurves!V5901</f>
        <v>367457.50389565626</v>
      </c>
      <c r="S29" s="34">
        <f>'Price List SEK'!S29*FXcurves!J5901</f>
        <v>2248.7358594974767</v>
      </c>
      <c r="T29" s="34">
        <f>'Price List SEK'!T29*FXcurves!L5901</f>
        <v>53306.390384137369</v>
      </c>
    </row>
    <row r="30" spans="1:20" x14ac:dyDescent="0.25">
      <c r="A30" s="20">
        <v>44826</v>
      </c>
      <c r="B30" s="34">
        <f>'Price List SEK'!B30*FXcurves!AK5902</f>
        <v>2.9184862087802914</v>
      </c>
      <c r="C30" s="34">
        <f>'Price List SEK'!C30*FXcurves!AK5902</f>
        <v>14.221871921799416</v>
      </c>
      <c r="D30" s="34">
        <f>'Price List SEK'!D30*FXcurves!AD5902</f>
        <v>1.3273183749165292</v>
      </c>
      <c r="E30" s="34">
        <f>'Price List SEK'!E30*FXcurves!X5902</f>
        <v>1.9146585376203955</v>
      </c>
      <c r="F30" s="34">
        <f>'Price List SEK'!F30*FXcurves!H5902</f>
        <v>21.774601652992061</v>
      </c>
      <c r="G30" s="34">
        <f>'Price List SEK'!G30*FXcurves!H5902</f>
        <v>33.489979484960408</v>
      </c>
      <c r="H30" s="34">
        <f>'Price List SEK'!H30*FXcurves!G5902</f>
        <v>19.47638756581156</v>
      </c>
      <c r="I30" s="34">
        <f>'Price List SEK'!I30*FXcurves!AE5902</f>
        <v>2033.9378253146094</v>
      </c>
      <c r="J30" s="34">
        <f>'Price List SEK'!J30*FXcurves!AC5902</f>
        <v>125.68244597628164</v>
      </c>
      <c r="K30" s="34">
        <f>'Price List SEK'!K30*FXcurves!P5902</f>
        <v>3594.7100615941522</v>
      </c>
      <c r="L30" s="34">
        <f>'Price List SEK'!L30*FXcurves!AB5902</f>
        <v>43.566124545452702</v>
      </c>
      <c r="M30" s="34">
        <f>'Price List SEK'!M30*FXcurves!AM5902</f>
        <v>450.67685375505562</v>
      </c>
      <c r="N30" s="34">
        <f>'Price List SEK'!N30*FXcurves!U5902</f>
        <v>207.27167567695386</v>
      </c>
      <c r="O30" s="34">
        <f>'Price List SEK'!O30*FXcurves!K5902</f>
        <v>52683.063087300427</v>
      </c>
      <c r="P30" s="34">
        <f>'Price List SEK'!P30*FXcurves!N5902</f>
        <v>403475047.69937766</v>
      </c>
      <c r="Q30" s="34">
        <f>'Price List SEK'!Q30</f>
        <v>2812509.8656355161</v>
      </c>
      <c r="R30" s="34">
        <f>'Price List SEK'!R30*FXcurves!V5902</f>
        <v>364154.0883654225</v>
      </c>
      <c r="S30" s="34">
        <f>'Price List SEK'!S30*FXcurves!J5902</f>
        <v>2267.9273332663684</v>
      </c>
      <c r="T30" s="34">
        <f>'Price List SEK'!T30*FXcurves!L5902</f>
        <v>53390.322865464608</v>
      </c>
    </row>
    <row r="31" spans="1:20" x14ac:dyDescent="0.25">
      <c r="A31" s="20">
        <v>44827</v>
      </c>
      <c r="B31" s="34">
        <f>'Price List SEK'!B31*FXcurves!AK5903</f>
        <v>2.8868503301679977</v>
      </c>
      <c r="C31" s="34">
        <f>'Price List SEK'!C31*FXcurves!AK5903</f>
        <v>13.893764874982878</v>
      </c>
      <c r="D31" s="34">
        <f>'Price List SEK'!D31*FXcurves!AD5903</f>
        <v>1.3111920152415217</v>
      </c>
      <c r="E31" s="34">
        <f>'Price List SEK'!E31*FXcurves!X5903</f>
        <v>1.8941648625456695</v>
      </c>
      <c r="F31" s="34">
        <f>'Price List SEK'!F31*FXcurves!H5903</f>
        <v>21.595792211540299</v>
      </c>
      <c r="G31" s="34">
        <f>'Price List SEK'!G31*FXcurves!H5903</f>
        <v>33.274827260830619</v>
      </c>
      <c r="H31" s="34">
        <f>'Price List SEK'!H31*FXcurves!G5903</f>
        <v>19.188091236997547</v>
      </c>
      <c r="I31" s="34">
        <f>'Price List SEK'!I31*FXcurves!AE5903</f>
        <v>1910.7529172033708</v>
      </c>
      <c r="J31" s="34">
        <f>'Price List SEK'!J31*FXcurves!AC5903</f>
        <v>123.77624132751218</v>
      </c>
      <c r="K31" s="34">
        <f>'Price List SEK'!K31*FXcurves!P5903</f>
        <v>3561.7642700790366</v>
      </c>
      <c r="L31" s="34">
        <f>'Price List SEK'!L31*FXcurves!AB5903</f>
        <v>43.61473295306012</v>
      </c>
      <c r="M31" s="34">
        <f>'Price List SEK'!M31*FXcurves!AM5903</f>
        <v>437.3082428038968</v>
      </c>
      <c r="N31" s="34">
        <f>'Price List SEK'!N31*FXcurves!U5903</f>
        <v>203.84600279934727</v>
      </c>
      <c r="O31" s="34">
        <f>'Price List SEK'!O31*FXcurves!K5903</f>
        <v>50105.471189293479</v>
      </c>
      <c r="P31" s="34">
        <f>'Price List SEK'!P31*FXcurves!N5903</f>
        <v>398795065.18562824</v>
      </c>
      <c r="Q31" s="34">
        <f>'Price List SEK'!Q31</f>
        <v>2787890.7724281042</v>
      </c>
      <c r="R31" s="34">
        <f>'Price List SEK'!R31*FXcurves!V5903</f>
        <v>364068.48589052598</v>
      </c>
      <c r="S31" s="34">
        <f>'Price List SEK'!S31*FXcurves!J5903</f>
        <v>2178.0545427898319</v>
      </c>
      <c r="T31" s="34">
        <f>'Price List SEK'!T31*FXcurves!L5903</f>
        <v>52679.251513759387</v>
      </c>
    </row>
    <row r="32" spans="1:20" x14ac:dyDescent="0.25">
      <c r="A32" s="20">
        <v>44830</v>
      </c>
      <c r="B32" s="34">
        <f>'Price List SEK'!B32*FXcurves!AK5904</f>
        <v>2.8563127676173155</v>
      </c>
      <c r="C32" s="34">
        <f>'Price List SEK'!C32*FXcurves!AK5904</f>
        <v>13.940558107750007</v>
      </c>
      <c r="D32" s="34">
        <f>'Price List SEK'!D32*FXcurves!AD5904</f>
        <v>1.3117649762016574</v>
      </c>
      <c r="E32" s="34">
        <f>'Price List SEK'!E32*FXcurves!X5904</f>
        <v>1.9077354860257285</v>
      </c>
      <c r="F32" s="34">
        <f>'Price List SEK'!F32*FXcurves!H5904</f>
        <v>21.500849434502584</v>
      </c>
      <c r="G32" s="34">
        <f>'Price List SEK'!G32*FXcurves!H5904</f>
        <v>33.670124835819749</v>
      </c>
      <c r="H32" s="34">
        <f>'Price List SEK'!H32*FXcurves!G5904</f>
        <v>19.031039435303324</v>
      </c>
      <c r="I32" s="34">
        <f>'Price List SEK'!I32*FXcurves!AE5904</f>
        <v>1929.7302660171633</v>
      </c>
      <c r="J32" s="34">
        <f>'Price List SEK'!J32*FXcurves!AC5904</f>
        <v>123.90558106419115</v>
      </c>
      <c r="K32" s="34">
        <f>'Price List SEK'!K32*FXcurves!P5904</f>
        <v>3574.5170683893671</v>
      </c>
      <c r="L32" s="34">
        <f>'Price List SEK'!L32*FXcurves!AB5904</f>
        <v>44.198315224723764</v>
      </c>
      <c r="M32" s="34">
        <f>'Price List SEK'!M32*FXcurves!AM5904</f>
        <v>439.59367929245224</v>
      </c>
      <c r="N32" s="34">
        <f>'Price List SEK'!N32*FXcurves!U5904</f>
        <v>203.81169578422578</v>
      </c>
      <c r="O32" s="34">
        <f>'Price List SEK'!O32*FXcurves!K5904</f>
        <v>49014.594487054754</v>
      </c>
      <c r="P32" s="34">
        <f>'Price List SEK'!P32*FXcurves!N5904</f>
        <v>396609151.87521422</v>
      </c>
      <c r="Q32" s="34">
        <f>'Price List SEK'!Q32</f>
        <v>2762372.024289249</v>
      </c>
      <c r="R32" s="34">
        <f>'Price List SEK'!R32*FXcurves!V5904</f>
        <v>369760.19007360202</v>
      </c>
      <c r="S32" s="34">
        <f>'Price List SEK'!S32*FXcurves!J5904</f>
        <v>2167.2334687043081</v>
      </c>
      <c r="T32" s="34">
        <f>'Price List SEK'!T32*FXcurves!L5904</f>
        <v>52112.877462356118</v>
      </c>
    </row>
    <row r="33" spans="1:20" x14ac:dyDescent="0.25">
      <c r="A33" s="20">
        <v>44831</v>
      </c>
      <c r="B33" s="34">
        <f>'Price List SEK'!B33*FXcurves!AK5905</f>
        <v>2.8759853950291294</v>
      </c>
      <c r="C33" s="34">
        <f>'Price List SEK'!C33*FXcurves!AK5905</f>
        <v>13.928187070563844</v>
      </c>
      <c r="D33" s="34">
        <f>'Price List SEK'!D33*FXcurves!AD5905</f>
        <v>1.3164942476232366</v>
      </c>
      <c r="E33" s="34">
        <f>'Price List SEK'!E33*FXcurves!X5905</f>
        <v>1.8911596762617493</v>
      </c>
      <c r="F33" s="34">
        <f>'Price List SEK'!F33*FXcurves!H5905</f>
        <v>21.653626380636659</v>
      </c>
      <c r="G33" s="34">
        <f>'Price List SEK'!G33*FXcurves!H5905</f>
        <v>33.504422229166607</v>
      </c>
      <c r="H33" s="34">
        <f>'Price List SEK'!H33*FXcurves!G5905</f>
        <v>19.071920653003101</v>
      </c>
      <c r="I33" s="34">
        <f>'Price List SEK'!I33*FXcurves!AE5905</f>
        <v>1959.4125181382863</v>
      </c>
      <c r="J33" s="34">
        <f>'Price List SEK'!J33*FXcurves!AC5905</f>
        <v>124.88034608557599</v>
      </c>
      <c r="K33" s="34">
        <f>'Price List SEK'!K33*FXcurves!P5905</f>
        <v>3559.992658646448</v>
      </c>
      <c r="L33" s="34">
        <f>'Price List SEK'!L33*FXcurves!AB5905</f>
        <v>44.9035256822024</v>
      </c>
      <c r="M33" s="34">
        <f>'Price List SEK'!M33*FXcurves!AM5905</f>
        <v>435.23413251898074</v>
      </c>
      <c r="N33" s="34">
        <f>'Price List SEK'!N33*FXcurves!U5905</f>
        <v>202.01383289603058</v>
      </c>
      <c r="O33" s="34">
        <f>'Price List SEK'!O33*FXcurves!K5905</f>
        <v>49179.754824898439</v>
      </c>
      <c r="P33" s="34">
        <f>'Price List SEK'!P33*FXcurves!N5905</f>
        <v>398369228.684407</v>
      </c>
      <c r="Q33" s="34">
        <f>'Price List SEK'!Q33</f>
        <v>2747583.8737811362</v>
      </c>
      <c r="R33" s="34">
        <f>'Price List SEK'!R33*FXcurves!V5905</f>
        <v>366572.25434337324</v>
      </c>
      <c r="S33" s="34">
        <f>'Price List SEK'!S33*FXcurves!J5905</f>
        <v>2145.6403533231387</v>
      </c>
      <c r="T33" s="34">
        <f>'Price List SEK'!T33*FXcurves!L5905</f>
        <v>52180.547558880331</v>
      </c>
    </row>
    <row r="34" spans="1:20" x14ac:dyDescent="0.25">
      <c r="A34" s="20">
        <v>44832</v>
      </c>
      <c r="B34" s="34">
        <f>'Price List SEK'!B34*FXcurves!AK5906</f>
        <v>2.9100426183696464</v>
      </c>
      <c r="C34" s="34">
        <f>'Price List SEK'!C34*FXcurves!AK5906</f>
        <v>14.200441090693275</v>
      </c>
      <c r="D34" s="34">
        <f>'Price List SEK'!D34*FXcurves!AD5906</f>
        <v>1.3258285481108383</v>
      </c>
      <c r="E34" s="34">
        <f>'Price List SEK'!E34*FXcurves!X5906</f>
        <v>1.9111999059111628</v>
      </c>
      <c r="F34" s="34">
        <f>'Price List SEK'!F34*FXcurves!H5906</f>
        <v>21.611671432703581</v>
      </c>
      <c r="G34" s="34">
        <f>'Price List SEK'!G34*FXcurves!H5906</f>
        <v>33.228720250962304</v>
      </c>
      <c r="H34" s="34">
        <f>'Price List SEK'!H34*FXcurves!G5906</f>
        <v>19.562816778528511</v>
      </c>
      <c r="I34" s="34">
        <f>'Price List SEK'!I34*FXcurves!AE5906</f>
        <v>1957.6830915148382</v>
      </c>
      <c r="J34" s="34">
        <f>'Price List SEK'!J34*FXcurves!AC5906</f>
        <v>125.4281825580976</v>
      </c>
      <c r="K34" s="34">
        <f>'Price List SEK'!K34*FXcurves!P5906</f>
        <v>3586.6749821918206</v>
      </c>
      <c r="L34" s="34">
        <f>'Price List SEK'!L34*FXcurves!AB5906</f>
        <v>44.711615230126213</v>
      </c>
      <c r="M34" s="34">
        <f>'Price List SEK'!M34*FXcurves!AM5906</f>
        <v>441.21122036206458</v>
      </c>
      <c r="N34" s="34">
        <f>'Price List SEK'!N34*FXcurves!U5906</f>
        <v>204.94119057956635</v>
      </c>
      <c r="O34" s="34">
        <f>'Price List SEK'!O34*FXcurves!K5906</f>
        <v>50675.714979121469</v>
      </c>
      <c r="P34" s="34">
        <f>'Price List SEK'!P34*FXcurves!N5906</f>
        <v>406436654.74031597</v>
      </c>
      <c r="Q34" s="34">
        <f>'Price List SEK'!Q34</f>
        <v>2775737.1989535787</v>
      </c>
      <c r="R34" s="34">
        <f>'Price List SEK'!R34*FXcurves!V5906</f>
        <v>366288.68716831738</v>
      </c>
      <c r="S34" s="34">
        <f>'Price List SEK'!S34*FXcurves!J5906</f>
        <v>2212.1689720599752</v>
      </c>
      <c r="T34" s="34">
        <f>'Price List SEK'!T34*FXcurves!L5906</f>
        <v>53071.135757821874</v>
      </c>
    </row>
    <row r="35" spans="1:20" x14ac:dyDescent="0.25">
      <c r="A35" s="20">
        <v>44833</v>
      </c>
      <c r="B35" s="34">
        <f>'Price List SEK'!B35*FXcurves!AK5907</f>
        <v>2.9281767573617032</v>
      </c>
      <c r="C35" s="34">
        <f>'Price List SEK'!C35*FXcurves!AK5907</f>
        <v>14.266152931088936</v>
      </c>
      <c r="D35" s="34">
        <f>'Price List SEK'!D35*FXcurves!AD5907</f>
        <v>1.3168861728425947</v>
      </c>
      <c r="E35" s="34">
        <f>'Price List SEK'!E35*FXcurves!X5907</f>
        <v>1.9160600521316997</v>
      </c>
      <c r="F35" s="34">
        <f>'Price List SEK'!F35*FXcurves!H5907</f>
        <v>21.257127402530902</v>
      </c>
      <c r="G35" s="34">
        <f>'Price List SEK'!G35*FXcurves!H5907</f>
        <v>33.240040630455056</v>
      </c>
      <c r="H35" s="34">
        <f>'Price List SEK'!H35*FXcurves!G5907</f>
        <v>19.242144243362663</v>
      </c>
      <c r="I35" s="34">
        <f>'Price List SEK'!I35*FXcurves!AE5907</f>
        <v>1926.3240897379351</v>
      </c>
      <c r="J35" s="34">
        <f>'Price List SEK'!J35*FXcurves!AC5907</f>
        <v>125.32702304540146</v>
      </c>
      <c r="K35" s="34">
        <f>'Price List SEK'!K35*FXcurves!P5907</f>
        <v>3575.0388573388286</v>
      </c>
      <c r="L35" s="34">
        <f>'Price List SEK'!L35*FXcurves!AB5907</f>
        <v>44.542235622306094</v>
      </c>
      <c r="M35" s="34">
        <f>'Price List SEK'!M35*FXcurves!AM5907</f>
        <v>446.38960924830462</v>
      </c>
      <c r="N35" s="34">
        <f>'Price List SEK'!N35*FXcurves!U5907</f>
        <v>204.32622933268769</v>
      </c>
      <c r="O35" s="34">
        <f>'Price List SEK'!O35*FXcurves!K5907</f>
        <v>51628.218436100447</v>
      </c>
      <c r="P35" s="34">
        <f>'Price List SEK'!P35*FXcurves!N5907</f>
        <v>408637488.38184106</v>
      </c>
      <c r="Q35" s="34">
        <f>'Price List SEK'!Q35</f>
        <v>2774201.0375448428</v>
      </c>
      <c r="R35" s="34">
        <f>'Price List SEK'!R35*FXcurves!V5907</f>
        <v>370422.11962296191</v>
      </c>
      <c r="S35" s="34">
        <f>'Price List SEK'!S35*FXcurves!J5907</f>
        <v>2238.3986409759214</v>
      </c>
      <c r="T35" s="34">
        <f>'Price List SEK'!T35*FXcurves!L5907</f>
        <v>53140.258577581604</v>
      </c>
    </row>
    <row r="36" spans="1:20" x14ac:dyDescent="0.25">
      <c r="A36" s="20">
        <v>44834</v>
      </c>
      <c r="B36" s="34">
        <f>'Price List SEK'!B36*FXcurves!AK5908</f>
        <v>2.9506743606511812</v>
      </c>
      <c r="C36" s="34">
        <f>'Price List SEK'!C36*FXcurves!AK5908</f>
        <v>14.338244035446888</v>
      </c>
      <c r="D36" s="34">
        <f>'Price List SEK'!D36*FXcurves!AD5908</f>
        <v>1.32058976012509</v>
      </c>
      <c r="E36" s="34">
        <f>'Price List SEK'!E36*FXcurves!X5908</f>
        <v>1.9737260260330036</v>
      </c>
      <c r="F36" s="34">
        <f>'Price List SEK'!F36*FXcurves!H5908</f>
        <v>21.496888303911472</v>
      </c>
      <c r="G36" s="34">
        <f>'Price List SEK'!G36*FXcurves!H5908</f>
        <v>33.981673807595115</v>
      </c>
      <c r="H36" s="34">
        <f>'Price List SEK'!H36*FXcurves!G5908</f>
        <v>19.267337025205954</v>
      </c>
      <c r="I36" s="34">
        <f>'Price List SEK'!I36*FXcurves!AE5908</f>
        <v>2051.8952842053463</v>
      </c>
      <c r="J36" s="34">
        <f>'Price List SEK'!J36*FXcurves!AC5908</f>
        <v>126.12912632539235</v>
      </c>
      <c r="K36" s="34">
        <f>'Price List SEK'!K36*FXcurves!P5908</f>
        <v>3575.5284444374497</v>
      </c>
      <c r="L36" s="34">
        <f>'Price List SEK'!L36*FXcurves!AB5908</f>
        <v>45.098336562253941</v>
      </c>
      <c r="M36" s="34">
        <f>'Price List SEK'!M36*FXcurves!AM5908</f>
        <v>454.14947228765891</v>
      </c>
      <c r="N36" s="34">
        <f>'Price List SEK'!N36*FXcurves!U5908</f>
        <v>207.43035933204413</v>
      </c>
      <c r="O36" s="34">
        <f>'Price List SEK'!O36*FXcurves!K5908</f>
        <v>52550.313831544678</v>
      </c>
      <c r="P36" s="34">
        <f>'Price List SEK'!P36*FXcurves!N5908</f>
        <v>412733426.17094779</v>
      </c>
      <c r="Q36" s="34">
        <f>'Price List SEK'!Q36</f>
        <v>2769059.2649369002</v>
      </c>
      <c r="R36" s="34">
        <f>'Price List SEK'!R36*FXcurves!V5908</f>
        <v>371546.93970428524</v>
      </c>
      <c r="S36" s="34">
        <f>'Price List SEK'!S36*FXcurves!J5908</f>
        <v>2252.4343937626754</v>
      </c>
      <c r="T36" s="34">
        <f>'Price List SEK'!T36*FXcurves!L5908</f>
        <v>53898.030944667938</v>
      </c>
    </row>
    <row r="37" spans="1:20" x14ac:dyDescent="0.25">
      <c r="A37" s="20">
        <v>44837</v>
      </c>
      <c r="B37" s="34">
        <f>'Price List SEK'!B37*FXcurves!AK5909</f>
        <v>2.9448992175875204</v>
      </c>
      <c r="C37" s="34">
        <f>'Price List SEK'!C37*FXcurves!AK5909</f>
        <v>14.382261765806236</v>
      </c>
      <c r="D37" s="34">
        <f>'Price List SEK'!D37*FXcurves!AD5909</f>
        <v>1.3192650548779545</v>
      </c>
      <c r="E37" s="34">
        <f>'Price List SEK'!E37*FXcurves!X5909</f>
        <v>1.9360380580872603</v>
      </c>
      <c r="F37" s="34">
        <f>'Price List SEK'!F37*FXcurves!H5909</f>
        <v>21.728879459408027</v>
      </c>
      <c r="G37" s="34">
        <f>'Price List SEK'!G37*FXcurves!H5909</f>
        <v>34.283779655204</v>
      </c>
      <c r="H37" s="34">
        <f>'Price List SEK'!H37*FXcurves!G5909</f>
        <v>19.463112883827836</v>
      </c>
      <c r="I37" s="34">
        <f>'Price List SEK'!I37*FXcurves!AE5909</f>
        <v>2004.0425813473523</v>
      </c>
      <c r="J37" s="34">
        <f>'Price List SEK'!J37*FXcurves!AC5909</f>
        <v>127.52668120842689</v>
      </c>
      <c r="K37" s="34">
        <f>'Price List SEK'!K37*FXcurves!P5909</f>
        <v>3624.8565779213768</v>
      </c>
      <c r="L37" s="34">
        <f>'Price List SEK'!L37*FXcurves!AB5909</f>
        <v>45.049352934243963</v>
      </c>
      <c r="M37" s="34">
        <f>'Price List SEK'!M37*FXcurves!AM5909</f>
        <v>455.47561659564849</v>
      </c>
      <c r="N37" s="34">
        <f>'Price List SEK'!N37*FXcurves!U5909</f>
        <v>206.43834790858108</v>
      </c>
      <c r="O37" s="34">
        <f>'Price List SEK'!O37*FXcurves!K5909</f>
        <v>53463.456963905599</v>
      </c>
      <c r="P37" s="34">
        <f>'Price List SEK'!P37*FXcurves!N5909</f>
        <v>418605635.12351614</v>
      </c>
      <c r="Q37" s="34">
        <f>'Price List SEK'!Q37</f>
        <v>2779156.848174246</v>
      </c>
      <c r="R37" s="34">
        <f>'Price List SEK'!R37*FXcurves!V5909</f>
        <v>369074.46637382807</v>
      </c>
      <c r="S37" s="34">
        <f>'Price List SEK'!S37*FXcurves!J5909</f>
        <v>2255.0095923025142</v>
      </c>
      <c r="T37" s="34">
        <f>'Price List SEK'!T37*FXcurves!L5909</f>
        <v>54516.850643299418</v>
      </c>
    </row>
    <row r="38" spans="1:20" x14ac:dyDescent="0.25">
      <c r="A38" s="20">
        <v>44838</v>
      </c>
      <c r="B38" s="34">
        <f>'Price List SEK'!B38*FXcurves!AK5910</f>
        <v>2.9509181865085408</v>
      </c>
      <c r="C38" s="34">
        <f>'Price List SEK'!C38*FXcurves!AK5910</f>
        <v>14.581728209116584</v>
      </c>
      <c r="D38" s="34">
        <f>'Price List SEK'!D38*FXcurves!AD5910</f>
        <v>1.3101883604910809</v>
      </c>
      <c r="E38" s="34">
        <f>'Price List SEK'!E38*FXcurves!X5910</f>
        <v>1.943527062800237</v>
      </c>
      <c r="F38" s="34">
        <f>'Price List SEK'!F38*FXcurves!H5910</f>
        <v>21.783060859941312</v>
      </c>
      <c r="G38" s="34">
        <f>'Price List SEK'!G38*FXcurves!H5910</f>
        <v>34.317879884935429</v>
      </c>
      <c r="H38" s="34">
        <f>'Price List SEK'!H38*FXcurves!G5910</f>
        <v>19.765833958724855</v>
      </c>
      <c r="I38" s="34">
        <f>'Price List SEK'!I38*FXcurves!AE5910</f>
        <v>2075.6855638667212</v>
      </c>
      <c r="J38" s="34">
        <f>'Price List SEK'!J38*FXcurves!AC5910</f>
        <v>130.38896897216415</v>
      </c>
      <c r="K38" s="34">
        <f>'Price List SEK'!K38*FXcurves!P5910</f>
        <v>3668.6231611312237</v>
      </c>
      <c r="L38" s="34">
        <f>'Price List SEK'!L38*FXcurves!AB5910</f>
        <v>44.810199122847472</v>
      </c>
      <c r="M38" s="34">
        <f>'Price List SEK'!M38*FXcurves!AM5910</f>
        <v>458.25785600180336</v>
      </c>
      <c r="N38" s="34">
        <f>'Price List SEK'!N38*FXcurves!U5910</f>
        <v>207.47045538192432</v>
      </c>
      <c r="O38" s="34">
        <f>'Price List SEK'!O38*FXcurves!K5910</f>
        <v>54788.037624965487</v>
      </c>
      <c r="P38" s="34">
        <f>'Price List SEK'!P38*FXcurves!N5910</f>
        <v>424223671.11335272</v>
      </c>
      <c r="Q38" s="34">
        <f>'Price List SEK'!Q38</f>
        <v>2754273.8767226478</v>
      </c>
      <c r="R38" s="34">
        <f>'Price List SEK'!R38*FXcurves!V5910</f>
        <v>372159.43366911239</v>
      </c>
      <c r="S38" s="34">
        <f>'Price List SEK'!S38*FXcurves!J5910</f>
        <v>2313.6495442027526</v>
      </c>
      <c r="T38" s="34">
        <f>'Price List SEK'!T38*FXcurves!L5910</f>
        <v>55249.120160717292</v>
      </c>
    </row>
    <row r="39" spans="1:20" x14ac:dyDescent="0.25">
      <c r="A39" s="20">
        <v>44839</v>
      </c>
      <c r="B39" s="34">
        <f>'Price List SEK'!B39*FXcurves!AK5911</f>
        <v>2.9252058492816793</v>
      </c>
      <c r="C39" s="34">
        <f>'Price List SEK'!C39*FXcurves!AK5911</f>
        <v>14.401496028541228</v>
      </c>
      <c r="D39" s="34">
        <f>'Price List SEK'!D39*FXcurves!AD5911</f>
        <v>1.3168894846670871</v>
      </c>
      <c r="E39" s="34">
        <f>'Price List SEK'!E39*FXcurves!X5911</f>
        <v>1.9524844762306754</v>
      </c>
      <c r="F39" s="34">
        <f>'Price List SEK'!F39*FXcurves!H5911</f>
        <v>21.732101513351427</v>
      </c>
      <c r="G39" s="34">
        <f>'Price List SEK'!G39*FXcurves!H5911</f>
        <v>34.169227097046011</v>
      </c>
      <c r="H39" s="34">
        <f>'Price List SEK'!H39*FXcurves!G5911</f>
        <v>19.712256205610842</v>
      </c>
      <c r="I39" s="34">
        <f>'Price List SEK'!I39*FXcurves!AE5911</f>
        <v>2087.6493706214533</v>
      </c>
      <c r="J39" s="34">
        <f>'Price List SEK'!J39*FXcurves!AC5911</f>
        <v>127.80763798968781</v>
      </c>
      <c r="K39" s="34">
        <f>'Price List SEK'!K39*FXcurves!P5911</f>
        <v>3603.5471241218243</v>
      </c>
      <c r="L39" s="34">
        <f>'Price List SEK'!L39*FXcurves!AB5911</f>
        <v>44.369810079847994</v>
      </c>
      <c r="M39" s="34">
        <f>'Price List SEK'!M39*FXcurves!AM5911</f>
        <v>456.47229675272922</v>
      </c>
      <c r="N39" s="34">
        <f>'Price List SEK'!N39*FXcurves!U5911</f>
        <v>204.2856149615406</v>
      </c>
      <c r="O39" s="34">
        <f>'Price List SEK'!O39*FXcurves!K5911</f>
        <v>53191.214782211602</v>
      </c>
      <c r="P39" s="34">
        <f>'Price List SEK'!P39*FXcurves!N5911</f>
        <v>420461438.14161235</v>
      </c>
      <c r="Q39" s="34">
        <f>'Price List SEK'!Q39</f>
        <v>2778915.1954745324</v>
      </c>
      <c r="R39" s="34">
        <f>'Price List SEK'!R39*FXcurves!V5911</f>
        <v>373120.41758972307</v>
      </c>
      <c r="S39" s="34">
        <f>'Price List SEK'!S39*FXcurves!J5911</f>
        <v>2268.8710821148411</v>
      </c>
      <c r="T39" s="34">
        <f>'Price List SEK'!T39*FXcurves!L5911</f>
        <v>54311.890931824273</v>
      </c>
    </row>
    <row r="40" spans="1:20" x14ac:dyDescent="0.25">
      <c r="A40" s="20">
        <v>44840</v>
      </c>
      <c r="B40" s="34">
        <f>'Price List SEK'!B40*FXcurves!AK5912</f>
        <v>2.8761692983992022</v>
      </c>
      <c r="C40" s="34">
        <f>'Price List SEK'!C40*FXcurves!AK5912</f>
        <v>14.320447481124829</v>
      </c>
      <c r="D40" s="34">
        <f>'Price List SEK'!D40*FXcurves!AD5912</f>
        <v>1.3173701820974364</v>
      </c>
      <c r="E40" s="34">
        <f>'Price List SEK'!E40*FXcurves!X5912</f>
        <v>1.967213433892067</v>
      </c>
      <c r="F40" s="34">
        <f>'Price List SEK'!F40*FXcurves!H5912</f>
        <v>21.487913503759653</v>
      </c>
      <c r="G40" s="34">
        <f>'Price List SEK'!G40*FXcurves!H5912</f>
        <v>33.958960928613628</v>
      </c>
      <c r="H40" s="34">
        <f>'Price List SEK'!H40*FXcurves!G5912</f>
        <v>19.30335491346829</v>
      </c>
      <c r="I40" s="34">
        <f>'Price List SEK'!I40*FXcurves!AE5912</f>
        <v>2087.7236777055791</v>
      </c>
      <c r="J40" s="34">
        <f>'Price List SEK'!J40*FXcurves!AC5912</f>
        <v>124.81617095469741</v>
      </c>
      <c r="K40" s="34">
        <f>'Price List SEK'!K40*FXcurves!P5912</f>
        <v>3554.8435905301735</v>
      </c>
      <c r="L40" s="34">
        <f>'Price List SEK'!L40*FXcurves!AB5912</f>
        <v>44.435519332121387</v>
      </c>
      <c r="M40" s="34">
        <f>'Price List SEK'!M40*FXcurves!AM5912</f>
        <v>452.36004903938567</v>
      </c>
      <c r="N40" s="34">
        <f>'Price List SEK'!N40*FXcurves!U5912</f>
        <v>203.29377530519838</v>
      </c>
      <c r="O40" s="34">
        <f>'Price List SEK'!O40*FXcurves!K5912</f>
        <v>51728.613188764546</v>
      </c>
      <c r="P40" s="34">
        <f>'Price List SEK'!P40*FXcurves!N5912</f>
        <v>416287757.86463314</v>
      </c>
      <c r="Q40" s="34">
        <f>'Price List SEK'!Q40</f>
        <v>2800998.0544456942</v>
      </c>
      <c r="R40" s="34">
        <f>'Price List SEK'!R40*FXcurves!V5912</f>
        <v>366124.99291220086</v>
      </c>
      <c r="S40" s="34">
        <f>'Price List SEK'!S40*FXcurves!J5912</f>
        <v>2195.3537775860236</v>
      </c>
      <c r="T40" s="34">
        <f>'Price List SEK'!T40*FXcurves!L5912</f>
        <v>53576.243004487718</v>
      </c>
    </row>
    <row r="41" spans="1:20" x14ac:dyDescent="0.25">
      <c r="A41" s="20">
        <v>44841</v>
      </c>
      <c r="B41" s="34">
        <f>'Price List SEK'!B41*FXcurves!AK5913</f>
        <v>2.8431238379056509</v>
      </c>
      <c r="C41" s="34">
        <f>'Price List SEK'!C41*FXcurves!AK5913</f>
        <v>14.303156156623153</v>
      </c>
      <c r="D41" s="34">
        <f>'Price List SEK'!D41*FXcurves!AD5913</f>
        <v>1.3152131808191379</v>
      </c>
      <c r="E41" s="34">
        <f>'Price List SEK'!E41*FXcurves!X5913</f>
        <v>1.9368729599335734</v>
      </c>
      <c r="F41" s="34">
        <f>'Price List SEK'!F41*FXcurves!H5913</f>
        <v>21.569741521424245</v>
      </c>
      <c r="G41" s="34">
        <f>'Price List SEK'!G41*FXcurves!H5913</f>
        <v>33.837816564445674</v>
      </c>
      <c r="H41" s="34">
        <f>'Price List SEK'!H41*FXcurves!G5913</f>
        <v>19.33227833062023</v>
      </c>
      <c r="I41" s="34">
        <f>'Price List SEK'!I41*FXcurves!AE5913</f>
        <v>2063.8767629012696</v>
      </c>
      <c r="J41" s="34">
        <f>'Price List SEK'!J41*FXcurves!AC5913</f>
        <v>122.83418192023181</v>
      </c>
      <c r="K41" s="34">
        <f>'Price List SEK'!K41*FXcurves!P5913</f>
        <v>3593.8547910409538</v>
      </c>
      <c r="L41" s="34">
        <f>'Price List SEK'!L41*FXcurves!AB5913</f>
        <v>43.717222226002619</v>
      </c>
      <c r="M41" s="34">
        <f>'Price List SEK'!M41*FXcurves!AM5913</f>
        <v>446.57259164958748</v>
      </c>
      <c r="N41" s="34">
        <f>'Price List SEK'!N41*FXcurves!U5913</f>
        <v>200.30948265347163</v>
      </c>
      <c r="O41" s="34">
        <f>'Price List SEK'!O41*FXcurves!K5913</f>
        <v>51110.63453997871</v>
      </c>
      <c r="P41" s="34">
        <f>'Price List SEK'!P41*FXcurves!N5913</f>
        <v>413467841.0180279</v>
      </c>
      <c r="Q41" s="34">
        <f>'Price List SEK'!Q41</f>
        <v>2797767.3142239917</v>
      </c>
      <c r="R41" s="34">
        <f>'Price List SEK'!R41*FXcurves!V5913</f>
        <v>360925.89840155182</v>
      </c>
      <c r="S41" s="34">
        <f>'Price List SEK'!S41*FXcurves!J5913</f>
        <v>2178.5445101819159</v>
      </c>
      <c r="T41" s="34">
        <f>'Price List SEK'!T41*FXcurves!L5913</f>
        <v>53127.375195545399</v>
      </c>
    </row>
    <row r="42" spans="1:20" x14ac:dyDescent="0.25">
      <c r="A42" s="20">
        <v>44844</v>
      </c>
      <c r="B42" s="34">
        <f>'Price List SEK'!B42*FXcurves!AK5914</f>
        <v>2.8376962876811866</v>
      </c>
      <c r="C42" s="34">
        <f>'Price List SEK'!C42*FXcurves!AK5914</f>
        <v>14.246004723916254</v>
      </c>
      <c r="D42" s="34">
        <f>'Price List SEK'!D42*FXcurves!AD5914</f>
        <v>1.3135677331410465</v>
      </c>
      <c r="E42" s="34">
        <f>'Price List SEK'!E42*FXcurves!X5914</f>
        <v>1.9315886259378261</v>
      </c>
      <c r="F42" s="34">
        <f>'Price List SEK'!F42*FXcurves!H5914</f>
        <v>21.576870394108237</v>
      </c>
      <c r="G42" s="34">
        <f>'Price List SEK'!G42*FXcurves!H5914</f>
        <v>33.939996853381381</v>
      </c>
      <c r="H42" s="34">
        <f>'Price List SEK'!H42*FXcurves!G5914</f>
        <v>19.331292636958342</v>
      </c>
      <c r="I42" s="34">
        <f>'Price List SEK'!I42*FXcurves!AE5914</f>
        <v>2127.8627841661068</v>
      </c>
      <c r="J42" s="34">
        <f>'Price List SEK'!J42*FXcurves!AC5914</f>
        <v>121.49918558021058</v>
      </c>
      <c r="K42" s="34">
        <f>'Price List SEK'!K42*FXcurves!P5914</f>
        <v>3531.2291595628099</v>
      </c>
      <c r="L42" s="34">
        <f>'Price List SEK'!L42*FXcurves!AB5914</f>
        <v>43.316508678809967</v>
      </c>
      <c r="M42" s="34">
        <f>'Price List SEK'!M42*FXcurves!AM5914</f>
        <v>447.07545123749583</v>
      </c>
      <c r="N42" s="34">
        <f>'Price List SEK'!N42*FXcurves!U5914</f>
        <v>198.7087354696848</v>
      </c>
      <c r="O42" s="34">
        <f>'Price List SEK'!O42*FXcurves!K5914</f>
        <v>50468.356669906141</v>
      </c>
      <c r="P42" s="34">
        <f>'Price List SEK'!P42*FXcurves!N5914</f>
        <v>414245312.00640345</v>
      </c>
      <c r="Q42" s="34">
        <f>'Price List SEK'!Q42</f>
        <v>2806570.6998688858</v>
      </c>
      <c r="R42" s="34">
        <f>'Price List SEK'!R42*FXcurves!V5914</f>
        <v>353135.67079922382</v>
      </c>
      <c r="S42" s="34">
        <f>'Price List SEK'!S42*FXcurves!J5914</f>
        <v>2157.624967426234</v>
      </c>
      <c r="T42" s="34">
        <f>'Price List SEK'!T42*FXcurves!L5914</f>
        <v>52952.237388534646</v>
      </c>
    </row>
    <row r="43" spans="1:20" x14ac:dyDescent="0.25">
      <c r="A43" s="20">
        <v>44845</v>
      </c>
      <c r="B43" s="34">
        <f>'Price List SEK'!B43*FXcurves!AK5915</f>
        <v>2.8510756842846097</v>
      </c>
      <c r="C43" s="34">
        <f>'Price List SEK'!C43*FXcurves!AK5915</f>
        <v>14.281947688167783</v>
      </c>
      <c r="D43" s="34">
        <f>'Price List SEK'!D43*FXcurves!AD5915</f>
        <v>1.2990818817949612</v>
      </c>
      <c r="E43" s="34">
        <f>'Price List SEK'!E43*FXcurves!X5915</f>
        <v>1.9516884969535619</v>
      </c>
      <c r="F43" s="34">
        <f>'Price List SEK'!F43*FXcurves!H5915</f>
        <v>21.411305845742316</v>
      </c>
      <c r="G43" s="34">
        <f>'Price List SEK'!G43*FXcurves!H5915</f>
        <v>33.929659515316942</v>
      </c>
      <c r="H43" s="34">
        <f>'Price List SEK'!H43*FXcurves!G5915</f>
        <v>19.426170280030206</v>
      </c>
      <c r="I43" s="34">
        <f>'Price List SEK'!I43*FXcurves!AE5915</f>
        <v>2159.9782692061749</v>
      </c>
      <c r="J43" s="34">
        <f>'Price List SEK'!J43*FXcurves!AC5915</f>
        <v>121.81812896659525</v>
      </c>
      <c r="K43" s="34">
        <f>'Price List SEK'!K43*FXcurves!P5915</f>
        <v>3519.8093629155615</v>
      </c>
      <c r="L43" s="34">
        <f>'Price List SEK'!L43*FXcurves!AB5915</f>
        <v>42.621570761831869</v>
      </c>
      <c r="M43" s="34">
        <f>'Price List SEK'!M43*FXcurves!AM5915</f>
        <v>448.82735556556923</v>
      </c>
      <c r="N43" s="34">
        <f>'Price List SEK'!N43*FXcurves!U5915</f>
        <v>195.54405027202952</v>
      </c>
      <c r="O43" s="34">
        <f>'Price List SEK'!O43*FXcurves!K5915</f>
        <v>49597.090251680151</v>
      </c>
      <c r="P43" s="34">
        <f>'Price List SEK'!P43*FXcurves!N5915</f>
        <v>416966894.74875033</v>
      </c>
      <c r="Q43" s="34">
        <f>'Price List SEK'!Q43</f>
        <v>2826628.0688294559</v>
      </c>
      <c r="R43" s="34">
        <f>'Price List SEK'!R43*FXcurves!V5915</f>
        <v>352152.74606515013</v>
      </c>
      <c r="S43" s="34">
        <f>'Price List SEK'!S43*FXcurves!J5915</f>
        <v>2160.7366289281986</v>
      </c>
      <c r="T43" s="34">
        <f>'Price List SEK'!T43*FXcurves!L5915</f>
        <v>52491.93065252962</v>
      </c>
    </row>
    <row r="44" spans="1:20" x14ac:dyDescent="0.25">
      <c r="A44" s="20">
        <v>44846</v>
      </c>
      <c r="B44" s="34">
        <f>'Price List SEK'!B44*FXcurves!AK5916</f>
        <v>2.8403989322209591</v>
      </c>
      <c r="C44" s="34">
        <f>'Price List SEK'!C44*FXcurves!AK5916</f>
        <v>14.3929228500363</v>
      </c>
      <c r="D44" s="34">
        <f>'Price List SEK'!D44*FXcurves!AD5916</f>
        <v>1.3151890009930303</v>
      </c>
      <c r="E44" s="34">
        <f>'Price List SEK'!E44*FXcurves!X5916</f>
        <v>1.9424204209305718</v>
      </c>
      <c r="F44" s="34">
        <f>'Price List SEK'!F44*FXcurves!H5916</f>
        <v>21.438548936768392</v>
      </c>
      <c r="G44" s="34">
        <f>'Price List SEK'!G44*FXcurves!H5916</f>
        <v>33.897981562200243</v>
      </c>
      <c r="H44" s="34">
        <f>'Price List SEK'!H44*FXcurves!G5916</f>
        <v>19.349119815861293</v>
      </c>
      <c r="I44" s="34">
        <f>'Price List SEK'!I44*FXcurves!AE5916</f>
        <v>2157.8081741530777</v>
      </c>
      <c r="J44" s="34">
        <f>'Price List SEK'!J44*FXcurves!AC5916</f>
        <v>123.17719305580856</v>
      </c>
      <c r="K44" s="34">
        <f>'Price List SEK'!K44*FXcurves!P5916</f>
        <v>3522.4178406384185</v>
      </c>
      <c r="L44" s="34">
        <f>'Price List SEK'!L44*FXcurves!AB5916</f>
        <v>42.614691596836479</v>
      </c>
      <c r="M44" s="34">
        <f>'Price List SEK'!M44*FXcurves!AM5916</f>
        <v>447.89141270770773</v>
      </c>
      <c r="N44" s="34">
        <f>'Price List SEK'!N44*FXcurves!U5916</f>
        <v>197.40399529598636</v>
      </c>
      <c r="O44" s="34">
        <f>'Price List SEK'!O44*FXcurves!K5916</f>
        <v>50830.326487431535</v>
      </c>
      <c r="P44" s="34">
        <f>'Price List SEK'!P44*FXcurves!N5916</f>
        <v>420024624.95602703</v>
      </c>
      <c r="Q44" s="34">
        <f>'Price List SEK'!Q44</f>
        <v>2832412.9761374444</v>
      </c>
      <c r="R44" s="34">
        <f>'Price List SEK'!R44*FXcurves!V5916</f>
        <v>349833.22489641776</v>
      </c>
      <c r="S44" s="34">
        <f>'Price List SEK'!S44*FXcurves!J5916</f>
        <v>2151.4730244781513</v>
      </c>
      <c r="T44" s="34">
        <f>'Price List SEK'!T44*FXcurves!L5916</f>
        <v>52130.009683646902</v>
      </c>
    </row>
    <row r="45" spans="1:20" x14ac:dyDescent="0.25">
      <c r="A45" s="20">
        <v>44847</v>
      </c>
      <c r="B45" s="34">
        <f>'Price List SEK'!B45*FXcurves!AK5917</f>
        <v>2.8842570315269418</v>
      </c>
      <c r="C45" s="34">
        <f>'Price List SEK'!C45*FXcurves!AK5917</f>
        <v>14.671801096797706</v>
      </c>
      <c r="D45" s="34">
        <f>'Price List SEK'!D45*FXcurves!AD5917</f>
        <v>1.3229959716061228</v>
      </c>
      <c r="E45" s="34">
        <f>'Price List SEK'!E45*FXcurves!X5917</f>
        <v>1.9229489712187526</v>
      </c>
      <c r="F45" s="34">
        <f>'Price List SEK'!F45*FXcurves!H5917</f>
        <v>21.575578913404502</v>
      </c>
      <c r="G45" s="34">
        <f>'Price List SEK'!G45*FXcurves!H5917</f>
        <v>33.805979678687223</v>
      </c>
      <c r="H45" s="34">
        <f>'Price List SEK'!H45*FXcurves!G5917</f>
        <v>19.333775816634649</v>
      </c>
      <c r="I45" s="34">
        <f>'Price List SEK'!I45*FXcurves!AE5917</f>
        <v>2166.1033069655318</v>
      </c>
      <c r="J45" s="34">
        <f>'Price List SEK'!J45*FXcurves!AC5917</f>
        <v>124.88812916545055</v>
      </c>
      <c r="K45" s="34">
        <f>'Price List SEK'!K45*FXcurves!P5917</f>
        <v>3525.7766464994675</v>
      </c>
      <c r="L45" s="34">
        <f>'Price List SEK'!L45*FXcurves!AB5917</f>
        <v>42.520425350026542</v>
      </c>
      <c r="M45" s="34">
        <f>'Price List SEK'!M45*FXcurves!AM5917</f>
        <v>453.79683087379635</v>
      </c>
      <c r="N45" s="34">
        <f>'Price List SEK'!N45*FXcurves!U5917</f>
        <v>200.2097021907276</v>
      </c>
      <c r="O45" s="34">
        <f>'Price List SEK'!O45*FXcurves!K5917</f>
        <v>52015.924476696673</v>
      </c>
      <c r="P45" s="34">
        <f>'Price List SEK'!P45*FXcurves!N5917</f>
        <v>423881320.90117973</v>
      </c>
      <c r="Q45" s="34">
        <f>'Price List SEK'!Q45</f>
        <v>2839059.4465869288</v>
      </c>
      <c r="R45" s="34">
        <f>'Price List SEK'!R45*FXcurves!V5917</f>
        <v>350640.58050442248</v>
      </c>
      <c r="S45" s="34">
        <f>'Price List SEK'!S45*FXcurves!J5917</f>
        <v>2170.8948525577998</v>
      </c>
      <c r="T45" s="34">
        <f>'Price List SEK'!T45*FXcurves!L5917</f>
        <v>52388.669532474865</v>
      </c>
    </row>
    <row r="46" spans="1:20" x14ac:dyDescent="0.25">
      <c r="A46" s="20">
        <v>44848</v>
      </c>
      <c r="B46" s="34">
        <f>'Price List SEK'!B46*FXcurves!AK5918</f>
        <v>2.8967917772854181</v>
      </c>
      <c r="C46" s="34">
        <f>'Price List SEK'!C46*FXcurves!AK5918</f>
        <v>14.665208998294323</v>
      </c>
      <c r="D46" s="34">
        <f>'Price List SEK'!D46*FXcurves!AD5918</f>
        <v>1.3280668570081327</v>
      </c>
      <c r="E46" s="34">
        <f>'Price List SEK'!E46*FXcurves!X5918</f>
        <v>1.9280248756363378</v>
      </c>
      <c r="F46" s="34">
        <f>'Price List SEK'!F46*FXcurves!H5918</f>
        <v>21.822006813402343</v>
      </c>
      <c r="G46" s="34">
        <f>'Price List SEK'!G46*FXcurves!H5918</f>
        <v>33.849616830170277</v>
      </c>
      <c r="H46" s="34">
        <f>'Price List SEK'!H46*FXcurves!G5918</f>
        <v>19.219178582185425</v>
      </c>
      <c r="I46" s="34">
        <f>'Price List SEK'!I46*FXcurves!AE5918</f>
        <v>2096.9745045784789</v>
      </c>
      <c r="J46" s="34">
        <f>'Price List SEK'!J46*FXcurves!AC5918</f>
        <v>123.84846717411243</v>
      </c>
      <c r="K46" s="34">
        <f>'Price List SEK'!K46*FXcurves!P5918</f>
        <v>3550.7222964948078</v>
      </c>
      <c r="L46" s="34">
        <f>'Price List SEK'!L46*FXcurves!AB5918</f>
        <v>42.953642183386869</v>
      </c>
      <c r="M46" s="34">
        <f>'Price List SEK'!M46*FXcurves!AM5918</f>
        <v>447.80457459297236</v>
      </c>
      <c r="N46" s="34">
        <f>'Price List SEK'!N46*FXcurves!U5918</f>
        <v>200.37453970739017</v>
      </c>
      <c r="O46" s="34">
        <f>'Price List SEK'!O46*FXcurves!K5918</f>
        <v>51298.20579344096</v>
      </c>
      <c r="P46" s="34">
        <f>'Price List SEK'!P46*FXcurves!N5918</f>
        <v>427812176.37828672</v>
      </c>
      <c r="Q46" s="34">
        <f>'Price List SEK'!Q46</f>
        <v>2823009.037907389</v>
      </c>
      <c r="R46" s="34">
        <f>'Price List SEK'!R46*FXcurves!V5918</f>
        <v>354253.83344700723</v>
      </c>
      <c r="S46" s="34">
        <f>'Price List SEK'!S46*FXcurves!J5918</f>
        <v>2132.7571626261124</v>
      </c>
      <c r="T46" s="34">
        <f>'Price List SEK'!T46*FXcurves!L5918</f>
        <v>52178.891532989808</v>
      </c>
    </row>
    <row r="47" spans="1:20" x14ac:dyDescent="0.25">
      <c r="A47" s="20">
        <v>44851</v>
      </c>
      <c r="B47" s="34">
        <f>'Price List SEK'!B47*FXcurves!AK5919</f>
        <v>2.9649184205639463</v>
      </c>
      <c r="C47" s="34">
        <f>'Price List SEK'!C47*FXcurves!AK5919</f>
        <v>14.825501890285008</v>
      </c>
      <c r="D47" s="34">
        <f>'Price List SEK'!D47*FXcurves!AD5919</f>
        <v>1.3266124637638379</v>
      </c>
      <c r="E47" s="34">
        <f>'Price List SEK'!E47*FXcurves!X5919</f>
        <v>1.927658494634632</v>
      </c>
      <c r="F47" s="34">
        <f>'Price List SEK'!F47*FXcurves!H5919</f>
        <v>21.956065324805127</v>
      </c>
      <c r="G47" s="34">
        <f>'Price List SEK'!G47*FXcurves!H5919</f>
        <v>34.176119966697762</v>
      </c>
      <c r="H47" s="34">
        <f>'Price List SEK'!H47*FXcurves!G5919</f>
        <v>19.391793113826054</v>
      </c>
      <c r="I47" s="34">
        <f>'Price List SEK'!I47*FXcurves!AE5919</f>
        <v>2113.5440698010148</v>
      </c>
      <c r="J47" s="34">
        <f>'Price List SEK'!J47*FXcurves!AC5919</f>
        <v>124.79679044063332</v>
      </c>
      <c r="K47" s="34">
        <f>'Price List SEK'!K47*FXcurves!P5919</f>
        <v>3593.5856782953529</v>
      </c>
      <c r="L47" s="34">
        <f>'Price List SEK'!L47*FXcurves!AB5919</f>
        <v>42.999109506528505</v>
      </c>
      <c r="M47" s="34">
        <f>'Price List SEK'!M47*FXcurves!AM5919</f>
        <v>454.82426039857114</v>
      </c>
      <c r="N47" s="34">
        <f>'Price List SEK'!N47*FXcurves!U5919</f>
        <v>202.70570462919395</v>
      </c>
      <c r="O47" s="34">
        <f>'Price List SEK'!O47*FXcurves!K5919</f>
        <v>52818.350201969333</v>
      </c>
      <c r="P47" s="34">
        <f>'Price List SEK'!P47*FXcurves!N5919</f>
        <v>435903502.2822488</v>
      </c>
      <c r="Q47" s="34">
        <f>'Price List SEK'!Q47</f>
        <v>2840078.5747475582</v>
      </c>
      <c r="R47" s="34">
        <f>'Price List SEK'!R47*FXcurves!V5919</f>
        <v>360860.2896772282</v>
      </c>
      <c r="S47" s="34">
        <f>'Price List SEK'!S47*FXcurves!J5919</f>
        <v>2209.3665962545565</v>
      </c>
      <c r="T47" s="34">
        <f>'Price List SEK'!T47*FXcurves!L5919</f>
        <v>53458.972915369399</v>
      </c>
    </row>
    <row r="48" spans="1:20" x14ac:dyDescent="0.25">
      <c r="A48" s="20">
        <v>44852</v>
      </c>
      <c r="B48" s="34">
        <f>'Price List SEK'!B48*FXcurves!AK5920</f>
        <v>2.9821771447324128</v>
      </c>
      <c r="C48" s="34">
        <f>'Price List SEK'!C48*FXcurves!AK5920</f>
        <v>15.067000466622945</v>
      </c>
      <c r="D48" s="34">
        <f>'Price List SEK'!D48*FXcurves!AD5920</f>
        <v>1.3402046332479856</v>
      </c>
      <c r="E48" s="34">
        <f>'Price List SEK'!E48*FXcurves!X5920</f>
        <v>1.9272486860576443</v>
      </c>
      <c r="F48" s="34">
        <f>'Price List SEK'!F48*FXcurves!H5920</f>
        <v>22.1301796602291</v>
      </c>
      <c r="G48" s="34">
        <f>'Price List SEK'!G48*FXcurves!H5920</f>
        <v>34.351154071772577</v>
      </c>
      <c r="H48" s="34">
        <f>'Price List SEK'!H48*FXcurves!G5920</f>
        <v>19.47069395069957</v>
      </c>
      <c r="I48" s="34">
        <f>'Price List SEK'!I48*FXcurves!AE5920</f>
        <v>2115.7349196698888</v>
      </c>
      <c r="J48" s="34">
        <f>'Price List SEK'!J48*FXcurves!AC5920</f>
        <v>124.2805771206568</v>
      </c>
      <c r="K48" s="34">
        <f>'Price List SEK'!K48*FXcurves!P5920</f>
        <v>3583.947313001584</v>
      </c>
      <c r="L48" s="34">
        <f>'Price List SEK'!L48*FXcurves!AB5920</f>
        <v>42.638396388540443</v>
      </c>
      <c r="M48" s="34">
        <f>'Price List SEK'!M48*FXcurves!AM5920</f>
        <v>453.12578053377808</v>
      </c>
      <c r="N48" s="34">
        <f>'Price List SEK'!N48*FXcurves!U5920</f>
        <v>205.24393281339485</v>
      </c>
      <c r="O48" s="34">
        <f>'Price List SEK'!O48*FXcurves!K5920</f>
        <v>53104.597498437157</v>
      </c>
      <c r="P48" s="34">
        <f>'Price List SEK'!P48*FXcurves!N5920</f>
        <v>440191097.25295401</v>
      </c>
      <c r="Q48" s="34">
        <f>'Price List SEK'!Q48</f>
        <v>2855547.2766834442</v>
      </c>
      <c r="R48" s="34">
        <f>'Price List SEK'!R48*FXcurves!V5920</f>
        <v>363666.95967351698</v>
      </c>
      <c r="S48" s="34">
        <f>'Price List SEK'!S48*FXcurves!J5920</f>
        <v>2245.3911694626436</v>
      </c>
      <c r="T48" s="34">
        <f>'Price List SEK'!T48*FXcurves!L5920</f>
        <v>53617.313432757648</v>
      </c>
    </row>
    <row r="49" spans="1:20" x14ac:dyDescent="0.25">
      <c r="A49" s="20">
        <v>44853</v>
      </c>
      <c r="B49" s="34">
        <f>'Price List SEK'!B49*FXcurves!AK5921</f>
        <v>2.9364437027843051</v>
      </c>
      <c r="C49" s="34">
        <f>'Price List SEK'!C49*FXcurves!AK5921</f>
        <v>14.844895823132294</v>
      </c>
      <c r="D49" s="34">
        <f>'Price List SEK'!D49*FXcurves!AD5921</f>
        <v>1.3219597368224836</v>
      </c>
      <c r="E49" s="34">
        <f>'Price List SEK'!E49*FXcurves!X5921</f>
        <v>1.9246201324460253</v>
      </c>
      <c r="F49" s="34">
        <f>'Price List SEK'!F49*FXcurves!H5921</f>
        <v>22.065425524332252</v>
      </c>
      <c r="G49" s="34">
        <f>'Price List SEK'!G49*FXcurves!H5921</f>
        <v>34.288277000900848</v>
      </c>
      <c r="H49" s="34">
        <f>'Price List SEK'!H49*FXcurves!G5921</f>
        <v>19.315786004772981</v>
      </c>
      <c r="I49" s="34">
        <f>'Price List SEK'!I49*FXcurves!AE5921</f>
        <v>2061.2879426386285</v>
      </c>
      <c r="J49" s="34">
        <f>'Price List SEK'!J49*FXcurves!AC5921</f>
        <v>123.74925893439779</v>
      </c>
      <c r="K49" s="34">
        <f>'Price List SEK'!K49*FXcurves!P5921</f>
        <v>3573.4982287505063</v>
      </c>
      <c r="L49" s="34">
        <f>'Price List SEK'!L49*FXcurves!AB5921</f>
        <v>42.575649853250987</v>
      </c>
      <c r="M49" s="34">
        <f>'Price List SEK'!M49*FXcurves!AM5921</f>
        <v>445.14377567955569</v>
      </c>
      <c r="N49" s="34">
        <f>'Price List SEK'!N49*FXcurves!U5921</f>
        <v>201.71762724233776</v>
      </c>
      <c r="O49" s="34">
        <f>'Price List SEK'!O49*FXcurves!K5921</f>
        <v>51762.551873013814</v>
      </c>
      <c r="P49" s="34">
        <f>'Price List SEK'!P49*FXcurves!N5921</f>
        <v>437851993.69420296</v>
      </c>
      <c r="Q49" s="34">
        <f>'Price List SEK'!Q49</f>
        <v>2873955.777346557</v>
      </c>
      <c r="R49" s="34">
        <f>'Price List SEK'!R49*FXcurves!V5921</f>
        <v>359536.87465402595</v>
      </c>
      <c r="S49" s="34">
        <f>'Price List SEK'!S49*FXcurves!J5921</f>
        <v>2200.6853874595095</v>
      </c>
      <c r="T49" s="34">
        <f>'Price List SEK'!T49*FXcurves!L5921</f>
        <v>53341.765744649987</v>
      </c>
    </row>
    <row r="50" spans="1:20" x14ac:dyDescent="0.25">
      <c r="A50" s="20">
        <v>44854</v>
      </c>
      <c r="B50" s="34">
        <f>'Price List SEK'!B50*FXcurves!AK5922</f>
        <v>2.9351893167443599</v>
      </c>
      <c r="C50" s="34">
        <f>'Price List SEK'!C50*FXcurves!AK5922</f>
        <v>14.922835252353467</v>
      </c>
      <c r="D50" s="34">
        <f>'Price List SEK'!D50*FXcurves!AD5922</f>
        <v>1.3037282382334046</v>
      </c>
      <c r="E50" s="34">
        <f>'Price List SEK'!E50*FXcurves!X5922</f>
        <v>1.9354594564801573</v>
      </c>
      <c r="F50" s="34">
        <f>'Price List SEK'!F50*FXcurves!H5922</f>
        <v>21.858122335936162</v>
      </c>
      <c r="G50" s="34">
        <f>'Price List SEK'!G50*FXcurves!H5922</f>
        <v>34.221769797218514</v>
      </c>
      <c r="H50" s="34">
        <f>'Price List SEK'!H50*FXcurves!G5922</f>
        <v>19.022208562203129</v>
      </c>
      <c r="I50" s="34">
        <f>'Price List SEK'!I50*FXcurves!AE5922</f>
        <v>2074.3075765165013</v>
      </c>
      <c r="J50" s="34">
        <f>'Price List SEK'!J50*FXcurves!AC5922</f>
        <v>123.91141408282242</v>
      </c>
      <c r="K50" s="34">
        <f>'Price List SEK'!K50*FXcurves!P5922</f>
        <v>3543.2195505276418</v>
      </c>
      <c r="L50" s="34">
        <f>'Price List SEK'!L50*FXcurves!AB5922</f>
        <v>42.05404976629152</v>
      </c>
      <c r="M50" s="34">
        <f>'Price List SEK'!M50*FXcurves!AM5922</f>
        <v>444.08599845646029</v>
      </c>
      <c r="N50" s="34">
        <f>'Price List SEK'!N50*FXcurves!U5922</f>
        <v>201.4523507836283</v>
      </c>
      <c r="O50" s="34">
        <f>'Price List SEK'!O50*FXcurves!K5922</f>
        <v>51282.745321353512</v>
      </c>
      <c r="P50" s="34">
        <f>'Price List SEK'!P50*FXcurves!N5922</f>
        <v>442213675.08775711</v>
      </c>
      <c r="Q50" s="34">
        <f>'Price List SEK'!Q50</f>
        <v>2894207.3232625443</v>
      </c>
      <c r="R50" s="34">
        <f>'Price List SEK'!R50*FXcurves!V5922</f>
        <v>357058.60243863129</v>
      </c>
      <c r="S50" s="34">
        <f>'Price List SEK'!S50*FXcurves!J5922</f>
        <v>2213.3006468471863</v>
      </c>
      <c r="T50" s="34">
        <f>'Price List SEK'!T50*FXcurves!L5922</f>
        <v>53433.471324193124</v>
      </c>
    </row>
    <row r="51" spans="1:20" x14ac:dyDescent="0.25">
      <c r="A51" s="20">
        <v>44855</v>
      </c>
      <c r="B51" s="34">
        <f>'Price List SEK'!B51*FXcurves!AK5923</f>
        <v>2.9537872549254147</v>
      </c>
      <c r="C51" s="34">
        <f>'Price List SEK'!C51*FXcurves!AK5923</f>
        <v>15.035385911848671</v>
      </c>
      <c r="D51" s="34">
        <f>'Price List SEK'!D51*FXcurves!AD5923</f>
        <v>1.2895968937650424</v>
      </c>
      <c r="E51" s="34">
        <f>'Price List SEK'!E51*FXcurves!X5923</f>
        <v>1.9067201509547518</v>
      </c>
      <c r="F51" s="34">
        <f>'Price List SEK'!F51*FXcurves!H5923</f>
        <v>21.667972315065278</v>
      </c>
      <c r="G51" s="34">
        <f>'Price List SEK'!G51*FXcurves!H5923</f>
        <v>34.367718996748771</v>
      </c>
      <c r="H51" s="34">
        <f>'Price List SEK'!H51*FXcurves!G5923</f>
        <v>19.130503297901626</v>
      </c>
      <c r="I51" s="34">
        <f>'Price List SEK'!I51*FXcurves!AE5923</f>
        <v>2090.0171184145743</v>
      </c>
      <c r="J51" s="34">
        <f>'Price List SEK'!J51*FXcurves!AC5923</f>
        <v>125.38560150401058</v>
      </c>
      <c r="K51" s="34">
        <f>'Price List SEK'!K51*FXcurves!P5923</f>
        <v>3524.137545210237</v>
      </c>
      <c r="L51" s="34">
        <f>'Price List SEK'!L51*FXcurves!AB5923</f>
        <v>42.062996610545731</v>
      </c>
      <c r="M51" s="34">
        <f>'Price List SEK'!M51*FXcurves!AM5923</f>
        <v>445.84170794647849</v>
      </c>
      <c r="N51" s="34">
        <f>'Price List SEK'!N51*FXcurves!U5923</f>
        <v>200.90794746414349</v>
      </c>
      <c r="O51" s="34">
        <f>'Price List SEK'!O51*FXcurves!K5923</f>
        <v>51947.019598983243</v>
      </c>
      <c r="P51" s="34">
        <f>'Price List SEK'!P51*FXcurves!N5923</f>
        <v>446654824.10962433</v>
      </c>
      <c r="Q51" s="34">
        <f>'Price List SEK'!Q51</f>
        <v>2915180.4146872824</v>
      </c>
      <c r="R51" s="34">
        <f>'Price List SEK'!R51*FXcurves!V5923</f>
        <v>355679.98913264379</v>
      </c>
      <c r="S51" s="34">
        <f>'Price List SEK'!S51*FXcurves!J5923</f>
        <v>2249.8582325575612</v>
      </c>
      <c r="T51" s="34">
        <f>'Price List SEK'!T51*FXcurves!L5923</f>
        <v>53995.331420581781</v>
      </c>
    </row>
    <row r="52" spans="1:20" x14ac:dyDescent="0.25">
      <c r="A52" s="20">
        <v>44858</v>
      </c>
      <c r="B52" s="34">
        <f>'Price List SEK'!B52*FXcurves!AK5924</f>
        <v>2.9743951776518665</v>
      </c>
      <c r="C52" s="34">
        <f>'Price List SEK'!C52*FXcurves!AK5924</f>
        <v>15.103821882259524</v>
      </c>
      <c r="D52" s="34">
        <f>'Price List SEK'!D52*FXcurves!AD5924</f>
        <v>1.284898596267013</v>
      </c>
      <c r="E52" s="34">
        <f>'Price List SEK'!E52*FXcurves!X5924</f>
        <v>1.9130121830456925</v>
      </c>
      <c r="F52" s="34">
        <f>'Price List SEK'!F52*FXcurves!H5924</f>
        <v>21.837252153273798</v>
      </c>
      <c r="G52" s="34">
        <f>'Price List SEK'!G52*FXcurves!H5924</f>
        <v>34.767041469179524</v>
      </c>
      <c r="H52" s="34">
        <f>'Price List SEK'!H52*FXcurves!G5924</f>
        <v>19.365455530787401</v>
      </c>
      <c r="I52" s="34">
        <f>'Price List SEK'!I52*FXcurves!AE5924</f>
        <v>2091.4219674693923</v>
      </c>
      <c r="J52" s="34">
        <f>'Price List SEK'!J52*FXcurves!AC5924</f>
        <v>126.05816974145858</v>
      </c>
      <c r="K52" s="34">
        <f>'Price List SEK'!K52*FXcurves!P5924</f>
        <v>3548.7264881941251</v>
      </c>
      <c r="L52" s="34">
        <f>'Price List SEK'!L52*FXcurves!AB5924</f>
        <v>42.473953728270615</v>
      </c>
      <c r="M52" s="34">
        <f>'Price List SEK'!M52*FXcurves!AM5924</f>
        <v>444.74447225247985</v>
      </c>
      <c r="N52" s="34">
        <f>'Price List SEK'!N52*FXcurves!U5924</f>
        <v>203.51209542885277</v>
      </c>
      <c r="O52" s="34">
        <f>'Price List SEK'!O52*FXcurves!K5924</f>
        <v>51950.129489119674</v>
      </c>
      <c r="P52" s="34">
        <f>'Price List SEK'!P52*FXcurves!N5924</f>
        <v>446908910.27313364</v>
      </c>
      <c r="Q52" s="34">
        <f>'Price List SEK'!Q52</f>
        <v>2909485.8293840718</v>
      </c>
      <c r="R52" s="34">
        <f>'Price List SEK'!R52*FXcurves!V5924</f>
        <v>359749.44722450245</v>
      </c>
      <c r="S52" s="34">
        <f>'Price List SEK'!S52*FXcurves!J5924</f>
        <v>2255.6449278313698</v>
      </c>
      <c r="T52" s="34">
        <f>'Price List SEK'!T52*FXcurves!L5924</f>
        <v>53920.04974925729</v>
      </c>
    </row>
    <row r="53" spans="1:20" x14ac:dyDescent="0.25">
      <c r="A53" s="20">
        <v>44859</v>
      </c>
      <c r="B53" s="34">
        <f>'Price List SEK'!B53*FXcurves!AK5925</f>
        <v>3.0295682364893386</v>
      </c>
      <c r="C53" s="34">
        <f>'Price List SEK'!C53*FXcurves!AK5925</f>
        <v>15.344102932937053</v>
      </c>
      <c r="D53" s="34">
        <f>'Price List SEK'!D53*FXcurves!AD5925</f>
        <v>1.2867336313062334</v>
      </c>
      <c r="E53" s="34">
        <f>'Price List SEK'!E53*FXcurves!X5925</f>
        <v>1.9086098340473705</v>
      </c>
      <c r="F53" s="34">
        <f>'Price List SEK'!F53*FXcurves!H5925</f>
        <v>21.842644509290967</v>
      </c>
      <c r="G53" s="34">
        <f>'Price List SEK'!G53*FXcurves!H5925</f>
        <v>34.74406809750603</v>
      </c>
      <c r="H53" s="34">
        <f>'Price List SEK'!H53*FXcurves!G5925</f>
        <v>19.905355542655606</v>
      </c>
      <c r="I53" s="34">
        <f>'Price List SEK'!I53*FXcurves!AE5925</f>
        <v>2133.7309445574242</v>
      </c>
      <c r="J53" s="34">
        <f>'Price List SEK'!J53*FXcurves!AC5925</f>
        <v>128.21078260787286</v>
      </c>
      <c r="K53" s="34">
        <f>'Price List SEK'!K53*FXcurves!P5925</f>
        <v>3593.9368645557274</v>
      </c>
      <c r="L53" s="34">
        <f>'Price List SEK'!L53*FXcurves!AB5925</f>
        <v>42.833712354583263</v>
      </c>
      <c r="M53" s="34">
        <f>'Price List SEK'!M53*FXcurves!AM5925</f>
        <v>452.74625018775561</v>
      </c>
      <c r="N53" s="34">
        <f>'Price List SEK'!N53*FXcurves!U5925</f>
        <v>208.12339879437121</v>
      </c>
      <c r="O53" s="34">
        <f>'Price List SEK'!O53*FXcurves!K5925</f>
        <v>53376.910915640416</v>
      </c>
      <c r="P53" s="34">
        <f>'Price List SEK'!P53*FXcurves!N5925</f>
        <v>459251877.61949021</v>
      </c>
      <c r="Q53" s="34">
        <f>'Price List SEK'!Q53</f>
        <v>2885763.5558820255</v>
      </c>
      <c r="R53" s="34">
        <f>'Price List SEK'!R53*FXcurves!V5925</f>
        <v>368239.36259566061</v>
      </c>
      <c r="S53" s="34">
        <f>'Price List SEK'!S53*FXcurves!J5925</f>
        <v>2319.2418186058185</v>
      </c>
      <c r="T53" s="34">
        <f>'Price List SEK'!T53*FXcurves!L5925</f>
        <v>54676.259483943664</v>
      </c>
    </row>
    <row r="54" spans="1:20" x14ac:dyDescent="0.25">
      <c r="A54" s="20">
        <v>44860</v>
      </c>
      <c r="B54" s="34">
        <f>'Price List SEK'!B54*FXcurves!AK5926</f>
        <v>3.0618107791311164</v>
      </c>
      <c r="C54" s="34">
        <f>'Price List SEK'!C54*FXcurves!AK5926</f>
        <v>15.44114307883803</v>
      </c>
      <c r="D54" s="34">
        <f>'Price List SEK'!D54*FXcurves!AD5926</f>
        <v>1.274977352262662</v>
      </c>
      <c r="E54" s="34">
        <f>'Price List SEK'!E54*FXcurves!X5926</f>
        <v>1.921335426282099</v>
      </c>
      <c r="F54" s="34">
        <f>'Price List SEK'!F54*FXcurves!H5926</f>
        <v>21.615396457209773</v>
      </c>
      <c r="G54" s="34">
        <f>'Price List SEK'!G54*FXcurves!H5926</f>
        <v>34.809537286977097</v>
      </c>
      <c r="H54" s="34">
        <f>'Price List SEK'!H54*FXcurves!G5926</f>
        <v>19.809339896898095</v>
      </c>
      <c r="I54" s="34">
        <f>'Price List SEK'!I54*FXcurves!AE5926</f>
        <v>2159.7041721780784</v>
      </c>
      <c r="J54" s="34">
        <f>'Price List SEK'!J54*FXcurves!AC5926</f>
        <v>130.55058700164042</v>
      </c>
      <c r="K54" s="34">
        <f>'Price List SEK'!K54*FXcurves!P5926</f>
        <v>3594.0765096820219</v>
      </c>
      <c r="L54" s="34">
        <f>'Price List SEK'!L54*FXcurves!AB5926</f>
        <v>42.978852008432206</v>
      </c>
      <c r="M54" s="34">
        <f>'Price List SEK'!M54*FXcurves!AM5926</f>
        <v>454.32774265972336</v>
      </c>
      <c r="N54" s="34">
        <f>'Price List SEK'!N54*FXcurves!U5926</f>
        <v>211.06180889675829</v>
      </c>
      <c r="O54" s="34">
        <f>'Price List SEK'!O54*FXcurves!K5926</f>
        <v>55054.684155671181</v>
      </c>
      <c r="P54" s="34">
        <f>'Price List SEK'!P54*FXcurves!N5926</f>
        <v>463561594.16713834</v>
      </c>
      <c r="Q54" s="34">
        <f>'Price List SEK'!Q54</f>
        <v>2893689.5229087975</v>
      </c>
      <c r="R54" s="34">
        <f>'Price List SEK'!R54*FXcurves!V5926</f>
        <v>372340.36516132148</v>
      </c>
      <c r="S54" s="34">
        <f>'Price List SEK'!S54*FXcurves!J5926</f>
        <v>2358.7156429983847</v>
      </c>
      <c r="T54" s="34">
        <f>'Price List SEK'!T54*FXcurves!L5926</f>
        <v>55339.687672637301</v>
      </c>
    </row>
    <row r="55" spans="1:20" x14ac:dyDescent="0.25">
      <c r="A55" s="20">
        <v>44861</v>
      </c>
      <c r="B55" s="34">
        <f>'Price List SEK'!B55*FXcurves!AK5927</f>
        <v>3.0262794976761538</v>
      </c>
      <c r="C55" s="34">
        <f>'Price List SEK'!C55*FXcurves!AK5927</f>
        <v>15.39364825135258</v>
      </c>
      <c r="D55" s="34">
        <f>'Price List SEK'!D55*FXcurves!AD5927</f>
        <v>1.2867198244117077</v>
      </c>
      <c r="E55" s="34">
        <f>'Price List SEK'!E55*FXcurves!X5927</f>
        <v>1.9000406520083217</v>
      </c>
      <c r="F55" s="34">
        <f>'Price List SEK'!F55*FXcurves!H5927</f>
        <v>21.717849361190417</v>
      </c>
      <c r="G55" s="34">
        <f>'Price List SEK'!G55*FXcurves!H5927</f>
        <v>34.953650660639219</v>
      </c>
      <c r="H55" s="34">
        <f>'Price List SEK'!H55*FXcurves!G5927</f>
        <v>19.635355410938367</v>
      </c>
      <c r="I55" s="34">
        <f>'Price List SEK'!I55*FXcurves!AE5927</f>
        <v>2119.5209690436932</v>
      </c>
      <c r="J55" s="34">
        <f>'Price List SEK'!J55*FXcurves!AC5927</f>
        <v>128.26255373920921</v>
      </c>
      <c r="K55" s="34">
        <f>'Price List SEK'!K55*FXcurves!P5927</f>
        <v>3573.3993402327774</v>
      </c>
      <c r="L55" s="34">
        <f>'Price List SEK'!L55*FXcurves!AB5927</f>
        <v>42.524745572495462</v>
      </c>
      <c r="M55" s="34">
        <f>'Price List SEK'!M55*FXcurves!AM5927</f>
        <v>446.94969632185604</v>
      </c>
      <c r="N55" s="34">
        <f>'Price List SEK'!N55*FXcurves!U5927</f>
        <v>210.09953600796942</v>
      </c>
      <c r="O55" s="34">
        <f>'Price List SEK'!O55*FXcurves!K5927</f>
        <v>53769.617958990631</v>
      </c>
      <c r="P55" s="34">
        <f>'Price List SEK'!P55*FXcurves!N5927</f>
        <v>459677335.35700995</v>
      </c>
      <c r="Q55" s="34">
        <f>'Price List SEK'!Q55</f>
        <v>2893245.5595847354</v>
      </c>
      <c r="R55" s="34">
        <f>'Price List SEK'!R55*FXcurves!V5927</f>
        <v>368689.88714664726</v>
      </c>
      <c r="S55" s="34">
        <f>'Price List SEK'!S55*FXcurves!J5927</f>
        <v>2288.1613267703965</v>
      </c>
      <c r="T55" s="34">
        <f>'Price List SEK'!T55*FXcurves!L5927</f>
        <v>54714.138115287999</v>
      </c>
    </row>
    <row r="56" spans="1:20" x14ac:dyDescent="0.25">
      <c r="A56" s="20">
        <v>44862</v>
      </c>
      <c r="B56" s="34">
        <f>'Price List SEK'!B56*FXcurves!AK5928</f>
        <v>3.0532566852230372</v>
      </c>
      <c r="C56" s="34">
        <f>'Price List SEK'!C56*FXcurves!AK5928</f>
        <v>15.481555218801455</v>
      </c>
      <c r="D56" s="34">
        <f>'Price List SEK'!D56*FXcurves!AD5928</f>
        <v>1.2959486950087689</v>
      </c>
      <c r="E56" s="34">
        <f>'Price List SEK'!E56*FXcurves!X5928</f>
        <v>1.9103172821681231</v>
      </c>
      <c r="F56" s="34">
        <f>'Price List SEK'!F56*FXcurves!H5928</f>
        <v>21.99404726095856</v>
      </c>
      <c r="G56" s="34">
        <f>'Price List SEK'!G56*FXcurves!H5928</f>
        <v>35.061433119334751</v>
      </c>
      <c r="H56" s="34">
        <f>'Price List SEK'!H56*FXcurves!G5928</f>
        <v>19.655211257866036</v>
      </c>
      <c r="I56" s="34">
        <f>'Price List SEK'!I56*FXcurves!AE5928</f>
        <v>2114.9882317944739</v>
      </c>
      <c r="J56" s="34">
        <f>'Price List SEK'!J56*FXcurves!AC5928</f>
        <v>129.60219446067305</v>
      </c>
      <c r="K56" s="34">
        <f>'Price List SEK'!K56*FXcurves!P5928</f>
        <v>3578.145350971371</v>
      </c>
      <c r="L56" s="34">
        <f>'Price List SEK'!L56*FXcurves!AB5928</f>
        <v>42.864326392639299</v>
      </c>
      <c r="M56" s="34">
        <f>'Price List SEK'!M56*FXcurves!AM5928</f>
        <v>452.28949066044822</v>
      </c>
      <c r="N56" s="34">
        <f>'Price List SEK'!N56*FXcurves!U5928</f>
        <v>212.60524108852161</v>
      </c>
      <c r="O56" s="34">
        <f>'Price List SEK'!O56*FXcurves!K5928</f>
        <v>53633.390375482137</v>
      </c>
      <c r="P56" s="34">
        <f>'Price List SEK'!P56*FXcurves!N5928</f>
        <v>459141208.97471261</v>
      </c>
      <c r="Q56" s="34">
        <f>'Price List SEK'!Q56</f>
        <v>2893669.6380434693</v>
      </c>
      <c r="R56" s="34">
        <f>'Price List SEK'!R56*FXcurves!V5928</f>
        <v>369817.2581741708</v>
      </c>
      <c r="S56" s="34">
        <f>'Price List SEK'!S56*FXcurves!J5928</f>
        <v>2310.9166778261401</v>
      </c>
      <c r="T56" s="34">
        <f>'Price List SEK'!T56*FXcurves!L5928</f>
        <v>54873.115278538797</v>
      </c>
    </row>
    <row r="57" spans="1:20" x14ac:dyDescent="0.25">
      <c r="A57" s="20">
        <v>44865</v>
      </c>
      <c r="B57" s="34">
        <f>'Price List SEK'!B57*FXcurves!AK5929</f>
        <v>3.02743798101196</v>
      </c>
      <c r="C57" s="34">
        <f>'Price List SEK'!C57*FXcurves!AK5929</f>
        <v>15.562055769767513</v>
      </c>
      <c r="D57" s="34">
        <f>'Price List SEK'!D57*FXcurves!AD5929</f>
        <v>1.3001999454056539</v>
      </c>
      <c r="E57" s="34">
        <f>'Price List SEK'!E57*FXcurves!X5929</f>
        <v>1.8889229954140547</v>
      </c>
      <c r="F57" s="34">
        <f>'Price List SEK'!F57*FXcurves!H5929</f>
        <v>21.856533348246046</v>
      </c>
      <c r="G57" s="34">
        <f>'Price List SEK'!G57*FXcurves!H5929</f>
        <v>34.726607886929585</v>
      </c>
      <c r="H57" s="34">
        <f>'Price List SEK'!H57*FXcurves!G5929</f>
        <v>19.530694875828978</v>
      </c>
      <c r="I57" s="34">
        <f>'Price List SEK'!I57*FXcurves!AE5929</f>
        <v>2089.388404614162</v>
      </c>
      <c r="J57" s="34">
        <f>'Price List SEK'!J57*FXcurves!AC5929</f>
        <v>127.9083860003005</v>
      </c>
      <c r="K57" s="34">
        <f>'Price List SEK'!K57*FXcurves!P5929</f>
        <v>3597.5739613962</v>
      </c>
      <c r="L57" s="34">
        <f>'Price List SEK'!L57*FXcurves!AB5929</f>
        <v>42.483842717359664</v>
      </c>
      <c r="M57" s="34">
        <f>'Price List SEK'!M57*FXcurves!AM5929</f>
        <v>446.20323552610364</v>
      </c>
      <c r="N57" s="34">
        <f>'Price List SEK'!N57*FXcurves!U5929</f>
        <v>210.58081732242096</v>
      </c>
      <c r="O57" s="34">
        <f>'Price List SEK'!O57*FXcurves!K5929</f>
        <v>52768.60369988779</v>
      </c>
      <c r="P57" s="34">
        <f>'Price List SEK'!P57*FXcurves!N5929</f>
        <v>452640916.7769683</v>
      </c>
      <c r="Q57" s="34">
        <f>'Price List SEK'!Q57</f>
        <v>2918111.2366574095</v>
      </c>
      <c r="R57" s="34">
        <f>'Price List SEK'!R57*FXcurves!V5929</f>
        <v>369320.96549285116</v>
      </c>
      <c r="S57" s="34">
        <f>'Price List SEK'!S57*FXcurves!J5929</f>
        <v>2258.7833567839089</v>
      </c>
      <c r="T57" s="34">
        <f>'Price List SEK'!T57*FXcurves!L5929</f>
        <v>54657.518307100931</v>
      </c>
    </row>
    <row r="58" spans="1:20" x14ac:dyDescent="0.25">
      <c r="A58" s="20">
        <v>44866</v>
      </c>
      <c r="B58" s="34">
        <f>'Price List SEK'!B58*FXcurves!AK5930</f>
        <v>3.0256621332029554</v>
      </c>
      <c r="C58" s="34">
        <f>'Price List SEK'!C58*FXcurves!AK5930</f>
        <v>15.584013066384941</v>
      </c>
      <c r="D58" s="34">
        <f>'Price List SEK'!D58*FXcurves!AD5930</f>
        <v>1.3132080664165511</v>
      </c>
      <c r="E58" s="34">
        <f>'Price List SEK'!E58*FXcurves!X5930</f>
        <v>1.8947909155611082</v>
      </c>
      <c r="F58" s="34">
        <f>'Price List SEK'!F58*FXcurves!H5930</f>
        <v>21.961035509384203</v>
      </c>
      <c r="G58" s="34">
        <f>'Price List SEK'!G58*FXcurves!H5930</f>
        <v>34.802245184961102</v>
      </c>
      <c r="H58" s="34">
        <f>'Price List SEK'!H58*FXcurves!G5930</f>
        <v>19.579799601440477</v>
      </c>
      <c r="I58" s="34">
        <f>'Price List SEK'!I58*FXcurves!AE5930</f>
        <v>2075.0308718871788</v>
      </c>
      <c r="J58" s="34">
        <f>'Price List SEK'!J58*FXcurves!AC5930</f>
        <v>128.91362236269237</v>
      </c>
      <c r="K58" s="34">
        <f>'Price List SEK'!K58*FXcurves!P5930</f>
        <v>3597.5194788563244</v>
      </c>
      <c r="L58" s="34">
        <f>'Price List SEK'!L58*FXcurves!AB5930</f>
        <v>42.461727456469134</v>
      </c>
      <c r="M58" s="34">
        <f>'Price List SEK'!M58*FXcurves!AM5930</f>
        <v>446.084865220692</v>
      </c>
      <c r="N58" s="34">
        <f>'Price List SEK'!N58*FXcurves!U5930</f>
        <v>211.07758404009641</v>
      </c>
      <c r="O58" s="34">
        <f>'Price List SEK'!O58*FXcurves!K5930</f>
        <v>53353.250060784791</v>
      </c>
      <c r="P58" s="34">
        <f>'Price List SEK'!P58*FXcurves!N5930</f>
        <v>457931862.84756619</v>
      </c>
      <c r="Q58" s="34">
        <f>'Price List SEK'!Q58</f>
        <v>2925250.615655588</v>
      </c>
      <c r="R58" s="34">
        <f>'Price List SEK'!R58*FXcurves!V5930</f>
        <v>371276.35257996409</v>
      </c>
      <c r="S58" s="34">
        <f>'Price List SEK'!S58*FXcurves!J5930</f>
        <v>2259.5168305737834</v>
      </c>
      <c r="T58" s="34">
        <f>'Price List SEK'!T58*FXcurves!L5930</f>
        <v>54755.253937269525</v>
      </c>
    </row>
    <row r="59" spans="1:20" x14ac:dyDescent="0.25">
      <c r="A59" s="20">
        <v>44867</v>
      </c>
      <c r="B59" s="34">
        <f>'Price List SEK'!B59*FXcurves!AK5931</f>
        <v>3.0185101858892978</v>
      </c>
      <c r="C59" s="34">
        <f>'Price List SEK'!C59*FXcurves!AK5931</f>
        <v>15.572010747305997</v>
      </c>
      <c r="D59" s="34">
        <f>'Price List SEK'!D59*FXcurves!AD5931</f>
        <v>1.3038647615252572</v>
      </c>
      <c r="E59" s="34">
        <f>'Price List SEK'!E59*FXcurves!X5931</f>
        <v>1.8811633576378641</v>
      </c>
      <c r="F59" s="34">
        <f>'Price List SEK'!F59*FXcurves!H5931</f>
        <v>22.001098060443724</v>
      </c>
      <c r="G59" s="34">
        <f>'Price List SEK'!G59*FXcurves!H5931</f>
        <v>34.597521125986532</v>
      </c>
      <c r="H59" s="34">
        <f>'Price List SEK'!H59*FXcurves!G5931</f>
        <v>19.40830806016708</v>
      </c>
      <c r="I59" s="34">
        <f>'Price List SEK'!I59*FXcurves!AE5931</f>
        <v>2031.6813108173253</v>
      </c>
      <c r="J59" s="34">
        <f>'Price List SEK'!J59*FXcurves!AC5931</f>
        <v>128.57855146752073</v>
      </c>
      <c r="K59" s="34">
        <f>'Price List SEK'!K59*FXcurves!P5931</f>
        <v>3560.8517285402136</v>
      </c>
      <c r="L59" s="34">
        <f>'Price List SEK'!L59*FXcurves!AB5931</f>
        <v>42.351486992649818</v>
      </c>
      <c r="M59" s="34">
        <f>'Price List SEK'!M59*FXcurves!AM5931</f>
        <v>443.81878803446938</v>
      </c>
      <c r="N59" s="34">
        <f>'Price List SEK'!N59*FXcurves!U5931</f>
        <v>209.33321093061642</v>
      </c>
      <c r="O59" s="34">
        <f>'Price List SEK'!O59*FXcurves!K5931</f>
        <v>52532.168626960454</v>
      </c>
      <c r="P59" s="34">
        <f>'Price List SEK'!P59*FXcurves!N5931</f>
        <v>457371739.01987505</v>
      </c>
      <c r="Q59" s="34">
        <f>'Price List SEK'!Q59</f>
        <v>2950544.0154994484</v>
      </c>
      <c r="R59" s="34">
        <f>'Price List SEK'!R59*FXcurves!V5931</f>
        <v>365175.67133964587</v>
      </c>
      <c r="S59" s="34">
        <f>'Price List SEK'!S59*FXcurves!J5931</f>
        <v>2229.711334143391</v>
      </c>
      <c r="T59" s="34">
        <f>'Price List SEK'!T59*FXcurves!L5931</f>
        <v>54769.803496938504</v>
      </c>
    </row>
    <row r="60" spans="1:20" x14ac:dyDescent="0.25">
      <c r="A60" s="20">
        <v>44868</v>
      </c>
      <c r="B60" s="34">
        <f>'Price List SEK'!B60*FXcurves!AK5932</f>
        <v>3.0106804443221571</v>
      </c>
      <c r="C60" s="34">
        <f>'Price List SEK'!C60*FXcurves!AK5932</f>
        <v>15.489951602536879</v>
      </c>
      <c r="D60" s="34">
        <f>'Price List SEK'!D60*FXcurves!AD5932</f>
        <v>1.2904372178005907</v>
      </c>
      <c r="E60" s="34">
        <f>'Price List SEK'!E60*FXcurves!X5932</f>
        <v>1.9049064345838223</v>
      </c>
      <c r="F60" s="34">
        <f>'Price List SEK'!F60*FXcurves!H5932</f>
        <v>21.7555349748433</v>
      </c>
      <c r="G60" s="34">
        <f>'Price List SEK'!G60*FXcurves!H5932</f>
        <v>34.370254528545807</v>
      </c>
      <c r="H60" s="34">
        <f>'Price List SEK'!H60*FXcurves!G5932</f>
        <v>19.440775556655055</v>
      </c>
      <c r="I60" s="34">
        <f>'Price List SEK'!I60*FXcurves!AE5932</f>
        <v>2067.4116589988134</v>
      </c>
      <c r="J60" s="34">
        <f>'Price List SEK'!J60*FXcurves!AC5932</f>
        <v>127.8968063100732</v>
      </c>
      <c r="K60" s="34">
        <f>'Price List SEK'!K60*FXcurves!P5932</f>
        <v>3507.7447239199969</v>
      </c>
      <c r="L60" s="34">
        <f>'Price List SEK'!L60*FXcurves!AB5932</f>
        <v>42.536403434664003</v>
      </c>
      <c r="M60" s="34">
        <f>'Price List SEK'!M60*FXcurves!AM5932</f>
        <v>445.0380756111241</v>
      </c>
      <c r="N60" s="34">
        <f>'Price List SEK'!N60*FXcurves!U5932</f>
        <v>207.27760522282469</v>
      </c>
      <c r="O60" s="34">
        <f>'Price List SEK'!O60*FXcurves!K5932</f>
        <v>50709.012109930532</v>
      </c>
      <c r="P60" s="34">
        <f>'Price List SEK'!P60*FXcurves!N5932</f>
        <v>456947808.07973945</v>
      </c>
      <c r="Q60" s="34">
        <f>'Price List SEK'!Q60</f>
        <v>2930912.7931935843</v>
      </c>
      <c r="R60" s="34">
        <f>'Price List SEK'!R60*FXcurves!V5932</f>
        <v>359843.64362830354</v>
      </c>
      <c r="S60" s="34">
        <f>'Price List SEK'!S60*FXcurves!J5932</f>
        <v>2214.2026543525299</v>
      </c>
      <c r="T60" s="34">
        <f>'Price List SEK'!T60*FXcurves!L5932</f>
        <v>53916.102151661878</v>
      </c>
    </row>
    <row r="61" spans="1:20" x14ac:dyDescent="0.25">
      <c r="A61" s="20">
        <v>44869</v>
      </c>
      <c r="B61" s="34">
        <f>'Price List SEK'!B61*FXcurves!AK5933</f>
        <v>3.0909563564011315</v>
      </c>
      <c r="C61" s="34">
        <f>'Price List SEK'!C61*FXcurves!AK5933</f>
        <v>15.872993761913294</v>
      </c>
      <c r="D61" s="34">
        <f>'Price List SEK'!D61*FXcurves!AD5933</f>
        <v>1.2944326722478607</v>
      </c>
      <c r="E61" s="34">
        <f>'Price List SEK'!E61*FXcurves!X5933</f>
        <v>1.9022404682859066</v>
      </c>
      <c r="F61" s="34">
        <f>'Price List SEK'!F61*FXcurves!H5933</f>
        <v>21.586261870593276</v>
      </c>
      <c r="G61" s="34">
        <f>'Price List SEK'!G61*FXcurves!H5933</f>
        <v>34.535796220794289</v>
      </c>
      <c r="H61" s="34">
        <f>'Price List SEK'!H61*FXcurves!G5933</f>
        <v>19.737610642330836</v>
      </c>
      <c r="I61" s="34">
        <f>'Price List SEK'!I61*FXcurves!AE5933</f>
        <v>2086.7802246297902</v>
      </c>
      <c r="J61" s="34">
        <f>'Price List SEK'!J61*FXcurves!AC5933</f>
        <v>129.86193013163557</v>
      </c>
      <c r="K61" s="34">
        <f>'Price List SEK'!K61*FXcurves!P5933</f>
        <v>3536.3693061867502</v>
      </c>
      <c r="L61" s="34">
        <f>'Price List SEK'!L61*FXcurves!AB5933</f>
        <v>42.886624322169055</v>
      </c>
      <c r="M61" s="34">
        <f>'Price List SEK'!M61*FXcurves!AM5933</f>
        <v>454.29311623628513</v>
      </c>
      <c r="N61" s="34">
        <f>'Price List SEK'!N61*FXcurves!U5933</f>
        <v>211.89164909385056</v>
      </c>
      <c r="O61" s="34">
        <f>'Price List SEK'!O61*FXcurves!K5933</f>
        <v>52594.228116911523</v>
      </c>
      <c r="P61" s="34">
        <f>'Price List SEK'!P61*FXcurves!N5933</f>
        <v>468812932.58468038</v>
      </c>
      <c r="Q61" s="34">
        <f>'Price List SEK'!Q61</f>
        <v>2953617.3299682555</v>
      </c>
      <c r="R61" s="34">
        <f>'Price List SEK'!R61*FXcurves!V5933</f>
        <v>365662.46693009132</v>
      </c>
      <c r="S61" s="34">
        <f>'Price List SEK'!S61*FXcurves!J5933</f>
        <v>2330.0170167115079</v>
      </c>
      <c r="T61" s="34">
        <f>'Price List SEK'!T61*FXcurves!L5933</f>
        <v>55221.678125405742</v>
      </c>
    </row>
    <row r="62" spans="1:20" x14ac:dyDescent="0.25">
      <c r="A62" s="20">
        <v>44872</v>
      </c>
      <c r="B62" s="34">
        <f>'Price List SEK'!B62*FXcurves!AK5934</f>
        <v>3.1021032166187852</v>
      </c>
      <c r="C62" s="34">
        <f>'Price List SEK'!C62*FXcurves!AK5934</f>
        <v>16.01955753384377</v>
      </c>
      <c r="D62" s="34">
        <f>'Price List SEK'!D62*FXcurves!AD5934</f>
        <v>1.2857509263271536</v>
      </c>
      <c r="E62" s="34">
        <f>'Price List SEK'!E62*FXcurves!X5934</f>
        <v>1.9136649516377728</v>
      </c>
      <c r="F62" s="34">
        <f>'Price List SEK'!F62*FXcurves!H5934</f>
        <v>21.303426669811159</v>
      </c>
      <c r="G62" s="34">
        <f>'Price List SEK'!G62*FXcurves!H5934</f>
        <v>34.121081218842995</v>
      </c>
      <c r="H62" s="34">
        <f>'Price List SEK'!H62*FXcurves!G5934</f>
        <v>19.880174777589804</v>
      </c>
      <c r="I62" s="34">
        <f>'Price List SEK'!I62*FXcurves!AE5934</f>
        <v>2072.0407641396273</v>
      </c>
      <c r="J62" s="34">
        <f>'Price List SEK'!J62*FXcurves!AC5934</f>
        <v>130.95537119025386</v>
      </c>
      <c r="K62" s="34">
        <f>'Price List SEK'!K62*FXcurves!P5934</f>
        <v>3516.7143963168505</v>
      </c>
      <c r="L62" s="34">
        <f>'Price List SEK'!L62*FXcurves!AB5934</f>
        <v>42.604534228977222</v>
      </c>
      <c r="M62" s="34">
        <f>'Price List SEK'!M62*FXcurves!AM5934</f>
        <v>455.61099439800336</v>
      </c>
      <c r="N62" s="34">
        <f>'Price List SEK'!N62*FXcurves!U5934</f>
        <v>211.32186075835801</v>
      </c>
      <c r="O62" s="34">
        <f>'Price List SEK'!O62*FXcurves!K5934</f>
        <v>53982.395810637543</v>
      </c>
      <c r="P62" s="34">
        <f>'Price List SEK'!P62*FXcurves!N5934</f>
        <v>475395176.33019495</v>
      </c>
      <c r="Q62" s="34">
        <f>'Price List SEK'!Q62</f>
        <v>2939577.5325230644</v>
      </c>
      <c r="R62" s="34">
        <f>'Price List SEK'!R62*FXcurves!V5934</f>
        <v>368051.6530763823</v>
      </c>
      <c r="S62" s="34">
        <f>'Price List SEK'!S62*FXcurves!J5934</f>
        <v>2377.0235245719164</v>
      </c>
      <c r="T62" s="34">
        <f>'Price List SEK'!T62*FXcurves!L5934</f>
        <v>55601.335432639251</v>
      </c>
    </row>
    <row r="63" spans="1:20" x14ac:dyDescent="0.25">
      <c r="A63" s="20">
        <v>44873</v>
      </c>
      <c r="B63" s="34">
        <f>'Price List SEK'!B63*FXcurves!AK5935</f>
        <v>3.1305095846544644</v>
      </c>
      <c r="C63" s="34">
        <f>'Price List SEK'!C63*FXcurves!AK5935</f>
        <v>16.098599177098915</v>
      </c>
      <c r="D63" s="34">
        <f>'Price List SEK'!D63*FXcurves!AD5935</f>
        <v>1.2873519312629891</v>
      </c>
      <c r="E63" s="34">
        <f>'Price List SEK'!E63*FXcurves!X5935</f>
        <v>1.9447515786274225</v>
      </c>
      <c r="F63" s="34">
        <f>'Price List SEK'!F63*FXcurves!H5935</f>
        <v>21.609446369793439</v>
      </c>
      <c r="G63" s="34">
        <f>'Price List SEK'!G63*FXcurves!H5935</f>
        <v>34.587187258956135</v>
      </c>
      <c r="H63" s="34">
        <f>'Price List SEK'!H63*FXcurves!G5935</f>
        <v>20.298294945358279</v>
      </c>
      <c r="I63" s="34">
        <f>'Price List SEK'!I63*FXcurves!AE5935</f>
        <v>2096.7848608162449</v>
      </c>
      <c r="J63" s="34">
        <f>'Price List SEK'!J63*FXcurves!AC5935</f>
        <v>133.16028310618114</v>
      </c>
      <c r="K63" s="34">
        <f>'Price List SEK'!K63*FXcurves!P5935</f>
        <v>3560.1311330979761</v>
      </c>
      <c r="L63" s="34">
        <f>'Price List SEK'!L63*FXcurves!AB5935</f>
        <v>43.157337346318705</v>
      </c>
      <c r="M63" s="34">
        <f>'Price List SEK'!M63*FXcurves!AM5935</f>
        <v>461.12127081886371</v>
      </c>
      <c r="N63" s="34">
        <f>'Price List SEK'!N63*FXcurves!U5935</f>
        <v>212.31229432242765</v>
      </c>
      <c r="O63" s="34">
        <f>'Price List SEK'!O63*FXcurves!K5935</f>
        <v>54650.204775849816</v>
      </c>
      <c r="P63" s="34">
        <f>'Price List SEK'!P63*FXcurves!N5935</f>
        <v>483858745.59678108</v>
      </c>
      <c r="Q63" s="34">
        <f>'Price List SEK'!Q63</f>
        <v>2924134.6834309744</v>
      </c>
      <c r="R63" s="34">
        <f>'Price List SEK'!R63*FXcurves!V5935</f>
        <v>370639.31232223695</v>
      </c>
      <c r="S63" s="34">
        <f>'Price List SEK'!S63*FXcurves!J5935</f>
        <v>2400.4128215624019</v>
      </c>
      <c r="T63" s="34">
        <f>'Price List SEK'!T63*FXcurves!L5935</f>
        <v>56655.32982660213</v>
      </c>
    </row>
    <row r="64" spans="1:20" x14ac:dyDescent="0.25">
      <c r="A64" s="20">
        <v>44874</v>
      </c>
      <c r="B64" s="34">
        <f>'Price List SEK'!B64*FXcurves!AK5936</f>
        <v>3.0794831640846629</v>
      </c>
      <c r="C64" s="34">
        <f>'Price List SEK'!C64*FXcurves!AK5936</f>
        <v>15.855302281899906</v>
      </c>
      <c r="D64" s="34">
        <f>'Price List SEK'!D64*FXcurves!AD5936</f>
        <v>1.2855544086731667</v>
      </c>
      <c r="E64" s="34">
        <f>'Price List SEK'!E64*FXcurves!X5936</f>
        <v>1.9568233640786457</v>
      </c>
      <c r="F64" s="34">
        <f>'Price List SEK'!F64*FXcurves!H5936</f>
        <v>21.465632471979564</v>
      </c>
      <c r="G64" s="34">
        <f>'Price List SEK'!G64*FXcurves!H5936</f>
        <v>33.98973237538226</v>
      </c>
      <c r="H64" s="34">
        <f>'Price List SEK'!H64*FXcurves!G5936</f>
        <v>20.028341512669151</v>
      </c>
      <c r="I64" s="34">
        <f>'Price List SEK'!I64*FXcurves!AE5936</f>
        <v>2031.4807896795048</v>
      </c>
      <c r="J64" s="34">
        <f>'Price List SEK'!J64*FXcurves!AC5936</f>
        <v>132.51388120376393</v>
      </c>
      <c r="K64" s="34">
        <f>'Price List SEK'!K64*FXcurves!P5936</f>
        <v>3520.2615209107071</v>
      </c>
      <c r="L64" s="34">
        <f>'Price List SEK'!L64*FXcurves!AB5936</f>
        <v>43.035091931033747</v>
      </c>
      <c r="M64" s="34">
        <f>'Price List SEK'!M64*FXcurves!AM5936</f>
        <v>452.83262003401211</v>
      </c>
      <c r="N64" s="34">
        <f>'Price List SEK'!N64*FXcurves!U5936</f>
        <v>211.24018938283072</v>
      </c>
      <c r="O64" s="34">
        <f>'Price List SEK'!O64*FXcurves!K5936</f>
        <v>52734.940608393037</v>
      </c>
      <c r="P64" s="34">
        <f>'Price List SEK'!P64*FXcurves!N5936</f>
        <v>480136708.0714345</v>
      </c>
      <c r="Q64" s="34">
        <f>'Price List SEK'!Q64</f>
        <v>2913159.1642082338</v>
      </c>
      <c r="R64" s="34">
        <f>'Price List SEK'!R64*FXcurves!V5936</f>
        <v>366927.60445704259</v>
      </c>
      <c r="S64" s="34">
        <f>'Price List SEK'!S64*FXcurves!J5936</f>
        <v>2334.0448101359129</v>
      </c>
      <c r="T64" s="34">
        <f>'Price List SEK'!T64*FXcurves!L5936</f>
        <v>56035.799676124443</v>
      </c>
    </row>
    <row r="65" spans="1:20" x14ac:dyDescent="0.25">
      <c r="A65" s="20">
        <v>44875</v>
      </c>
      <c r="B65" s="34">
        <f>'Price List SEK'!B65*FXcurves!AK5937</f>
        <v>3.0822122448619673</v>
      </c>
      <c r="C65" s="34">
        <f>'Price List SEK'!C65*FXcurves!AK5937</f>
        <v>15.901401551806563</v>
      </c>
      <c r="D65" s="34">
        <f>'Price List SEK'!D65*FXcurves!AD5937</f>
        <v>1.2808637241296557</v>
      </c>
      <c r="E65" s="34">
        <f>'Price List SEK'!E65*FXcurves!X5937</f>
        <v>1.9704390831669563</v>
      </c>
      <c r="F65" s="34">
        <f>'Price List SEK'!F65*FXcurves!H5937</f>
        <v>21.597361067636701</v>
      </c>
      <c r="G65" s="34">
        <f>'Price List SEK'!G65*FXcurves!H5937</f>
        <v>34.181185250574238</v>
      </c>
      <c r="H65" s="34">
        <f>'Price List SEK'!H65*FXcurves!G5937</f>
        <v>20.603427132622528</v>
      </c>
      <c r="I65" s="34">
        <f>'Price List SEK'!I65*FXcurves!AE5937</f>
        <v>2066.5889778220617</v>
      </c>
      <c r="J65" s="34">
        <f>'Price List SEK'!J65*FXcurves!AC5937</f>
        <v>137.22493444302168</v>
      </c>
      <c r="K65" s="34">
        <f>'Price List SEK'!K65*FXcurves!P5937</f>
        <v>3612.5998231669578</v>
      </c>
      <c r="L65" s="34">
        <f>'Price List SEK'!L65*FXcurves!AB5937</f>
        <v>42.987472689777164</v>
      </c>
      <c r="M65" s="34">
        <f>'Price List SEK'!M65*FXcurves!AM5937</f>
        <v>465.74550503230307</v>
      </c>
      <c r="N65" s="34">
        <f>'Price List SEK'!N65*FXcurves!U5937</f>
        <v>216.91327451261787</v>
      </c>
      <c r="O65" s="34">
        <f>'Price List SEK'!O65*FXcurves!K5937</f>
        <v>55512.909363768777</v>
      </c>
      <c r="P65" s="34">
        <f>'Price List SEK'!P65*FXcurves!N5937</f>
        <v>500035049.53918791</v>
      </c>
      <c r="Q65" s="34">
        <f>'Price List SEK'!Q65</f>
        <v>2888824.3086146149</v>
      </c>
      <c r="R65" s="34">
        <f>'Price List SEK'!R65*FXcurves!V5937</f>
        <v>371092.81577409687</v>
      </c>
      <c r="S65" s="34">
        <f>'Price List SEK'!S65*FXcurves!J5937</f>
        <v>2438.5367752407665</v>
      </c>
      <c r="T65" s="34">
        <f>'Price List SEK'!T65*FXcurves!L5937</f>
        <v>57823.911362911138</v>
      </c>
    </row>
    <row r="66" spans="1:20" x14ac:dyDescent="0.25">
      <c r="A66" s="20">
        <v>44876</v>
      </c>
      <c r="B66" s="34">
        <f>'Price List SEK'!B66*FXcurves!AK5938</f>
        <v>3.1076429013076532</v>
      </c>
      <c r="C66" s="34">
        <f>'Price List SEK'!C66*FXcurves!AK5938</f>
        <v>16.010088395799208</v>
      </c>
      <c r="D66" s="34">
        <f>'Price List SEK'!D66*FXcurves!AD5938</f>
        <v>1.3008358747969933</v>
      </c>
      <c r="E66" s="34">
        <f>'Price List SEK'!E66*FXcurves!X5938</f>
        <v>1.9728772890048358</v>
      </c>
      <c r="F66" s="34">
        <f>'Price List SEK'!F66*FXcurves!H5938</f>
        <v>21.82636741239477</v>
      </c>
      <c r="G66" s="34">
        <f>'Price List SEK'!G66*FXcurves!H5938</f>
        <v>34.12112254800001</v>
      </c>
      <c r="H66" s="34">
        <f>'Price List SEK'!H66*FXcurves!G5938</f>
        <v>20.989309699642181</v>
      </c>
      <c r="I66" s="34">
        <f>'Price List SEK'!I66*FXcurves!AE5938</f>
        <v>2100.2837091736665</v>
      </c>
      <c r="J66" s="34">
        <f>'Price List SEK'!J66*FXcurves!AC5938</f>
        <v>138.53619779240779</v>
      </c>
      <c r="K66" s="34">
        <f>'Price List SEK'!K66*FXcurves!P5938</f>
        <v>3653.7031298049815</v>
      </c>
      <c r="L66" s="34">
        <f>'Price List SEK'!L66*FXcurves!AB5938</f>
        <v>42.969137295115125</v>
      </c>
      <c r="M66" s="34">
        <f>'Price List SEK'!M66*FXcurves!AM5938</f>
        <v>475.31305973165763</v>
      </c>
      <c r="N66" s="34">
        <f>'Price List SEK'!N66*FXcurves!U5938</f>
        <v>220.3598279836514</v>
      </c>
      <c r="O66" s="34">
        <f>'Price List SEK'!O66*FXcurves!K5938</f>
        <v>57729.671430680348</v>
      </c>
      <c r="P66" s="34">
        <f>'Price List SEK'!P66*FXcurves!N5938</f>
        <v>499622852.91472858</v>
      </c>
      <c r="Q66" s="34">
        <f>'Price List SEK'!Q66</f>
        <v>2875381.3823456238</v>
      </c>
      <c r="R66" s="34">
        <f>'Price List SEK'!R66*FXcurves!V5938</f>
        <v>382764.62014988723</v>
      </c>
      <c r="S66" s="34">
        <f>'Price List SEK'!S66*FXcurves!J5938</f>
        <v>2528.7810854763061</v>
      </c>
      <c r="T66" s="34">
        <f>'Price List SEK'!T66*FXcurves!L5938</f>
        <v>58676.052784029904</v>
      </c>
    </row>
    <row r="67" spans="1:20" x14ac:dyDescent="0.25">
      <c r="A67" s="20">
        <v>44879</v>
      </c>
      <c r="B67" s="34">
        <f>'Price List SEK'!B67*FXcurves!AK5939</f>
        <v>3.0769015619583757</v>
      </c>
      <c r="C67" s="34">
        <f>'Price List SEK'!C67*FXcurves!AK5939</f>
        <v>15.846992071517727</v>
      </c>
      <c r="D67" s="34">
        <f>'Price List SEK'!D67*FXcurves!AD5939</f>
        <v>1.2895298857598307</v>
      </c>
      <c r="E67" s="34">
        <f>'Price List SEK'!E67*FXcurves!X5939</f>
        <v>1.9876519716779322</v>
      </c>
      <c r="F67" s="34">
        <f>'Price List SEK'!F67*FXcurves!H5939</f>
        <v>21.643230963825722</v>
      </c>
      <c r="G67" s="34">
        <f>'Price List SEK'!G67*FXcurves!H5939</f>
        <v>34.075619606238462</v>
      </c>
      <c r="H67" s="34">
        <f>'Price List SEK'!H67*FXcurves!G5939</f>
        <v>20.68793809637496</v>
      </c>
      <c r="I67" s="34">
        <f>'Price List SEK'!I67*FXcurves!AE5939</f>
        <v>2126.6554514968466</v>
      </c>
      <c r="J67" s="34">
        <f>'Price List SEK'!J67*FXcurves!AC5939</f>
        <v>137.08530491526881</v>
      </c>
      <c r="K67" s="34">
        <f>'Price List SEK'!K67*FXcurves!P5939</f>
        <v>3643.1394479314727</v>
      </c>
      <c r="L67" s="34">
        <f>'Price List SEK'!L67*FXcurves!AB5939</f>
        <v>43.123775737976814</v>
      </c>
      <c r="M67" s="34">
        <f>'Price List SEK'!M67*FXcurves!AM5939</f>
        <v>474.18721456140338</v>
      </c>
      <c r="N67" s="34">
        <f>'Price List SEK'!N67*FXcurves!U5939</f>
        <v>219.56680580548695</v>
      </c>
      <c r="O67" s="34">
        <f>'Price List SEK'!O67*FXcurves!K5939</f>
        <v>56638.665797079106</v>
      </c>
      <c r="P67" s="34">
        <f>'Price List SEK'!P67*FXcurves!N5939</f>
        <v>500135434.35732448</v>
      </c>
      <c r="Q67" s="34">
        <f>'Price List SEK'!Q67</f>
        <v>2876377.9186329301</v>
      </c>
      <c r="R67" s="34">
        <f>'Price List SEK'!R67*FXcurves!V5939</f>
        <v>372676.5423944362</v>
      </c>
      <c r="S67" s="34">
        <f>'Price List SEK'!S67*FXcurves!J5939</f>
        <v>2495.2418524180462</v>
      </c>
      <c r="T67" s="34">
        <f>'Price List SEK'!T67*FXcurves!L5939</f>
        <v>57549.785717727806</v>
      </c>
    </row>
    <row r="68" spans="1:20" x14ac:dyDescent="0.25">
      <c r="A68" s="20">
        <v>44880</v>
      </c>
      <c r="B68" s="34">
        <f>'Price List SEK'!B68*FXcurves!AK5940</f>
        <v>3.1096128870634385</v>
      </c>
      <c r="C68" s="34">
        <f>'Price List SEK'!C68*FXcurves!AK5940</f>
        <v>16.218366857622087</v>
      </c>
      <c r="D68" s="34">
        <f>'Price List SEK'!D68*FXcurves!AD5940</f>
        <v>1.2820198161705767</v>
      </c>
      <c r="E68" s="34">
        <f>'Price List SEK'!E68*FXcurves!X5940</f>
        <v>1.9697259854877138</v>
      </c>
      <c r="F68" s="34">
        <f>'Price List SEK'!F68*FXcurves!H5940</f>
        <v>21.645634623024293</v>
      </c>
      <c r="G68" s="34">
        <f>'Price List SEK'!G68*FXcurves!H5940</f>
        <v>34.475856317757973</v>
      </c>
      <c r="H68" s="34">
        <f>'Price List SEK'!H68*FXcurves!G5940</f>
        <v>20.823214531956012</v>
      </c>
      <c r="I68" s="34">
        <f>'Price List SEK'!I68*FXcurves!AE5940</f>
        <v>2147.7394579424417</v>
      </c>
      <c r="J68" s="34">
        <f>'Price List SEK'!J68*FXcurves!AC5940</f>
        <v>139.67968766803838</v>
      </c>
      <c r="K68" s="34">
        <f>'Price List SEK'!K68*FXcurves!P5940</f>
        <v>3663.6301710299927</v>
      </c>
      <c r="L68" s="34">
        <f>'Price List SEK'!L68*FXcurves!AB5940</f>
        <v>43.180323268485573</v>
      </c>
      <c r="M68" s="34">
        <f>'Price List SEK'!M68*FXcurves!AM5940</f>
        <v>479.081099605144</v>
      </c>
      <c r="N68" s="34">
        <f>'Price List SEK'!N68*FXcurves!U5940</f>
        <v>221.17616153029795</v>
      </c>
      <c r="O68" s="34">
        <f>'Price List SEK'!O68*FXcurves!K5940</f>
        <v>57531.535383773487</v>
      </c>
      <c r="P68" s="34">
        <f>'Price List SEK'!P68*FXcurves!N5940</f>
        <v>500942832.41917402</v>
      </c>
      <c r="Q68" s="34">
        <f>'Price List SEK'!Q68</f>
        <v>2903837.477146565</v>
      </c>
      <c r="R68" s="34">
        <f>'Price List SEK'!R68*FXcurves!V5940</f>
        <v>380352.94184416754</v>
      </c>
      <c r="S68" s="34">
        <f>'Price List SEK'!S68*FXcurves!J5940</f>
        <v>2541.5620221605805</v>
      </c>
      <c r="T68" s="34">
        <f>'Price List SEK'!T68*FXcurves!L5940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Linus Härdelin</cp:lastModifiedBy>
  <dcterms:created xsi:type="dcterms:W3CDTF">2022-08-30T10:54:15Z</dcterms:created>
  <dcterms:modified xsi:type="dcterms:W3CDTF">2022-11-28T08:27:19Z</dcterms:modified>
</cp:coreProperties>
</file>