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kha\OneDrive\Visual Studio 2019\PROJECTS\DifNetFrameworks\NF4\NF4\bin\Debug\datafolder\Old\"/>
    </mc:Choice>
  </mc:AlternateContent>
  <xr:revisionPtr revIDLastSave="0" documentId="13_ncr:1_{20849B2A-C5DB-4AD0-A754-9C0BBD0C6276}" xr6:coauthVersionLast="45" xr6:coauthVersionMax="45" xr10:uidLastSave="{00000000-0000-0000-0000-000000000000}"/>
  <bookViews>
    <workbookView xWindow="1170" yWindow="1170" windowWidth="21660" windowHeight="14535" xr2:uid="{00000000-000D-0000-FFFF-FFFF00000000}"/>
  </bookViews>
  <sheets>
    <sheet name="MovHeads" sheetId="1" r:id="rId1"/>
    <sheet name="Strobes" sheetId="2" r:id="rId2"/>
    <sheet name="Blinders" sheetId="3" r:id="rId3"/>
    <sheet name="Arch" sheetId="4" r:id="rId4"/>
    <sheet name="LED" sheetId="5" r:id="rId5"/>
    <sheet name="Smoke" sheetId="6" r:id="rId6"/>
    <sheet name="Consoles" sheetId="7" r:id="rId7"/>
    <sheet name="Interco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O82" i="8"/>
  <c r="O81" i="8"/>
  <c r="O80" i="8"/>
  <c r="O79" i="8"/>
  <c r="O67" i="8"/>
  <c r="O66" i="8"/>
  <c r="O65" i="8"/>
  <c r="O64" i="8"/>
  <c r="O52" i="8"/>
  <c r="O51" i="8"/>
  <c r="O50" i="8"/>
  <c r="O49" i="8"/>
  <c r="O37" i="8"/>
  <c r="O36" i="8"/>
  <c r="O35" i="8"/>
  <c r="O34" i="8"/>
  <c r="O22" i="8"/>
  <c r="O21" i="8"/>
  <c r="O20" i="8"/>
  <c r="O19" i="8"/>
  <c r="O7" i="8"/>
  <c r="O6" i="8"/>
  <c r="O5" i="8"/>
  <c r="O4" i="8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93" i="5"/>
  <c r="O92" i="5"/>
  <c r="O91" i="5"/>
  <c r="O90" i="5"/>
  <c r="O89" i="5"/>
  <c r="O88" i="5"/>
  <c r="O77" i="5"/>
  <c r="O76" i="5"/>
  <c r="O75" i="5"/>
  <c r="O74" i="5"/>
  <c r="O73" i="5"/>
  <c r="O72" i="5"/>
  <c r="O60" i="5"/>
  <c r="O59" i="5"/>
  <c r="O58" i="5"/>
  <c r="O57" i="5"/>
  <c r="O56" i="5"/>
  <c r="O55" i="5"/>
  <c r="O43" i="5"/>
  <c r="O42" i="5"/>
  <c r="O41" i="5"/>
  <c r="O40" i="5"/>
  <c r="O39" i="5"/>
  <c r="O38" i="5"/>
  <c r="O26" i="5"/>
  <c r="O25" i="5"/>
  <c r="O24" i="5"/>
  <c r="O23" i="5"/>
  <c r="O22" i="5"/>
  <c r="O21" i="5"/>
  <c r="O9" i="5"/>
  <c r="O8" i="5"/>
  <c r="O7" i="5"/>
  <c r="O6" i="5"/>
  <c r="O5" i="5"/>
  <c r="O4" i="5"/>
  <c r="O50" i="4"/>
  <c r="O49" i="4"/>
  <c r="O41" i="4"/>
  <c r="O40" i="4"/>
  <c r="O32" i="4"/>
  <c r="O31" i="4"/>
  <c r="O23" i="4"/>
  <c r="O22" i="4"/>
  <c r="O15" i="4"/>
  <c r="O14" i="4"/>
  <c r="O5" i="4"/>
  <c r="O4" i="4"/>
  <c r="O100" i="3"/>
  <c r="O99" i="3"/>
  <c r="O98" i="3"/>
  <c r="O97" i="3"/>
  <c r="O96" i="3"/>
  <c r="O95" i="3"/>
  <c r="O94" i="3"/>
  <c r="O82" i="3"/>
  <c r="O81" i="3"/>
  <c r="O80" i="3"/>
  <c r="O79" i="3"/>
  <c r="O78" i="3"/>
  <c r="O77" i="3"/>
  <c r="O76" i="3"/>
  <c r="O64" i="3"/>
  <c r="O63" i="3"/>
  <c r="O62" i="3"/>
  <c r="O61" i="3"/>
  <c r="O60" i="3"/>
  <c r="O59" i="3"/>
  <c r="O58" i="3"/>
  <c r="O46" i="3"/>
  <c r="O45" i="3"/>
  <c r="O44" i="3"/>
  <c r="O43" i="3"/>
  <c r="O42" i="3"/>
  <c r="O41" i="3"/>
  <c r="O40" i="3"/>
  <c r="O28" i="3"/>
  <c r="O27" i="3"/>
  <c r="O26" i="3"/>
  <c r="O25" i="3"/>
  <c r="O24" i="3"/>
  <c r="O23" i="3"/>
  <c r="O22" i="3"/>
  <c r="O10" i="3"/>
  <c r="O9" i="3"/>
  <c r="O8" i="3"/>
  <c r="O7" i="3"/>
  <c r="O6" i="3"/>
  <c r="O5" i="3"/>
  <c r="O4" i="3"/>
  <c r="O97" i="2"/>
  <c r="O96" i="2"/>
  <c r="O95" i="2"/>
  <c r="O94" i="2"/>
  <c r="O93" i="2"/>
  <c r="O92" i="2"/>
  <c r="O91" i="2"/>
  <c r="O90" i="2"/>
  <c r="O89" i="2"/>
  <c r="O80" i="2"/>
  <c r="O79" i="2"/>
  <c r="O78" i="2"/>
  <c r="O77" i="2"/>
  <c r="O76" i="2"/>
  <c r="O75" i="2"/>
  <c r="O74" i="2"/>
  <c r="O73" i="2"/>
  <c r="O72" i="2"/>
  <c r="O63" i="2"/>
  <c r="O62" i="2"/>
  <c r="O61" i="2"/>
  <c r="O60" i="2"/>
  <c r="O59" i="2"/>
  <c r="O58" i="2"/>
  <c r="O57" i="2"/>
  <c r="O56" i="2"/>
  <c r="O55" i="2"/>
  <c r="O45" i="2"/>
  <c r="O44" i="2"/>
  <c r="O43" i="2"/>
  <c r="O42" i="2"/>
  <c r="O41" i="2"/>
  <c r="O40" i="2"/>
  <c r="O39" i="2"/>
  <c r="O38" i="2"/>
  <c r="O37" i="2"/>
  <c r="O28" i="2"/>
  <c r="O27" i="2"/>
  <c r="O26" i="2"/>
  <c r="O25" i="2"/>
  <c r="O24" i="2"/>
  <c r="O23" i="2"/>
  <c r="O22" i="2"/>
  <c r="O21" i="2"/>
  <c r="O20" i="2"/>
  <c r="O12" i="2"/>
  <c r="O11" i="2"/>
  <c r="O10" i="2"/>
  <c r="O9" i="2"/>
  <c r="O8" i="2"/>
  <c r="O7" i="2"/>
  <c r="O6" i="2"/>
  <c r="O5" i="2"/>
  <c r="O4" i="2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<sst xmlns="http://schemas.openxmlformats.org/spreadsheetml/2006/main" count="2392" uniqueCount="266">
  <si>
    <t>#</t>
  </si>
  <si>
    <t>Fixture</t>
  </si>
  <si>
    <t>Q-ty</t>
  </si>
  <si>
    <t>BelImlight</t>
  </si>
  <si>
    <t>PRLightigTouring</t>
  </si>
  <si>
    <t>BlackOut</t>
  </si>
  <si>
    <t>Vision</t>
  </si>
  <si>
    <t>Stage</t>
  </si>
  <si>
    <t>Weight</t>
  </si>
  <si>
    <t>Power</t>
  </si>
  <si>
    <t>Price</t>
  </si>
  <si>
    <t>Result</t>
  </si>
  <si>
    <t>Clay Paky Axcor beam 300</t>
  </si>
  <si>
    <t>Clay Paky Sharpy</t>
  </si>
  <si>
    <t>Clay Paky Alpha Beam 1500</t>
  </si>
  <si>
    <t>Clay Paky Sharpy+ aqua</t>
  </si>
  <si>
    <t>Clay Paky Mythos2</t>
  </si>
  <si>
    <t>Clay Paky Scenius Unico 1400</t>
  </si>
  <si>
    <t>Clay Paky Alpha Spot 800 QWO ST</t>
  </si>
  <si>
    <t>Clay Paky Alpha Spot 1500</t>
  </si>
  <si>
    <t>Clay Paky Scenius Spot 1400</t>
  </si>
  <si>
    <t>Clay Paky Alpha Profile 1200</t>
  </si>
  <si>
    <t>Clay Paky Alpha Profile 1500</t>
  </si>
  <si>
    <t>Clay Paky Axcor 600 profile</t>
  </si>
  <si>
    <t xml:space="preserve">Clay Paky Sharpy wash 330 </t>
  </si>
  <si>
    <t>Clay Paky Alpha Wash 575 TH</t>
  </si>
  <si>
    <t>Clay Paky Shotlight Wash 1500</t>
  </si>
  <si>
    <t>Clay Paky A.LEDa mini B</t>
  </si>
  <si>
    <t>Clay Paky A.LEDa K10</t>
  </si>
  <si>
    <t>Clay Paky A.LEDa K20 B-EYE</t>
  </si>
  <si>
    <t>Clay Paky A.LEDa K25 B-EYE</t>
  </si>
  <si>
    <t xml:space="preserve">PR lighting XL 1500 wash </t>
  </si>
  <si>
    <t>PR lighting XL 700 wash</t>
  </si>
  <si>
    <t xml:space="preserve">PR lighting XL 1500 </t>
  </si>
  <si>
    <t>PR lighting XLED 2007</t>
  </si>
  <si>
    <t>PR lighting XLED 6007</t>
  </si>
  <si>
    <t>Skylight F230</t>
  </si>
  <si>
    <t>Skylight F230 II</t>
  </si>
  <si>
    <t>Skylight Aquabeam 440</t>
  </si>
  <si>
    <t>BelImlight_1</t>
  </si>
  <si>
    <t>Q-ty1_1</t>
  </si>
  <si>
    <t>BelImlight_2</t>
  </si>
  <si>
    <t>Q-ty1_2</t>
  </si>
  <si>
    <t>BelImlight_3</t>
  </si>
  <si>
    <t>Q-ty1_3</t>
  </si>
  <si>
    <t>Прожектор светодиодный CLAY PAKY "Axcor Beam 300"</t>
  </si>
  <si>
    <t/>
  </si>
  <si>
    <t xml:space="preserve"> Прожектор ClAY PAKY SHARPY Black </t>
  </si>
  <si>
    <t xml:space="preserve"> </t>
  </si>
  <si>
    <t>Прожектор с движущимся корпусом сканер Clay Paky MYTHOS в траспортировочном кейсе</t>
  </si>
  <si>
    <t>Прожектор сценический-CLAY PAKY SCENIUS UNICO</t>
  </si>
  <si>
    <t xml:space="preserve"> Прожектор ClAY PAKY Alpha QWO 800ST </t>
  </si>
  <si>
    <t xml:space="preserve"> Прожектор Clay Paky Alpha Spot HPE 1500 </t>
  </si>
  <si>
    <t>Прожектор сценический Clay Paky Scenius Spot в транспортировочном кейсе</t>
  </si>
  <si>
    <t xml:space="preserve"> Голова профильная ALPHA PROFILE</t>
  </si>
  <si>
    <t>Прожектор Clay Paky Alpha Profile 1200</t>
  </si>
  <si>
    <t>Прожектор светодиодный CLAY PAKY "AXCOR PROFILE 600 E.S"</t>
  </si>
  <si>
    <t xml:space="preserve"> Прожектор Clay Paky Sharpy Wash 330 Black в танспо </t>
  </si>
  <si>
    <t>Прожектор"Сканер с движущимся корпусом" Clay Paky SHARPY WASH 330 BLACK в транспортировочном кейсе</t>
  </si>
  <si>
    <t>Прожектор Clay Paky Alpha wash 575 TH</t>
  </si>
  <si>
    <t xml:space="preserve"> Голова заливная ALPHA WASH </t>
  </si>
  <si>
    <t>Прожектор светодиодный Clay Paky MINI B</t>
  </si>
  <si>
    <t>Прожектор CLAY PAKY А.LEDA K10</t>
  </si>
  <si>
    <t>Прожектор сценический-управляемый световой прибор CLAY PAKY A.LEDA B-EYE K10</t>
  </si>
  <si>
    <t>Прожектор CLAY PAKY A.LEDA B-EYE K20</t>
  </si>
  <si>
    <t>Прожектор Clay Paky A.Leda B-EYE K 20 в транспортировочной упаковке</t>
  </si>
  <si>
    <t>Прожектор светодиодный сценический CLAY PAKY HY B-EAE K25</t>
  </si>
  <si>
    <t xml:space="preserve">  Прожектор"вращающаяся голова"PR-2805MXLWash1500</t>
  </si>
  <si>
    <t>Прожектор типа "вращающаяся голова" XL 1500 Wash</t>
  </si>
  <si>
    <t>Прожектор  RR-8123 XLED 2007</t>
  </si>
  <si>
    <t>Прожектор  светодиодный вращающаяся голова" PR -8123 XLED2007</t>
  </si>
  <si>
    <t xml:space="preserve"> Прожектор светодиодный сценический вращающийся, тип "голова" XLED 6007 (PR-8128)</t>
  </si>
  <si>
    <t>Прожектор "Вращающаяся голова"  Light Sky" F230 в транспортных кейсах (2 в 1) с лампочкой Osram 230W</t>
  </si>
  <si>
    <t>Прожектор "Вращающаяся голова" F230 в транспортных кейсах (2 в 1) с лампочкой OSRAM 230W, с комплект</t>
  </si>
  <si>
    <t>Прожектор Lightsky Aquabeam 440</t>
  </si>
  <si>
    <t>PRLightigTouring_1</t>
  </si>
  <si>
    <t>Q-ty2_1</t>
  </si>
  <si>
    <t>PRLightigTouring_2</t>
  </si>
  <si>
    <t>Q-ty2_2</t>
  </si>
  <si>
    <t>PRLightigTouring_3</t>
  </si>
  <si>
    <t>Q-ty2_3</t>
  </si>
  <si>
    <t>Прожектор ClAY PAKY SHARPY</t>
  </si>
  <si>
    <t>Прожектор с движущимся корпусом сканер Clay Paky MYTHOS</t>
  </si>
  <si>
    <t>Прожектор"Сканер с движущимся корпусом" Clay Paky SHARPY WASH 330</t>
  </si>
  <si>
    <t>Прожектор диодный CLAY PAKY A.LEDA K10</t>
  </si>
  <si>
    <t>Прожектор Clay Paky A.Leda B-EYE K 20</t>
  </si>
  <si>
    <t xml:space="preserve"> Прожектор сканирующего света (PR-2815М 1500M Wash</t>
  </si>
  <si>
    <t>Прожектор сканирующего света (PR-2705 XL 700 wash with lamp)</t>
  </si>
  <si>
    <t>Прожектор сканирующего света типа "вращающаяся голова" PR-2805M XL Wash 1500 Magnetic with Lamp in F</t>
  </si>
  <si>
    <t>BlackOut_1</t>
  </si>
  <si>
    <t>Q-ty3_1</t>
  </si>
  <si>
    <t>BlackOut_2</t>
  </si>
  <si>
    <t>Q-ty3_2</t>
  </si>
  <si>
    <t>BlackOut_3</t>
  </si>
  <si>
    <t>Q-ty3_3</t>
  </si>
  <si>
    <t>Прожектор Clay Paky Alpha Spot HPE 1500</t>
  </si>
  <si>
    <t>Прожектор ClAY PAKY Alpha Profile 1500</t>
  </si>
  <si>
    <t>Прожектор ClAY PAKY Shotlight Wash</t>
  </si>
  <si>
    <t>Прожектор типа "Вращающаяся голова"PR XL 1500 Wash</t>
  </si>
  <si>
    <t>Прожектор типа "Вращающаяся голова" PR XL 1500 Wash/M</t>
  </si>
  <si>
    <t>Прожектор сканирующего света типа "вращающаяся голова" PR-2705 XL 700 Electronic with Lamp in Flight</t>
  </si>
  <si>
    <t>Прожектор сканирующего света "вращ голова" PR 2815M XL 1500</t>
  </si>
  <si>
    <t>Прожектор типа "Вращающаяся голова" PR-2815  XL 1500 ///  Прожектор типа "Вращающаяся голова" PR XL 1500 /M -   ///2ШТ///</t>
  </si>
  <si>
    <t>Vision_1</t>
  </si>
  <si>
    <t>Q-ty4_1</t>
  </si>
  <si>
    <t>Vision_2</t>
  </si>
  <si>
    <t>Q-ty4_2</t>
  </si>
  <si>
    <t>Vision_3</t>
  </si>
  <si>
    <t>Q-ty4_3</t>
  </si>
  <si>
    <t>Прожектор театральный «Сканер с движущимся корпусом Clay Paky Mythos в кейсе</t>
  </si>
  <si>
    <t xml:space="preserve"> Прожектор"вращающаяся голова"PR-2805MXLWash1500</t>
  </si>
  <si>
    <t xml:space="preserve"> Прожектор "вращающаяся голова" PR-2705 XL Wash</t>
  </si>
  <si>
    <t xml:space="preserve"> Прожектор "вращающаяся голова"PR2815MXL1500Spot</t>
  </si>
  <si>
    <t>Stage_1</t>
  </si>
  <si>
    <t>Q-ty5_1</t>
  </si>
  <si>
    <t>Stage_2</t>
  </si>
  <si>
    <t>Q-ty5_2</t>
  </si>
  <si>
    <t>Stage_3</t>
  </si>
  <si>
    <t>Q-ty5_3</t>
  </si>
  <si>
    <t xml:space="preserve"> Прожектор типа "вращающаяся голова"Alpha Beam 1500 </t>
  </si>
  <si>
    <t>Прожектор"Сканер с движущимся корпусом" Clay Paky MYTHOS в транспортировочном кейсе</t>
  </si>
  <si>
    <t>SGM Flasher DMX</t>
  </si>
  <si>
    <t>Martin Atomic 3000</t>
  </si>
  <si>
    <t>Clay Paky Stormy CC</t>
  </si>
  <si>
    <t>PR Orland 1200</t>
  </si>
  <si>
    <t>Robert Juliat Merlin 2500</t>
  </si>
  <si>
    <t>Robert Juliat Manon 1200</t>
  </si>
  <si>
    <t>LDR Canto 2000</t>
  </si>
  <si>
    <t>Clay paky shadow 1200</t>
  </si>
  <si>
    <t>Followspot stands</t>
  </si>
  <si>
    <t>Прожектор стробоскоп  Flasher DMX</t>
  </si>
  <si>
    <t>Стробоскоп SGM Flasher DMX  Strobe</t>
  </si>
  <si>
    <t xml:space="preserve"> Стробоскоп Martin Atomic 3000 DMX </t>
  </si>
  <si>
    <t>Стробоскоп MARTIN, Stroboskop 3000 W</t>
  </si>
  <si>
    <t>Стробоскоп" Clay Paky STORMY CC в транспортировочном кейсе</t>
  </si>
  <si>
    <t xml:space="preserve">Световой светодиодный сценический стробоскоп CLAY PAKY STORMY </t>
  </si>
  <si>
    <t>Прожектор сканирующего света PR-1201 Orland Scan without lamp</t>
  </si>
  <si>
    <t>Прожектор световой сценический  Robert Juliat MERLIN Followspot 1515 2.5K HMI</t>
  </si>
  <si>
    <t xml:space="preserve"> Прожектора следящий CANTO 2000msr FF в комплекте C </t>
  </si>
  <si>
    <t>Прожектор LDR Canto</t>
  </si>
  <si>
    <t xml:space="preserve"> Прожектор следящего света SHADOW BASIC -1200 </t>
  </si>
  <si>
    <t xml:space="preserve">Стробоскоп Clay Paky STORMY CC </t>
  </si>
  <si>
    <t>Прожектор следящего света (PR-1211 Orland Follow)</t>
  </si>
  <si>
    <t>test</t>
  </si>
  <si>
    <t>Прожектора следящий CANTO 2000msr FF</t>
  </si>
  <si>
    <t>Следящий прожектор LDR Canto 2000msr</t>
  </si>
  <si>
    <t>Studio Due CS-4</t>
  </si>
  <si>
    <t>PR Pro Par 600w</t>
  </si>
  <si>
    <t>Showtec Matrix</t>
  </si>
  <si>
    <t>Showtec Sunstrip</t>
  </si>
  <si>
    <t>Eurolight Blinder 5200 8x</t>
  </si>
  <si>
    <t>Eurolight Blinder 1300 2x</t>
  </si>
  <si>
    <t>Showtec Blaze 55</t>
  </si>
  <si>
    <t>Световая полоса сценицеская Sunstrip Active MKII incl Osram lam</t>
  </si>
  <si>
    <t>Прожектор эффектный Sunstrip Active DMX</t>
  </si>
  <si>
    <t>Прожектор направленного света Stage Blinder 8 Polish DMX Bul</t>
  </si>
  <si>
    <t>Прожектор эффектный Stage Blinder 8 Black</t>
  </si>
  <si>
    <t>Прожектор эффектный Stage Blinder 8 Black DMX Bulb</t>
  </si>
  <si>
    <t>Прожектор эффектный Stage Blinder 2 Black</t>
  </si>
  <si>
    <t>Прожектор эффектный Stage Blinder 2Black DMX</t>
  </si>
  <si>
    <t>Прожектор заливного света CS4/C</t>
  </si>
  <si>
    <t>Матрица световая -залив. свет для сцены. Matrix 5x5 Blinder DMX</t>
  </si>
  <si>
    <t>Светильник узконаправленного света профессиональный сценический Sunstrip Active MKII</t>
  </si>
  <si>
    <t xml:space="preserve"> Прожектор направленного света Stage Blinder</t>
  </si>
  <si>
    <t>ПРОЖЕКТОР ЗАЛИВАЮЩЕГО СВЕТА STAGE BLINDER</t>
  </si>
  <si>
    <t>Прожектор заливного света типа Stage Blinder 2 Polish</t>
  </si>
  <si>
    <t>Clay paky CP 400</t>
  </si>
  <si>
    <t>Studio Due Citycolor 2500</t>
  </si>
  <si>
    <t xml:space="preserve"> Прожектор заливного света CITY COLOR IP54 </t>
  </si>
  <si>
    <t>Прожектор архитектурного света CITY COLOR IP54</t>
  </si>
  <si>
    <t>Showtec Compact Par 19 Section Control</t>
  </si>
  <si>
    <t>JTI Pixelline</t>
  </si>
  <si>
    <t>Showtec Pixelbar 8 COB</t>
  </si>
  <si>
    <t>Showtec Pixelsquare 25 COB</t>
  </si>
  <si>
    <t>IL 36x15 wallwasher</t>
  </si>
  <si>
    <t>Showtec Spectral M1500 ZOOM Q4 MKII</t>
  </si>
  <si>
    <t>Прожектор Compact Par 19</t>
  </si>
  <si>
    <t xml:space="preserve"> Светодиодный светильник HOMAS PIX1ELLINE1044/17 </t>
  </si>
  <si>
    <t>Прожектор светодиодный SHOWTEC Compact Par 19</t>
  </si>
  <si>
    <t>Прожектор  Pixel Bar 8 COB</t>
  </si>
  <si>
    <t>MDG ATMe</t>
  </si>
  <si>
    <t>Antary F7 smaze + fan</t>
  </si>
  <si>
    <t>JEM ZR33</t>
  </si>
  <si>
    <t>Antari Haze HZ 500</t>
  </si>
  <si>
    <t>Antary DNG 200 heavy fog</t>
  </si>
  <si>
    <t>Antari W715 Fog Jet</t>
  </si>
  <si>
    <t>Вент. Showtec touring fan</t>
  </si>
  <si>
    <t>Вент. Showtec SF-250 Radial Touring Fan</t>
  </si>
  <si>
    <t>Вент. Showtec DMX touring fan</t>
  </si>
  <si>
    <t>Look solution little radial fan</t>
  </si>
  <si>
    <t>Дым жидкость/smoke liquid 5l</t>
  </si>
  <si>
    <t>Haze жидкость/haze liquid 5l</t>
  </si>
  <si>
    <t>Antari S-200 Silent snowmachine</t>
  </si>
  <si>
    <t>Antari SX-250 Snowmachine</t>
  </si>
  <si>
    <t>Antari Bubbles B200</t>
  </si>
  <si>
    <t>Дождевой чехол, большой / rain cover, large</t>
  </si>
  <si>
    <t>Дождевой чехол, компактный / rain cover, compact</t>
  </si>
  <si>
    <t>Дискошар 0.4m / Mirrorball 0.4m</t>
  </si>
  <si>
    <t>Дискошар 1m / Mirrorball 1m</t>
  </si>
  <si>
    <t>Генератор дыма сценического MDG ATMе</t>
  </si>
  <si>
    <t>Генератор дыма сценического ANTARI F-7 SMAZE W-DMX</t>
  </si>
  <si>
    <t>Генератор дыма сценического Antari F-7 Smaze W-DMX</t>
  </si>
  <si>
    <t>Генератор тумана HZ-500 Professional Hazer // Генератор тумана HZ-500 Professional H //1шт</t>
  </si>
  <si>
    <t>Генератор тумана HZ-500 Hazer Fluid 5Liter</t>
  </si>
  <si>
    <t>Генератор тумана сценический HZ-500 Professional</t>
  </si>
  <si>
    <t>Дым-машина для сценических эффектов ANTARI  DNG-200</t>
  </si>
  <si>
    <t>ГЕНЕРАТОР ТЯЖЕЛОГО  ДЫМА ANTARI DNG-200 ПРОФЕССИОНАЛЬНОЕ СЦЕНИЧЕСКОЕ ОБОРУДОВАНИЕ /СПЕЦИАЛЬНАЯ ЖИДКО</t>
  </si>
  <si>
    <t>Генератор тяжелого дыма DNG-200 /профессиональное сценическое оборудование сценических эффектов/</t>
  </si>
  <si>
    <t>Генератор дыма сценического Antari W-715</t>
  </si>
  <si>
    <t>Генератор дыма W-715E /профессиональное сценическое оборудование сценических эффектов/</t>
  </si>
  <si>
    <t>Вентилятор SF-150 Axial touring fa</t>
  </si>
  <si>
    <t>Вентилятор сценический SF-250</t>
  </si>
  <si>
    <t>Вентилятор сценический SF-250 /сценическое оборудование/</t>
  </si>
  <si>
    <t>Туровый вентилятор SF-250 Radial touring fan blac</t>
  </si>
  <si>
    <t xml:space="preserve"> Вентилятор LOOK FAN</t>
  </si>
  <si>
    <t>Генератор снега S-200 Silent Snowmachine DMX</t>
  </si>
  <si>
    <t>дым-машина сценическая Antari F-7 с фейзером (звуковой эффект)</t>
  </si>
  <si>
    <t>Генератор тумана HZ-500 Professional Hazer</t>
  </si>
  <si>
    <t>Вентилятор туровый SF-250 Radial touring f</t>
  </si>
  <si>
    <t>Вентилятор туровый SF-250 Radial touring</t>
  </si>
  <si>
    <t>Генератор дыма Antari W-715</t>
  </si>
  <si>
    <t xml:space="preserve">Генератор снега SW-250 </t>
  </si>
  <si>
    <t>High End Hog 4</t>
  </si>
  <si>
    <t>High End Fullboar 4</t>
  </si>
  <si>
    <t>High End Roadhog 4</t>
  </si>
  <si>
    <t>High End iPC</t>
  </si>
  <si>
    <t>High End WholeHOG 3</t>
  </si>
  <si>
    <t>High End Expantion Wing</t>
  </si>
  <si>
    <t>High End playback wing 4</t>
  </si>
  <si>
    <t>High End Hog PC</t>
  </si>
  <si>
    <t>High End DP8000 (rack incl ArtNet gate 8 out)</t>
  </si>
  <si>
    <t>MA lighting Grand MA 3 full</t>
  </si>
  <si>
    <t>MA lighting Grand MA 3 lite</t>
  </si>
  <si>
    <t>MA lighting Grand MA 2 full</t>
  </si>
  <si>
    <t>MA lighting Grand MA 2 light</t>
  </si>
  <si>
    <t>MA lighting Grand MA 2 ultralight</t>
  </si>
  <si>
    <t>MA lighting Grand MA 2 fader wing</t>
  </si>
  <si>
    <t>MA lighting Grand MA 2 on PC command wing</t>
  </si>
  <si>
    <t>MA lighting Grand MA 2 on PC fader wing</t>
  </si>
  <si>
    <t>MA lighting Grand MA 2 8 port node</t>
  </si>
  <si>
    <t>MA Lighting NPU (rack incl. UPS+Gigabit switch)</t>
  </si>
  <si>
    <t>MA Lighting NPU 3 M(rack incl. UPS+Gigabit switch)</t>
  </si>
  <si>
    <t>Мониторы / external monitor</t>
  </si>
  <si>
    <t>Showtec Artnet Gate 2x8=16 OUT (rack incl 2 gates)</t>
  </si>
  <si>
    <t>Showtec Artnet Gate rack 2x8=16 OUT (rack incl 2 gates)</t>
  </si>
  <si>
    <t>PSGr Artnet 4 OUT + 2x 2way DMX splitters 3pin</t>
  </si>
  <si>
    <t>2x 2way DMX splitter 3pin, 1x2way DMX splitter 5pin</t>
  </si>
  <si>
    <t>3x 1way DMX splitters 3pin</t>
  </si>
  <si>
    <t>rack 2xCISCO gigabit switch, 2xSFP module</t>
  </si>
  <si>
    <t xml:space="preserve"> Световой пульт  Highend Roadhog 4 </t>
  </si>
  <si>
    <t>Консоль управления постановочным освещением MA Lighting GrandМАЗ Light</t>
  </si>
  <si>
    <t>Консоль управления постановочным освещением МА Lighting Grand MA2 Light</t>
  </si>
  <si>
    <t>Пульт светооператора МА Lighting GrandMA2 ultra-light</t>
  </si>
  <si>
    <t xml:space="preserve"> Пульт управления светом  MA grant MA2 Full size </t>
  </si>
  <si>
    <t>Пульт управления светом MA onPC fader wing</t>
  </si>
  <si>
    <t xml:space="preserve"> Пульт управления светом Wholehog III</t>
  </si>
  <si>
    <t xml:space="preserve"> Пульт управления светом Wholehog III Expansion</t>
  </si>
  <si>
    <t>Пульт управления светом MA onPC command wing</t>
  </si>
  <si>
    <t>Пульт управления светом MA 8Port Node</t>
  </si>
  <si>
    <t>Устройство управления светом MA Lighting NPU</t>
  </si>
  <si>
    <t>Intercoms HME DX 210 station + 4 beltpacks</t>
  </si>
  <si>
    <t>Intercoms HME DX 410 station + 6 beltpacks</t>
  </si>
  <si>
    <t>Intercoms Clearcom MS 702 station + 10 beltpacks</t>
  </si>
  <si>
    <t>Motoroll radio set 8 pcs</t>
  </si>
  <si>
    <t>Department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</si>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</sst>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"/>
    <numFmt numFmtId="165" formatCode="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theme="1"/>
      <name val="Calibri"/>
      <family val="2"/>
    </font>
    <font>
      <b/>
      <sz val="9"/>
      <color rgb="FF000000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2F5F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DE2F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5F5"/>
      </patternFill>
    </fill>
    <fill>
      <patternFill patternType="solid">
        <fgColor rgb="FFFCE4D6"/>
      </patternFill>
    </fill>
    <fill>
      <patternFill patternType="solid">
        <fgColor rgb="FFDDEBF7"/>
      </patternFill>
    </fill>
    <fill>
      <patternFill patternType="solid">
        <fgColor rgb="FFEDEDED"/>
      </patternFill>
    </fill>
    <fill>
      <patternFill patternType="solid">
        <fgColor rgb="FFE2EFDA"/>
      </patternFill>
    </fill>
    <fill>
      <patternFill patternType="solid">
        <fgColor rgb="FFEDE2F6"/>
      </patternFill>
    </fill>
    <fill>
      <patternFill patternType="solid">
        <fgColor rgb="FFF2F5F5"/>
      </patternFill>
    </fill>
    <fill>
      <patternFill patternType="solid">
        <fgColor rgb="FFFCE4D6"/>
      </patternFill>
    </fill>
    <fill>
      <patternFill patternType="solid">
        <fgColor rgb="FFDDEBF7"/>
      </patternFill>
    </fill>
    <fill>
      <patternFill patternType="solid">
        <fgColor rgb="FFEDEDED"/>
      </patternFill>
    </fill>
    <fill>
      <patternFill patternType="solid">
        <fgColor rgb="FFE2EFDA"/>
      </patternFill>
    </fill>
    <fill>
      <patternFill patternType="solid">
        <fgColor rgb="FFEDE2F6"/>
      </patternFill>
    </fill>
  </fills>
  <borders count="20">
    <border>
      <left/>
      <right/>
      <top/>
      <bottom/>
      <diagonal/>
    </border>
    <border>
      <left style="thin">
        <color rgb="FFA8BFD4"/>
      </left>
      <right style="thin">
        <color rgb="FFA8BFD4"/>
      </right>
      <top/>
      <bottom style="thin">
        <color rgb="FFA8BFD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A8BFD4"/>
      </left>
      <right style="thin">
        <color rgb="FFA8BFD4"/>
      </right>
      <top style="thin">
        <color theme="1"/>
      </top>
      <bottom style="thin">
        <color rgb="FFA8BFD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rgb="FFA8BFD4"/>
      </left>
      <right/>
      <top style="thin">
        <color theme="1"/>
      </top>
      <bottom style="thin">
        <color rgb="FFA8BFD4"/>
      </bottom>
      <diagonal/>
    </border>
    <border>
      <left/>
      <right style="thin">
        <color theme="3" tint="0.79998168889431442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3" tint="0.79998168889431442"/>
      </right>
      <top style="thin">
        <color theme="1"/>
      </top>
      <bottom style="medium">
        <color theme="1"/>
      </bottom>
      <diagonal/>
    </border>
    <border>
      <left style="thin">
        <color rgb="FFA8BFD4"/>
      </left>
      <right style="thin">
        <color theme="1"/>
      </right>
      <top style="thin">
        <color theme="1"/>
      </top>
      <bottom style="thin">
        <color rgb="FFA8BF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/>
      <top/>
      <bottom/>
      <diagonal/>
    </border>
    <border>
      <left/>
      <right style="thin">
        <color theme="3" tint="0.79998168889431442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06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/>
    <xf numFmtId="0" fontId="5" fillId="3" borderId="2" xfId="1" applyNumberFormat="1" applyFont="1" applyFill="1" applyBorder="1" applyAlignment="1" applyProtection="1">
      <alignment horizontal="center" vertical="center" wrapText="1"/>
    </xf>
    <xf numFmtId="0" fontId="4" fillId="2" borderId="4" xfId="1" applyNumberFormat="1" applyFont="1" applyFill="1" applyBorder="1" applyAlignment="1" applyProtection="1">
      <alignment horizontal="left" vertical="center" wrapText="1"/>
    </xf>
    <xf numFmtId="0" fontId="1" fillId="0" borderId="7" xfId="0" applyNumberFormat="1" applyFont="1" applyFill="1" applyBorder="1" applyProtection="1"/>
    <xf numFmtId="0" fontId="6" fillId="3" borderId="8" xfId="1" applyNumberFormat="1" applyFont="1" applyFill="1" applyBorder="1" applyAlignment="1" applyProtection="1">
      <alignment horizontal="center" vertical="center" wrapText="1"/>
    </xf>
    <xf numFmtId="0" fontId="6" fillId="4" borderId="8" xfId="1" applyNumberFormat="1" applyFont="1" applyFill="1" applyBorder="1" applyAlignment="1" applyProtection="1">
      <alignment horizontal="center" vertical="center" wrapText="1"/>
    </xf>
    <xf numFmtId="0" fontId="6" fillId="5" borderId="8" xfId="1" applyNumberFormat="1" applyFont="1" applyFill="1" applyBorder="1" applyAlignment="1" applyProtection="1">
      <alignment horizontal="center" vertical="center" wrapText="1"/>
    </xf>
    <xf numFmtId="0" fontId="6" fillId="6" borderId="8" xfId="1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1" fillId="0" borderId="9" xfId="0" applyNumberFormat="1" applyFont="1" applyFill="1" applyBorder="1" applyProtection="1"/>
    <xf numFmtId="0" fontId="6" fillId="3" borderId="10" xfId="1" applyNumberFormat="1" applyFont="1" applyFill="1" applyBorder="1" applyAlignment="1" applyProtection="1">
      <alignment horizontal="center" vertical="center" wrapText="1"/>
    </xf>
    <xf numFmtId="0" fontId="6" fillId="4" borderId="10" xfId="1" applyNumberFormat="1" applyFont="1" applyFill="1" applyBorder="1" applyAlignment="1" applyProtection="1">
      <alignment horizontal="center" vertical="center" wrapText="1"/>
    </xf>
    <xf numFmtId="0" fontId="6" fillId="5" borderId="10" xfId="1" applyNumberFormat="1" applyFont="1" applyFill="1" applyBorder="1" applyAlignment="1" applyProtection="1">
      <alignment horizontal="center" vertical="center" wrapText="1"/>
    </xf>
    <xf numFmtId="0" fontId="6" fillId="6" borderId="10" xfId="1" applyNumberFormat="1" applyFont="1" applyFill="1" applyBorder="1" applyAlignment="1" applyProtection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Protection="1"/>
    <xf numFmtId="0" fontId="4" fillId="2" borderId="12" xfId="1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Protection="1"/>
    <xf numFmtId="0" fontId="7" fillId="0" borderId="0" xfId="1" applyNumberFormat="1" applyFont="1" applyFill="1" applyBorder="1" applyAlignment="1" applyProtection="1">
      <alignment horizontal="center" vertical="center" wrapText="1"/>
    </xf>
    <xf numFmtId="0" fontId="1" fillId="0" borderId="14" xfId="0" applyNumberFormat="1" applyFont="1" applyFill="1" applyBorder="1" applyProtection="1"/>
    <xf numFmtId="0" fontId="6" fillId="3" borderId="15" xfId="1" applyNumberFormat="1" applyFont="1" applyFill="1" applyBorder="1" applyAlignment="1" applyProtection="1">
      <alignment horizontal="center" vertical="center" wrapText="1"/>
    </xf>
    <xf numFmtId="0" fontId="6" fillId="4" borderId="15" xfId="1" applyNumberFormat="1" applyFont="1" applyFill="1" applyBorder="1" applyAlignment="1" applyProtection="1">
      <alignment horizontal="center" vertical="center" wrapText="1"/>
    </xf>
    <xf numFmtId="0" fontId="6" fillId="5" borderId="15" xfId="1" applyNumberFormat="1" applyFont="1" applyFill="1" applyBorder="1" applyAlignment="1" applyProtection="1">
      <alignment horizontal="center" vertical="center" wrapText="1"/>
    </xf>
    <xf numFmtId="0" fontId="6" fillId="6" borderId="15" xfId="1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7" fillId="7" borderId="3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6" fillId="4" borderId="13" xfId="1" applyNumberFormat="1" applyFont="1" applyFill="1" applyBorder="1" applyAlignment="1" applyProtection="1">
      <alignment horizontal="center" vertical="center" wrapText="1"/>
    </xf>
    <xf numFmtId="0" fontId="6" fillId="5" borderId="13" xfId="1" applyNumberFormat="1" applyFont="1" applyFill="1" applyBorder="1" applyAlignment="1" applyProtection="1">
      <alignment horizontal="center" vertical="center" wrapText="1"/>
    </xf>
    <xf numFmtId="0" fontId="6" fillId="6" borderId="13" xfId="1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Border="1" applyProtection="1"/>
    <xf numFmtId="0" fontId="4" fillId="2" borderId="4" xfId="1" applyNumberFormat="1" applyFont="1" applyFill="1" applyBorder="1" applyAlignment="1" applyProtection="1">
      <alignment horizontal="left" vertical="center" wrapText="1"/>
    </xf>
    <xf numFmtId="0" fontId="2" fillId="7" borderId="5" xfId="2" applyNumberFormat="1" applyFont="1" applyFill="1" applyBorder="1" applyProtection="1"/>
    <xf numFmtId="0" fontId="2" fillId="0" borderId="5" xfId="2" applyNumberFormat="1" applyFon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6" fillId="8" borderId="8" xfId="1" applyNumberFormat="1" applyFont="1" applyFill="1" applyBorder="1" applyAlignment="1" applyProtection="1">
      <alignment horizontal="center" vertical="center" wrapText="1"/>
    </xf>
    <xf numFmtId="0" fontId="7" fillId="7" borderId="3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left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4" borderId="8" xfId="1" applyNumberFormat="1" applyFont="1" applyFill="1" applyBorder="1" applyAlignment="1" applyProtection="1">
      <alignment horizontal="center" vertical="center" wrapText="1"/>
    </xf>
    <xf numFmtId="0" fontId="8" fillId="5" borderId="8" xfId="1" applyNumberFormat="1" applyFont="1" applyFill="1" applyBorder="1" applyAlignment="1" applyProtection="1">
      <alignment horizontal="center" vertical="center" wrapText="1"/>
    </xf>
    <xf numFmtId="0" fontId="8" fillId="6" borderId="8" xfId="1" applyNumberFormat="1" applyFont="1" applyFill="1" applyBorder="1" applyAlignment="1" applyProtection="1">
      <alignment horizontal="center" vertical="center" wrapText="1"/>
    </xf>
    <xf numFmtId="0" fontId="8" fillId="8" borderId="8" xfId="1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Border="1" applyProtection="1"/>
    <xf numFmtId="1" fontId="0" fillId="0" borderId="0" xfId="0" applyNumberFormat="1" applyFont="1" applyFill="1" applyBorder="1" applyProtection="1"/>
    <xf numFmtId="1" fontId="0" fillId="0" borderId="0" xfId="0" applyNumberFormat="1" applyFont="1" applyFill="1" applyBorder="1" applyProtection="1"/>
    <xf numFmtId="1" fontId="0" fillId="0" borderId="0" xfId="0" applyNumberFormat="1" applyFont="1" applyFill="1" applyBorder="1" applyProtection="1"/>
    <xf numFmtId="0" fontId="0" fillId="9" borderId="17" xfId="0" applyNumberFormat="1" applyFont="1" applyFill="1" applyBorder="1" applyProtection="1"/>
    <xf numFmtId="0" fontId="0" fillId="0" borderId="17" xfId="0" applyNumberFormat="1" applyFont="1" applyFill="1" applyBorder="1" applyProtection="1"/>
    <xf numFmtId="0" fontId="0" fillId="10" borderId="17" xfId="0" applyNumberFormat="1" applyFont="1" applyFill="1" applyBorder="1" applyProtection="1"/>
    <xf numFmtId="1" fontId="0" fillId="10" borderId="17" xfId="0" applyNumberFormat="1" applyFont="1" applyFill="1" applyBorder="1" applyProtection="1"/>
    <xf numFmtId="0" fontId="0" fillId="11" borderId="17" xfId="0" applyNumberFormat="1" applyFont="1" applyFill="1" applyBorder="1" applyProtection="1"/>
    <xf numFmtId="0" fontId="0" fillId="12" borderId="17" xfId="0" applyNumberFormat="1" applyFont="1" applyFill="1" applyBorder="1" applyProtection="1"/>
    <xf numFmtId="0" fontId="0" fillId="13" borderId="17" xfId="0" applyNumberFormat="1" applyFont="1" applyFill="1" applyBorder="1" applyProtection="1"/>
    <xf numFmtId="1" fontId="0" fillId="9" borderId="17" xfId="0" applyNumberFormat="1" applyFont="1" applyFill="1" applyBorder="1" applyProtection="1"/>
    <xf numFmtId="1" fontId="0" fillId="11" borderId="17" xfId="0" applyNumberFormat="1" applyFont="1" applyFill="1" applyBorder="1" applyProtection="1"/>
    <xf numFmtId="1" fontId="0" fillId="12" borderId="17" xfId="0" applyNumberFormat="1" applyFont="1" applyFill="1" applyBorder="1" applyProtection="1"/>
    <xf numFmtId="1" fontId="0" fillId="13" borderId="17" xfId="0" applyNumberFormat="1" applyFont="1" applyFill="1" applyBorder="1" applyProtection="1"/>
    <xf numFmtId="1" fontId="0" fillId="14" borderId="17" xfId="0" applyNumberFormat="1" applyFont="1" applyFill="1" applyBorder="1" applyProtection="1"/>
    <xf numFmtId="0" fontId="7" fillId="4" borderId="17" xfId="1" applyNumberFormat="1" applyFont="1" applyFill="1" applyBorder="1" applyAlignment="1" applyProtection="1">
      <alignment horizontal="center" vertical="center" wrapText="1"/>
    </xf>
    <xf numFmtId="0" fontId="7" fillId="3" borderId="17" xfId="1" applyNumberFormat="1" applyFont="1" applyFill="1" applyBorder="1" applyAlignment="1" applyProtection="1">
      <alignment horizontal="center" vertical="center" wrapText="1"/>
    </xf>
    <xf numFmtId="0" fontId="7" fillId="5" borderId="17" xfId="1" applyNumberFormat="1" applyFont="1" applyFill="1" applyBorder="1" applyAlignment="1" applyProtection="1">
      <alignment horizontal="center" vertical="center" wrapText="1"/>
    </xf>
    <xf numFmtId="0" fontId="7" fillId="6" borderId="17" xfId="1" applyNumberFormat="1" applyFont="1" applyFill="1" applyBorder="1" applyAlignment="1" applyProtection="1">
      <alignment horizontal="center" vertical="center" wrapText="1"/>
    </xf>
    <xf numFmtId="0" fontId="7" fillId="8" borderId="17" xfId="1" applyNumberFormat="1" applyFont="1" applyFill="1" applyBorder="1" applyAlignment="1" applyProtection="1">
      <alignment horizontal="center" vertical="center" wrapText="1"/>
    </xf>
    <xf numFmtId="0" fontId="9" fillId="0" borderId="8" xfId="1" applyNumberFormat="1" applyFont="1" applyFill="1" applyBorder="1" applyAlignment="1" applyProtection="1">
      <alignment horizontal="center" vertical="center" wrapText="1"/>
    </xf>
    <xf numFmtId="0" fontId="9" fillId="0" borderId="18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9" fillId="0" borderId="19" xfId="1" applyNumberFormat="1" applyFont="1" applyFill="1" applyBorder="1" applyAlignment="1" applyProtection="1">
      <alignment horizontal="center" vertical="center" wrapText="1"/>
    </xf>
    <xf numFmtId="0" fontId="10" fillId="15" borderId="0" xfId="0" applyNumberFormat="1" applyFont="1" applyFill="1" applyBorder="1" applyProtection="1"/>
    <xf numFmtId="0" fontId="0" fillId="16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16" borderId="0" xfId="0" applyNumberFormat="1" applyFont="1" applyFill="1" applyBorder="1" applyAlignment="1" applyProtection="1">
      <alignment horizontal="center"/>
    </xf>
    <xf numFmtId="0" fontId="0" fillId="17" borderId="0" xfId="0" applyNumberFormat="1" applyFont="1" applyFill="1" applyBorder="1" applyAlignment="1" applyProtection="1">
      <alignment horizontal="center"/>
    </xf>
    <xf numFmtId="0" fontId="0" fillId="18" borderId="0" xfId="0" applyNumberFormat="1" applyFont="1" applyFill="1" applyBorder="1" applyAlignment="1" applyProtection="1">
      <alignment horizontal="center"/>
    </xf>
    <xf numFmtId="0" fontId="0" fillId="19" borderId="0" xfId="0" applyNumberFormat="1" applyFont="1" applyFill="1" applyBorder="1" applyAlignment="1" applyProtection="1">
      <alignment horizontal="center"/>
    </xf>
    <xf numFmtId="0" fontId="0" fillId="2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0" fillId="17" borderId="0" xfId="0" applyNumberFormat="1" applyFont="1" applyFill="1" applyBorder="1" applyProtection="1"/>
    <xf numFmtId="0" fontId="0" fillId="18" borderId="0" xfId="0" applyNumberFormat="1" applyFont="1" applyFill="1" applyBorder="1" applyProtection="1"/>
    <xf numFmtId="0" fontId="0" fillId="19" borderId="0" xfId="0" applyNumberFormat="1" applyFont="1" applyFill="1" applyBorder="1" applyProtection="1"/>
    <xf numFmtId="0" fontId="0" fillId="20" borderId="0" xfId="0" applyNumberFormat="1" applyFont="1" applyFill="1" applyBorder="1" applyProtection="1"/>
    <xf numFmtId="0" fontId="10" fillId="21" borderId="0" xfId="0" applyNumberFormat="1" applyFont="1" applyFill="1" applyBorder="1" applyProtection="1"/>
    <xf numFmtId="0" fontId="0" fillId="22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2" borderId="0" xfId="0" applyNumberFormat="1" applyFont="1" applyFill="1" applyBorder="1" applyAlignment="1" applyProtection="1">
      <alignment horizontal="center"/>
    </xf>
    <xf numFmtId="0" fontId="0" fillId="23" borderId="0" xfId="0" applyNumberFormat="1" applyFont="1" applyFill="1" applyBorder="1" applyAlignment="1" applyProtection="1">
      <alignment horizontal="center"/>
    </xf>
    <xf numFmtId="0" fontId="0" fillId="24" borderId="0" xfId="0" applyNumberFormat="1" applyFont="1" applyFill="1" applyBorder="1" applyAlignment="1" applyProtection="1">
      <alignment horizontal="center"/>
    </xf>
    <xf numFmtId="0" fontId="0" fillId="25" borderId="0" xfId="0" applyNumberFormat="1" applyFont="1" applyFill="1" applyBorder="1" applyAlignment="1" applyProtection="1">
      <alignment horizontal="center"/>
    </xf>
    <xf numFmtId="0" fontId="0" fillId="26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0" fillId="23" borderId="0" xfId="0" applyNumberFormat="1" applyFont="1" applyFill="1" applyBorder="1" applyProtection="1"/>
    <xf numFmtId="0" fontId="0" fillId="24" borderId="0" xfId="0" applyNumberFormat="1" applyFont="1" applyFill="1" applyBorder="1" applyProtection="1"/>
    <xf numFmtId="0" fontId="0" fillId="25" borderId="0" xfId="0" applyNumberFormat="1" applyFont="1" applyFill="1" applyBorder="1" applyProtection="1"/>
    <xf numFmtId="0" fontId="0" fillId="26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64" fontId="0" fillId="7" borderId="3" xfId="0" applyNumberFormat="1" applyFont="1" applyFill="1" applyBorder="1"/>
    <xf numFmtId="164" fontId="0" fillId="0" borderId="3" xfId="0" applyNumberFormat="1" applyFont="1" applyBorder="1"/>
    <xf numFmtId="0" fontId="6" fillId="8" borderId="8" xfId="1" applyNumberFormat="1" applyFont="1" applyFill="1" applyBorder="1" applyAlignment="1">
      <alignment horizontal="center" vertical="center" wrapText="1"/>
    </xf>
    <xf numFmtId="0" fontId="11" fillId="6" borderId="8" xfId="1" applyNumberFormat="1" applyFont="1" applyFill="1" applyBorder="1" applyAlignment="1">
      <alignment horizontal="center" vertical="center" wrapText="1"/>
    </xf>
    <xf numFmtId="0" fontId="11" fillId="5" borderId="8" xfId="1" applyNumberFormat="1" applyFont="1" applyFill="1" applyBorder="1" applyAlignment="1">
      <alignment horizontal="center" vertical="center" wrapText="1"/>
    </xf>
    <xf numFmtId="0" fontId="11" fillId="3" borderId="8" xfId="1" applyNumberFormat="1" applyFont="1" applyFill="1" applyBorder="1" applyAlignment="1">
      <alignment horizontal="center" vertical="center" wrapText="1"/>
    </xf>
    <xf numFmtId="0" fontId="11" fillId="4" borderId="8" xfId="1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Protection="1"/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00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000000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2F5F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2F5F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2F5F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2F5F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fill>
        <patternFill patternType="none">
          <fgColor indexed="64"/>
          <bgColor indexed="65"/>
        </patternFill>
      </fill>
      <protection locked="1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theme="1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theme="1"/>
        </right>
        <top style="thin">
          <color theme="1"/>
        </top>
        <bottom style="thin">
          <color rgb="FFA8BF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/>
        <top style="thin">
          <color theme="1"/>
        </top>
        <bottom style="thin">
          <color rgb="FFA8BFD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/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/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/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/>
        <bottom style="thin">
          <color rgb="FFA8BFD4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3" tint="0.79998168889431442"/>
        </right>
        <top style="thin">
          <color theme="1"/>
        </top>
        <bottom style="thin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A8BFD4"/>
        </left>
        <right style="thin">
          <color theme="1"/>
        </right>
        <top/>
        <bottom style="thin">
          <color rgb="FFA8BFD4"/>
        </bottom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A8BFD4"/>
        </left>
        <right style="thin">
          <color rgb="FFA8BFD4"/>
        </right>
        <top style="thin">
          <color theme="1"/>
        </top>
        <bottom style="thin">
          <color rgb="FFA8BFD4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rgb="FFEDE2F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 style="medium">
          <color theme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0" formatCode="General"/>
      <fill>
        <patternFill patternType="solid">
          <fgColor rgb="FF000000"/>
          <bgColor theme="5" tint="0.79998168889431442"/>
        </patternFill>
      </fill>
      <alignment horizontal="center" vertical="center" textRotation="0" wrapText="1" indent="0" justifyLastLine="0" shrinkToFit="0" readingOrder="0"/>
      <border outline="0">
        <right style="thin">
          <color theme="3" tint="0.79998168889431442"/>
        </right>
      </border>
      <protection locked="1" hidden="0"/>
    </dxf>
    <dxf>
      <font>
        <b val="0"/>
        <charset val="204"/>
      </font>
      <alignment horizontal="center" vertical="bottom" textRotation="0" wrapText="0" indent="0" justifyLastLine="0" shrinkToFit="0" readingOrder="0"/>
      <border outline="0">
        <right style="thin">
          <color theme="3" tint="0.79998168889431442"/>
        </right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2F5F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A8BFD4"/>
        </left>
        <right/>
        <top/>
        <bottom style="thin">
          <color rgb="FFA8BFD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204"/>
        <scheme val="none"/>
      </font>
      <fill>
        <patternFill patternType="solid">
          <fgColor rgb="FF000000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Table Style 1" pivot="0" count="0" xr9:uid="{76F635D2-7F3B-4F10-BC96-F93FF2A5637B}"/>
  </tableStyles>
  <colors>
    <mruColors>
      <color rgb="FFED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321CB-275C-4E5A-BDA3-513FBCF1ADE3}" name="movHeads_tbl" displayName="movHeads_tbl" ref="A3:M30" totalsRowShown="0" headerRowDxfId="326" headerRowCellStyle="Normal 2">
  <autoFilter ref="A3:M30" xr:uid="{34205A18-1C22-4049-8454-74BA3029C71C}"/>
  <tableColumns count="13">
    <tableColumn id="12" xr3:uid="{AE900B73-D75B-4192-9FA3-0EE9F604F4E7}" name="Department" dataDxfId="22"/>
    <tableColumn id="13" xr3:uid="{EF0B04B3-F4F7-4C2F-BF9B-C165CD052BC5}" name="Category" dataDxfId="21"/>
    <tableColumn id="1" xr3:uid="{CAEF1297-0617-49B7-A172-417D0EF6EF12}" name="#" dataDxfId="5" dataCellStyle="Обычный 2"/>
    <tableColumn id="2" xr3:uid="{FD00F0E5-66CD-42BD-BDD0-C56F51B4D5D1}" name="Fixture" dataDxfId="325" dataCellStyle="Normal 2"/>
    <tableColumn id="3" xr3:uid="{FE0933E5-0258-4ADA-BBD7-95D2C77C1D6B}" name="Q-ty" dataDxfId="324"/>
    <tableColumn id="4" xr3:uid="{E563D1D4-D43F-40C5-9A14-F337D53240F9}" name="BelImlight" dataDxfId="323" dataCellStyle="Normal 2"/>
    <tableColumn id="5" xr3:uid="{F4D816D0-4DD1-42B7-BA75-DB6F4B732A30}" name="PRLightigTouring" dataDxfId="322" dataCellStyle="Normal 2"/>
    <tableColumn id="6" xr3:uid="{103610D5-6A8F-4F59-BBD6-86593F452CFB}" name="BlackOut" dataDxfId="321" dataCellStyle="Normal 2"/>
    <tableColumn id="7" xr3:uid="{7425EDE6-9D15-4632-ADBE-4B477022EB30}" name="Vision" dataDxfId="320" dataCellStyle="Normal 2"/>
    <tableColumn id="8" xr3:uid="{9EB2DF7B-405C-4DB4-8E1C-66C0CE26C961}" name="Stage" dataDxfId="319" dataCellStyle="Normal 2"/>
    <tableColumn id="9" xr3:uid="{55FFFE19-F16B-4074-B0CF-E227FA197C80}" name="Weight" dataDxfId="318"/>
    <tableColumn id="10" xr3:uid="{76F14BFF-8DD9-45CE-A635-8E6EA3A3F889}" name="Power" dataDxfId="317"/>
    <tableColumn id="11" xr3:uid="{3035C7A2-C94A-42D8-BF63-C58308871E18}" name="Price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46FE99-E277-47F1-9347-8FACFF685CF6}" name="strobes_blackout" displayName="strobes_blackout" ref="C54:K63" totalsRowShown="0" headerRowDxfId="242" headerRowBorderDxfId="241" tableBorderDxfId="240" headerRowCellStyle="Normal 2">
  <autoFilter ref="C54:K63" xr:uid="{92E16856-FFF9-49D0-98EA-46D15FBCE2B9}"/>
  <tableColumns count="9">
    <tableColumn id="1" xr3:uid="{85B5C4B0-2514-40D5-A35C-D1B0CE33DA77}" name="#" dataCellStyle="Обычный 2"/>
    <tableColumn id="2" xr3:uid="{F62A63F1-DAD1-490F-98EA-BA2F906B4611}" name="Fixture" dataDxfId="239" dataCellStyle="Normal 2"/>
    <tableColumn id="3" xr3:uid="{EA1DD0BA-2CA9-45FB-B8A5-0FA4E1FF1735}" name="Q-ty" dataDxfId="238"/>
    <tableColumn id="4" xr3:uid="{81995FB3-CE7A-475E-82AA-3635ECC17BE5}" name="BlackOut_1"/>
    <tableColumn id="5" xr3:uid="{895EA65F-263C-44EB-99B5-8E1072F8E381}" name="Q-ty3_1"/>
    <tableColumn id="6" xr3:uid="{5D84F408-5FC7-422F-8C4C-B0D5F5C0430B}" name="BlackOut_2"/>
    <tableColumn id="7" xr3:uid="{FBCAF8C5-B4FB-4A5D-8B46-C80B90E0F302}" name="Q-ty3_2"/>
    <tableColumn id="8" xr3:uid="{DCC0F263-3195-4837-BD1E-DBB34E63D352}" name="BlackOut_3"/>
    <tableColumn id="9" xr3:uid="{C0E0CC98-FFFE-457C-91EF-BA7246A7BCF5}" name="Q-ty3_3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AA911-CFAB-48ED-AA09-CC8583F7D46B}" name="strobes_vision" displayName="strobes_vision" ref="C71:K80" totalsRowShown="0" headerRowDxfId="237" headerRowBorderDxfId="236" tableBorderDxfId="235" headerRowCellStyle="Normal 2">
  <autoFilter ref="C71:K80" xr:uid="{0046F078-1517-41AE-9C1E-4F5EA28E643C}"/>
  <tableColumns count="9">
    <tableColumn id="1" xr3:uid="{1660FA1D-AC27-457B-92F2-9B70D5F0CF91}" name="#" dataCellStyle="Обычный 2"/>
    <tableColumn id="2" xr3:uid="{ED8AD147-256E-47CD-A936-FAB6FC956B12}" name="Fixture" dataDxfId="234" dataCellStyle="Normal 2"/>
    <tableColumn id="3" xr3:uid="{2DBC9140-7F43-420B-9C2E-073E74CDBC54}" name="Q-ty" dataDxfId="233" dataCellStyle="Normal 2"/>
    <tableColumn id="4" xr3:uid="{A53925BD-571A-48DC-A8AB-0EA0A8512F1E}" name="Vision_1"/>
    <tableColumn id="5" xr3:uid="{FD057C00-908E-4F21-B24A-6678F4EA89E3}" name="Q-ty4_1"/>
    <tableColumn id="6" xr3:uid="{1D29F808-E31F-4BFF-8CFB-F061339BB37B}" name="Vision_2"/>
    <tableColumn id="7" xr3:uid="{AC223ADF-BCDF-4CC8-93FB-33979CECBE32}" name="Q-ty4_2"/>
    <tableColumn id="8" xr3:uid="{B24EDE76-5C04-4F9C-9679-F69B9E704594}" name="Vision_3"/>
    <tableColumn id="9" xr3:uid="{38BD5CE4-F87A-4E99-83A1-5CE742FCAD21}" name="Q-ty4_3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E28C59A-AE5B-45FA-8A33-CC5CE617F25B}" name="strobes_stage" displayName="strobes_stage" ref="C88:K97" totalsRowShown="0" headerRowDxfId="232" headerRowBorderDxfId="231" tableBorderDxfId="230" headerRowCellStyle="Normal 2">
  <autoFilter ref="C88:K97" xr:uid="{88859CD8-C48E-454F-A9E9-4D9BFD65966A}"/>
  <tableColumns count="9">
    <tableColumn id="1" xr3:uid="{97B74D35-BC82-42BC-B1BF-1B07F0080F74}" name="#" dataDxfId="229" dataCellStyle="Обычный 2"/>
    <tableColumn id="2" xr3:uid="{1F0DAC22-2FC7-41B4-A85C-C3388FAF26B8}" name="Fixture" dataDxfId="228" dataCellStyle="Normal 2"/>
    <tableColumn id="3" xr3:uid="{6DEB22EC-6AAE-4D37-8992-A19ECB15E353}" name="Q-ty" dataDxfId="227"/>
    <tableColumn id="4" xr3:uid="{BDF05869-5D8D-4702-87E5-7C061CFA060A}" name="Stage_1"/>
    <tableColumn id="5" xr3:uid="{D0B7A8B2-2F92-4629-B166-2E5EBE764642}" name="Q-ty5_1"/>
    <tableColumn id="6" xr3:uid="{2D82ACCD-95C1-444D-9683-363DF2B31569}" name="Stage_2"/>
    <tableColumn id="7" xr3:uid="{24298B9B-A220-4A3A-85E5-4452C2994EB6}" name="Q-ty5_2"/>
    <tableColumn id="8" xr3:uid="{6EBCC660-8089-4202-8B0E-8973352184F7}" name="Stage_3"/>
    <tableColumn id="9" xr3:uid="{75D642EF-9921-4FBF-AD04-ADAC70A911AC}" name="Q-ty5_3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2A1290-79AF-48A6-BC97-9D5B11A25E33}" name="blinders_tbl" displayName="blinders_tbl" ref="C3:M10" totalsRowShown="0" headerRowDxfId="225" headerRowBorderDxfId="224" tableBorderDxfId="223" headerRowCellStyle="Normal 2">
  <autoFilter ref="C3:M10" xr:uid="{FFCC179D-6D78-43B3-AD63-6B6DE589EDC1}"/>
  <tableColumns count="11">
    <tableColumn id="1" xr3:uid="{8F0DA938-2F91-47EA-A2D1-17759298524D}" name="#" dataCellStyle="Обычный 2"/>
    <tableColumn id="2" xr3:uid="{2E26AB73-EC67-45FB-9D86-3D1C5D9F939A}" name="Fixture" dataDxfId="222" dataCellStyle="Normal 2"/>
    <tableColumn id="3" xr3:uid="{331E4C70-4B2E-4633-813E-92B1893A0AA3}" name="Q-ty" dataDxfId="221" dataCellStyle="Normal 2"/>
    <tableColumn id="4" xr3:uid="{11423392-0F29-4106-89B5-C4CDC100FDC1}" name="BelImlight" dataDxfId="220" dataCellStyle="Normal 2"/>
    <tableColumn id="5" xr3:uid="{1E9496F4-2BD7-49A3-B1D9-3C9A98BFB6C3}" name="PRLightigTouring" dataDxfId="219" dataCellStyle="Normal 2"/>
    <tableColumn id="6" xr3:uid="{08C566BD-B672-4212-8B14-0D09D2A0A25D}" name="BlackOut" dataDxfId="218" dataCellStyle="Normal 2"/>
    <tableColumn id="7" xr3:uid="{C5550A85-6E53-44DA-8366-B72798DE896F}" name="Vision" dataDxfId="217" dataCellStyle="Normal 2"/>
    <tableColumn id="8" xr3:uid="{FFD5CCDF-082F-464A-BC79-EAD4A03B320D}" name="Stage" dataDxfId="216" dataCellStyle="Normal 2"/>
    <tableColumn id="9" xr3:uid="{E7E4FA67-2443-44A3-8A94-7CCEF98A2C8D}" name="Weight" dataDxfId="215"/>
    <tableColumn id="10" xr3:uid="{02F4D212-474F-4404-B85A-8D8ADE173F02}" name="Power"/>
    <tableColumn id="11" xr3:uid="{C9C1ED30-E41D-4F18-9A85-51F822189CCC}" name="Price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C050E3-4D46-48C4-BF67-C5BCCFD9FF38}" name="blinders_belimlight" displayName="blinders_belimlight" ref="C21:K28" totalsRowShown="0" headerRowDxfId="214" headerRowBorderDxfId="213" tableBorderDxfId="212" headerRowCellStyle="Normal 2">
  <autoFilter ref="C21:K28" xr:uid="{3B9C536A-AA6E-4F33-BD24-07D0AF46B63A}"/>
  <tableColumns count="9">
    <tableColumn id="1" xr3:uid="{5B26DCC4-6955-4BE0-BBE2-4721A847EF97}" name="#" dataCellStyle="Обычный 2"/>
    <tableColumn id="2" xr3:uid="{2214D6EC-E011-48C2-9B29-6110FACA29DF}" name="Fixture" dataDxfId="211" dataCellStyle="Normal 2"/>
    <tableColumn id="3" xr3:uid="{462DC259-CC82-4C75-B938-B00B01DAB726}" name="Q-ty" dataDxfId="210" dataCellStyle="Normal 2"/>
    <tableColumn id="4" xr3:uid="{54319F56-7EA5-479B-BDFF-432DD998F03C}" name="BelImlight_1"/>
    <tableColumn id="5" xr3:uid="{1F5A5EC8-6F8E-4FF1-8827-013978455F05}" name="Q-ty1_1"/>
    <tableColumn id="6" xr3:uid="{04985F62-309A-4546-8A2B-4EFE7E9E4492}" name="BelImlight_2"/>
    <tableColumn id="7" xr3:uid="{D8A6F79F-EC0A-4B0F-A935-7B6EA1999022}" name="Q-ty1_2"/>
    <tableColumn id="8" xr3:uid="{94BA794D-2000-408C-B748-3EB47EF91252}" name="BelImlight_3"/>
    <tableColumn id="9" xr3:uid="{6E4C9E5B-84C3-4927-806B-17A53D8DE058}" name="Q-ty1_3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0230BC-939F-4D6D-9ECE-34B910C4E94A}" name="blinders_PRLighting" displayName="blinders_PRLighting" ref="C39:K46" totalsRowShown="0" headerRowDxfId="209" headerRowBorderDxfId="208" tableBorderDxfId="207" headerRowCellStyle="Normal 2">
  <autoFilter ref="C39:K46" xr:uid="{3C62DFFB-EC5F-4689-AD23-73B50B00BBEC}"/>
  <tableColumns count="9">
    <tableColumn id="1" xr3:uid="{0FF8B0A7-297E-4FE3-8ABA-8863AA0F55EC}" name="#" dataCellStyle="Обычный 2"/>
    <tableColumn id="2" xr3:uid="{1A802C5C-10EC-48C6-A149-7B388670F576}" name="Fixture" dataDxfId="206" dataCellStyle="Normal 2"/>
    <tableColumn id="3" xr3:uid="{2ED4FA17-AC85-486C-87DA-C83B52E4C83B}" name="Q-ty" dataDxfId="205" dataCellStyle="Normal 2"/>
    <tableColumn id="4" xr3:uid="{4F76BA9F-E822-40FF-B1BC-CA28DD2CC224}" name="PRLightigTouring_1"/>
    <tableColumn id="5" xr3:uid="{DF351499-59F5-475F-896F-CF4AA5B287CD}" name="Q-ty2_1"/>
    <tableColumn id="6" xr3:uid="{B9137B34-02A0-4A2F-B244-8319FB9C7CEA}" name="PRLightigTouring_2"/>
    <tableColumn id="7" xr3:uid="{5570A496-E3D1-4408-B6D2-5A8F5F6C1CE5}" name="Q-ty2_2"/>
    <tableColumn id="8" xr3:uid="{18D15BBB-3ACB-48AA-99CD-28D3F14851DD}" name="PRLightigTouring_3"/>
    <tableColumn id="9" xr3:uid="{883A8935-9A1B-4D75-AD44-13063116C5DB}" name="Q-ty2_3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F014DC-7525-439D-8FCA-C050B5DFEAC3}" name="blinders_blackout" displayName="blinders_blackout" ref="C57:K64" totalsRowShown="0" headerRowDxfId="204" headerRowBorderDxfId="203" tableBorderDxfId="202" headerRowCellStyle="Normal 2">
  <autoFilter ref="C57:K64" xr:uid="{3C2C709A-AFB8-470B-8E8F-7FA58E6DF38A}"/>
  <tableColumns count="9">
    <tableColumn id="1" xr3:uid="{64429AD4-66C4-412A-B85E-81AA390091DB}" name="#" dataCellStyle="Обычный 2"/>
    <tableColumn id="2" xr3:uid="{4B251E0E-1B43-4F99-9307-0BAF619C0833}" name="Fixture" dataDxfId="201" dataCellStyle="Normal 2"/>
    <tableColumn id="3" xr3:uid="{C76ACC3A-4984-47B8-826C-209B97DDD304}" name="Q-ty" dataDxfId="200" dataCellStyle="Normal 2"/>
    <tableColumn id="4" xr3:uid="{ACF01049-5246-4D95-AC3B-E528264F9635}" name="BlackOut_1"/>
    <tableColumn id="5" xr3:uid="{73890F28-D80F-4EF6-9C59-837F56E6E2C6}" name="Q-ty3_1"/>
    <tableColumn id="6" xr3:uid="{2A64B809-471E-4894-B08C-40E0DD605371}" name="BlackOut_2"/>
    <tableColumn id="7" xr3:uid="{A140B8A2-DC5B-499F-BD24-2DDBF9906A31}" name="Q-ty3_2"/>
    <tableColumn id="8" xr3:uid="{9C2D3C86-E8C5-4A01-BF30-76CE6DEE153F}" name="BlackOut_3"/>
    <tableColumn id="9" xr3:uid="{CEEB3964-A032-492B-A04E-402F8427A1F0}" name="Q-ty3_3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D43D2E-F420-46B5-8C26-573E343E216C}" name="blinders_vision" displayName="blinders_vision" ref="C75:K82" totalsRowShown="0" headerRowDxfId="199" headerRowBorderDxfId="198" tableBorderDxfId="197" headerRowCellStyle="Normal 2">
  <autoFilter ref="C75:K82" xr:uid="{F5057BD9-993F-4305-A8B3-FEFB4AF4648E}"/>
  <tableColumns count="9">
    <tableColumn id="1" xr3:uid="{CECD1199-C2BC-47D3-80AE-351E0146FCCC}" name="#" dataCellStyle="Обычный 2"/>
    <tableColumn id="2" xr3:uid="{48B20068-685B-4CAB-83C1-89E31B51C0CC}" name="Fixture" dataDxfId="196" dataCellStyle="Normal 2"/>
    <tableColumn id="3" xr3:uid="{9615FFC8-E792-43D1-9780-55AEB0A32E2C}" name="Q-ty" dataDxfId="195" dataCellStyle="Normal 2"/>
    <tableColumn id="4" xr3:uid="{2FAC230C-B329-4593-84FA-991FB5743529}" name="Vision_1"/>
    <tableColumn id="5" xr3:uid="{1635D45C-7B2F-4FC3-8B8B-18B8A561177D}" name="Q-ty4_1"/>
    <tableColumn id="6" xr3:uid="{686F2F21-99F0-467A-AA11-4208C0DF3EE4}" name="Vision_2"/>
    <tableColumn id="7" xr3:uid="{1D783DE5-9E2D-4FD5-95EA-137FF74062FE}" name="Q-ty4_2"/>
    <tableColumn id="8" xr3:uid="{A7829337-9754-451B-A2B3-B71B90007F4F}" name="Vision_3"/>
    <tableColumn id="9" xr3:uid="{A02A059D-4002-4965-AC3C-5BE5E993708B}" name="Q-ty4_3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00C9E34-BFDA-4FE1-8FDE-E089DC00E750}" name="blinders_stage" displayName="blinders_stage" ref="C93:K100" totalsRowShown="0" headerRowDxfId="194" headerRowBorderDxfId="193" tableBorderDxfId="192" headerRowCellStyle="Normal 2">
  <autoFilter ref="C93:K100" xr:uid="{0B855FA6-0A3A-4410-B957-611404173E6F}"/>
  <tableColumns count="9">
    <tableColumn id="1" xr3:uid="{2891087F-8B6E-4A07-A00F-0C1572951879}" name="#" dataDxfId="191" dataCellStyle="Обычный 2"/>
    <tableColumn id="2" xr3:uid="{3E72006A-C6E0-4BB5-8E57-67D6638426C8}" name="Fixture" dataDxfId="190" dataCellStyle="Normal 2"/>
    <tableColumn id="3" xr3:uid="{7D578D79-B658-48AA-A1DD-D5545AB74BE1}" name="Q-ty" dataDxfId="189" dataCellStyle="Normal 2"/>
    <tableColumn id="4" xr3:uid="{B06D3126-D670-4FD3-BBC2-3A22EB511866}" name="Stage_1"/>
    <tableColumn id="5" xr3:uid="{5874785C-E8AF-4A7D-8704-4205D96AD0DD}" name="Q-ty5_1"/>
    <tableColumn id="6" xr3:uid="{08AE24A5-245F-4967-84E8-4B768F78B105}" name="Stage_2"/>
    <tableColumn id="7" xr3:uid="{AB2B443E-2896-47A0-AE05-97D0E2A14BB8}" name="Q-ty5_2"/>
    <tableColumn id="8" xr3:uid="{F0379BDA-8EE4-466D-89A8-CDB05E98C888}" name="Stage_3"/>
    <tableColumn id="9" xr3:uid="{D953D04C-190C-4577-BFF2-B0F920CC950F}" name="Q-ty5_3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860EB1-648B-4FE4-AB1C-643A1B4E58C9}" name="arch_tbl" displayName="arch_tbl" ref="C3:M5" totalsRowShown="0" headerRowDxfId="187" headerRowBorderDxfId="186" tableBorderDxfId="185" headerRowCellStyle="Normal 2">
  <autoFilter ref="C3:M5" xr:uid="{8B934EE7-C7D2-4148-9828-772CA3FC06F2}"/>
  <tableColumns count="11">
    <tableColumn id="1" xr3:uid="{8F4BE303-7944-4B6E-AF43-268FB5C5D2A3}" name="#" dataCellStyle="Обычный 2"/>
    <tableColumn id="2" xr3:uid="{8537CED1-7BB8-4DDC-9A7E-E970F714FBF8}" name="Fixture" dataDxfId="184" dataCellStyle="Normal 2"/>
    <tableColumn id="3" xr3:uid="{978ACBE8-AA90-446D-8B35-15468902D94E}" name="Q-ty" dataDxfId="183" dataCellStyle="Normal 2"/>
    <tableColumn id="4" xr3:uid="{6797E02D-750D-4ABE-BF7D-487ACD296D79}" name="BelImlight" dataDxfId="182" dataCellStyle="Normal 2"/>
    <tableColumn id="5" xr3:uid="{986ECEA3-2697-40DC-961A-BC167E16E820}" name="PRLightigTouring" dataDxfId="181" dataCellStyle="Normal 2"/>
    <tableColumn id="6" xr3:uid="{6D44FE29-8A61-4269-AF38-DC63D2DAE373}" name="BlackOut" dataDxfId="180" dataCellStyle="Normal 2"/>
    <tableColumn id="7" xr3:uid="{2159A17B-AD28-4693-B71D-ECC6393E4446}" name="Vision" dataDxfId="179" dataCellStyle="Normal 2"/>
    <tableColumn id="8" xr3:uid="{4F984D5E-2689-4607-AF56-D164D40E4F15}" name="Stage" dataDxfId="178" dataCellStyle="Normal 2"/>
    <tableColumn id="9" xr3:uid="{E4C242A0-B01F-473A-B576-8367CFF18A1D}" name="Weight" dataDxfId="177"/>
    <tableColumn id="10" xr3:uid="{BF830F30-47E1-42AF-9D52-F98232AB2B4E}" name="Power" dataDxfId="176"/>
    <tableColumn id="11" xr3:uid="{53025C42-BDC3-42AC-9B1A-7CF6595A40BE}" name="Pric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FD5D1-813A-4455-93B6-27B0F514E49D}" name="movHeads_belimlight" displayName="movHeads_belimlight" ref="A41:K68" totalsRowShown="0" headerRowDxfId="316" dataDxfId="314" headerRowBorderDxfId="315" tableBorderDxfId="313" totalsRowBorderDxfId="312" headerRowCellStyle="Normal 2">
  <autoFilter ref="A41:K68" xr:uid="{C3913CE1-F06A-4E5C-B9D4-87FA95E8EB22}"/>
  <tableColumns count="11">
    <tableColumn id="10" xr3:uid="{B26F5748-F77A-4C48-864F-A0450F732E4B}" name="Department" dataDxfId="8"/>
    <tableColumn id="11" xr3:uid="{5FDE27B1-E65C-405C-A6B5-5B140B3B8831}" name="Category" dataDxfId="7"/>
    <tableColumn id="1" xr3:uid="{D421B9B4-6169-438D-A38A-211DE29FB74C}" name="#" dataDxfId="4" dataCellStyle="Обычный 2"/>
    <tableColumn id="2" xr3:uid="{CB9E51BB-1496-471E-B8A8-5477D68071A5}" name="Fixture" dataDxfId="6" dataCellStyle="Normal 2"/>
    <tableColumn id="3" xr3:uid="{3B2F6DB1-6021-4550-A9F0-170B6DFF7BCB}" name="Q-ty" dataDxfId="311"/>
    <tableColumn id="4" xr3:uid="{55F2AD7B-8D73-4EF4-80AB-E6F9F0220612}" name="BelImlight_1" dataDxfId="310"/>
    <tableColumn id="5" xr3:uid="{2F45CC26-D032-4C05-9558-BDFF4C19E028}" name="Q-ty1_1" dataDxfId="309"/>
    <tableColumn id="6" xr3:uid="{77377DBF-B6E5-48FE-8030-6247D8B2535D}" name="BelImlight_2" dataDxfId="308"/>
    <tableColumn id="7" xr3:uid="{A6F0325E-1C15-4210-93E1-75281AD444F7}" name="Q-ty1_2" dataDxfId="307"/>
    <tableColumn id="8" xr3:uid="{CFC4D070-7380-4DE4-AA23-4955B878C8A8}" name="BelImlight_3" dataDxfId="306"/>
    <tableColumn id="9" xr3:uid="{E65FF811-B496-4CA0-B82C-6E0386C6F7EA}" name="Q-ty1_3" dataDxfId="305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B6C384-50EA-4DC6-8584-60313D4CC8AA}" name="arch_belimlight" displayName="arch_belimlight" ref="C13:K15" totalsRowShown="0" headerRowDxfId="175" headerRowBorderDxfId="174" tableBorderDxfId="173" headerRowCellStyle="Normal 2">
  <autoFilter ref="C13:K15" xr:uid="{27484669-8401-46D0-88AB-A5B4A61054E3}"/>
  <tableColumns count="9">
    <tableColumn id="1" xr3:uid="{785238BB-E714-41EE-BA9C-2ABEAC268293}" name="#" dataCellStyle="Обычный 2"/>
    <tableColumn id="2" xr3:uid="{348CC3D8-7F78-48AE-91EA-0F2D52E3F919}" name="Fixture" dataDxfId="172" dataCellStyle="Normal 2"/>
    <tableColumn id="3" xr3:uid="{C133994F-4456-4D07-A577-18EBBC4C5309}" name="Q-ty" dataDxfId="171" dataCellStyle="Normal 2"/>
    <tableColumn id="4" xr3:uid="{1EB58CEE-19D5-4021-904C-52744385FE88}" name="BelImlight_1"/>
    <tableColumn id="5" xr3:uid="{B671BD5D-A6D9-4D77-9010-DFB9B72BA04C}" name="Q-ty1_1"/>
    <tableColumn id="6" xr3:uid="{62AEED9D-033B-4ECC-BABD-A251AD69AC4E}" name="BelImlight_2"/>
    <tableColumn id="7" xr3:uid="{317EAF81-FD37-418E-AE33-A0B9536D6BCD}" name="Q-ty1_2"/>
    <tableColumn id="8" xr3:uid="{951E4194-7156-4E2F-8625-5FAECA5E2D4F}" name="BelImlight_3"/>
    <tableColumn id="9" xr3:uid="{166D5C07-1F07-4E27-B2E9-9FCE7A7B43D4}" name="Q-ty1_3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50CAECD-62A9-46E6-9BF8-E21EF422C34B}" name="arch_PRLighting" displayName="arch_PRLighting" ref="C21:K23" totalsRowShown="0" headerRowDxfId="170" headerRowBorderDxfId="169" tableBorderDxfId="168" headerRowCellStyle="Normal 2">
  <autoFilter ref="C21:K23" xr:uid="{E3698E2B-416C-4138-8102-98A0A9F65479}"/>
  <tableColumns count="9">
    <tableColumn id="1" xr3:uid="{45F91BF3-26FD-4DD0-B08B-090ED7B68BFD}" name="#" dataCellStyle="Обычный 2"/>
    <tableColumn id="2" xr3:uid="{D6447C31-2C3D-4FA7-A04C-E3111A045B84}" name="Fixture" dataDxfId="167" dataCellStyle="Normal 2"/>
    <tableColumn id="3" xr3:uid="{0C4195B6-62F4-4FB0-A78B-E61DAAE1170A}" name="Q-ty" dataDxfId="166" dataCellStyle="Normal 2"/>
    <tableColumn id="4" xr3:uid="{E9BBC4E0-80E2-4843-92E6-0336FB5493B0}" name="PRLightigTouring_1"/>
    <tableColumn id="5" xr3:uid="{AAE664BA-3916-4C15-8208-B5E461D16148}" name="Q-ty2_1"/>
    <tableColumn id="6" xr3:uid="{5202B242-1960-42FB-B81A-7A51FE4F602D}" name="PRLightigTouring_2"/>
    <tableColumn id="7" xr3:uid="{93460C5D-9AD9-43C6-9295-70CE7A1BE914}" name="Q-ty2_2"/>
    <tableColumn id="8" xr3:uid="{E3F0F981-4594-448D-AC3A-2BC69AA7ED43}" name="PRLightigTouring_3"/>
    <tableColumn id="9" xr3:uid="{2C418F50-9D5F-43BB-BC2B-3F822E79F381}" name="Q-ty2_3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F35D4D-1B71-47D4-AA55-E29897AB8AB0}" name="arch_blackout" displayName="arch_blackout" ref="C30:K32" totalsRowShown="0" headerRowDxfId="165" headerRowBorderDxfId="164" tableBorderDxfId="163" headerRowCellStyle="Normal 2">
  <autoFilter ref="C30:K32" xr:uid="{05AA0778-3C14-4819-A81E-B02B3C79F039}"/>
  <tableColumns count="9">
    <tableColumn id="1" xr3:uid="{4E0A7FB6-197D-4043-9E3C-F5A2D8A9C29A}" name="#" dataCellStyle="Обычный 2"/>
    <tableColumn id="2" xr3:uid="{A13980F9-069A-4911-B16E-C42BF2F33061}" name="Fixture" dataDxfId="162" dataCellStyle="Normal 2"/>
    <tableColumn id="3" xr3:uid="{82A1BA4F-3BF6-4BF1-A343-6ADCDCE89F85}" name="Q-ty" dataDxfId="161" dataCellStyle="Normal 2"/>
    <tableColumn id="4" xr3:uid="{797C29D1-E0DD-4C13-B5A7-3627120E5A17}" name="BlackOut_1"/>
    <tableColumn id="5" xr3:uid="{889B77CB-CAD1-48DC-B684-E83EB274EFB4}" name="Q-ty3_1"/>
    <tableColumn id="6" xr3:uid="{ED480F80-6ABD-4AAC-8195-88BF90841CE5}" name="BlackOut_2"/>
    <tableColumn id="7" xr3:uid="{5C0EEB67-A3F2-484E-B833-BE5E9A7A1BF3}" name="Q-ty3_2"/>
    <tableColumn id="8" xr3:uid="{2A018568-416C-4C9E-9DCA-6BDF48A157CA}" name="BlackOut_3"/>
    <tableColumn id="9" xr3:uid="{95F2D2D4-5BA5-4C12-A838-103B04770BE2}" name="Q-ty3_3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45ACF83-7DA8-42B9-B463-351168C82FD7}" name="arch_vision" displayName="arch_vision" ref="C39:K41" totalsRowShown="0" headerRowDxfId="160" headerRowBorderDxfId="159" tableBorderDxfId="158" headerRowCellStyle="Normal 2">
  <autoFilter ref="C39:K41" xr:uid="{74111D68-2943-4ED2-85FF-9EC18137929B}"/>
  <tableColumns count="9">
    <tableColumn id="1" xr3:uid="{D07EF2C3-FD16-445A-A816-7B2BDD5BE62E}" name="#" dataCellStyle="Обычный 2"/>
    <tableColumn id="2" xr3:uid="{012D1DE3-8282-43BE-9182-1017627E7411}" name="Fixture" dataDxfId="157" dataCellStyle="Normal 2"/>
    <tableColumn id="3" xr3:uid="{A05A5C01-639D-4876-9762-A3C2B7D3B796}" name="Q-ty" dataDxfId="156" dataCellStyle="Normal 2"/>
    <tableColumn id="4" xr3:uid="{425DE62B-0069-4EB8-847F-075984608C1C}" name="Vision_1"/>
    <tableColumn id="5" xr3:uid="{E8274738-F8F4-4331-97DF-35918F3E6A17}" name="Q-ty4_1"/>
    <tableColumn id="6" xr3:uid="{D8F9B973-2E28-48B9-886F-F0D7BB3FBF29}" name="Vision_2"/>
    <tableColumn id="7" xr3:uid="{FA1064B1-AA35-49A4-8F45-455567CDAC9F}" name="Q-ty4_2"/>
    <tableColumn id="8" xr3:uid="{300CB600-D03E-4359-B5A3-6321B159CBC8}" name="Vision_3"/>
    <tableColumn id="9" xr3:uid="{E67BDDAA-C466-4BDB-9106-B1FD4455EF64}" name="Q-ty4_3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D5E87FC-6F07-4D8D-8900-89522E3E57A6}" name="arch_stage" displayName="arch_stage" ref="C48:K50" totalsRowShown="0" headerRowDxfId="155" headerRowBorderDxfId="154" tableBorderDxfId="153" headerRowCellStyle="Normal 2">
  <autoFilter ref="C48:K50" xr:uid="{D7BC0534-D51B-4F8C-8AAE-446FD6F97ABB}"/>
  <tableColumns count="9">
    <tableColumn id="1" xr3:uid="{B02D80BB-F269-44A8-BCA0-BB1F5B4AF856}" name="#"/>
    <tableColumn id="2" xr3:uid="{43FC4F87-0D0E-4AE3-BC40-DB01086BE2AE}" name="Fixture" dataDxfId="152" dataCellStyle="Normal 2"/>
    <tableColumn id="3" xr3:uid="{A6ED8BF7-17BA-445A-9F07-30F1A34B5707}" name="Q-ty"/>
    <tableColumn id="4" xr3:uid="{480CCEBD-E9A2-4147-8F97-85E5B75E8351}" name="Stage_1"/>
    <tableColumn id="5" xr3:uid="{9EC2F3AD-F467-493F-BE71-28A12730D050}" name="Q-ty5_1"/>
    <tableColumn id="6" xr3:uid="{AD033416-90CB-412B-8789-A9BB32A50625}" name="Stage_2"/>
    <tableColumn id="7" xr3:uid="{AF39DA46-B293-4008-A55B-36E4F9907E30}" name="Q-ty5_2"/>
    <tableColumn id="8" xr3:uid="{7CD387C7-026E-4E1D-9392-A71303ADE443}" name="Stage_3"/>
    <tableColumn id="9" xr3:uid="{71AAD46F-791E-43F3-B5F9-9CB43B19A483}" name="Q-ty5_3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C23061-CE08-49A2-BDBF-DD304D393E2D}" name="LED_tbl" displayName="LED_tbl" ref="C3:M9" totalsRowShown="0" headerRowDxfId="150" headerRowBorderDxfId="149" tableBorderDxfId="148" headerRowCellStyle="Normal 2">
  <autoFilter ref="C3:M9" xr:uid="{539B3C16-997F-4F29-8112-A214FB6D9A0F}"/>
  <tableColumns count="11">
    <tableColumn id="1" xr3:uid="{2D1E7522-97EC-4FF4-B302-37FB846E7A5F}" name="#" dataCellStyle="Обычный 2"/>
    <tableColumn id="2" xr3:uid="{CCF58ED5-53F6-4693-9869-4BA93613D108}" name="Fixture" dataDxfId="147" dataCellStyle="Normal 2"/>
    <tableColumn id="3" xr3:uid="{7FED1C7E-8362-4C8B-8348-817669F1012B}" name="Q-ty" dataDxfId="146" dataCellStyle="Normal 2"/>
    <tableColumn id="4" xr3:uid="{FEC45B0F-3958-407A-BB9F-F448A599D39D}" name="BelImlight"/>
    <tableColumn id="5" xr3:uid="{AD71FF79-0F51-4227-9A6B-35C8AA9CBFAC}" name="PRLightigTouring"/>
    <tableColumn id="6" xr3:uid="{8A79BAB5-4E36-46E6-8074-C4C3C9E548D0}" name="BlackOut"/>
    <tableColumn id="7" xr3:uid="{7134866D-87EF-45CB-B801-61DE958D0465}" name="Vision"/>
    <tableColumn id="8" xr3:uid="{8DEC3204-C9F9-43D4-A5F9-2A448508B23C}" name="Stage"/>
    <tableColumn id="9" xr3:uid="{525EA9E5-F1D4-49D0-BB57-0836D311C98D}" name="Weight" dataDxfId="145"/>
    <tableColumn id="10" xr3:uid="{2439E54C-DAB7-46E4-A19D-4F3237CF9D7B}" name="Power"/>
    <tableColumn id="11" xr3:uid="{E178D178-FF18-4727-A1E6-15B0DC25D362}" name="Price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5E44E72-8B2B-40CE-8676-00EF4C4CF6B8}" name="LED_belimlight" displayName="LED_belimlight" ref="C20:K26" totalsRowShown="0" headerRowDxfId="144" headerRowBorderDxfId="143" tableBorderDxfId="142" headerRowCellStyle="Normal 2">
  <autoFilter ref="C20:K26" xr:uid="{B964B076-8B8E-4542-97E4-07242EA7DE85}"/>
  <tableColumns count="9">
    <tableColumn id="1" xr3:uid="{B444DF10-43A5-459E-97C8-2156837C0EEE}" name="#" dataCellStyle="Обычный 2"/>
    <tableColumn id="2" xr3:uid="{01CF3EDB-F5A8-4269-B3D2-9C352B79470D}" name="Fixture" dataDxfId="141" dataCellStyle="Normal 2"/>
    <tableColumn id="3" xr3:uid="{313A6BC3-60D7-4444-9F5F-45F1E911A182}" name="Q-ty" dataDxfId="140" dataCellStyle="Normal 2"/>
    <tableColumn id="4" xr3:uid="{2602368A-E0DC-4561-9CB3-160DBB26D171}" name="BelImlight_1"/>
    <tableColumn id="5" xr3:uid="{D5EB2511-2AD2-4A79-8C78-EF26B932E38E}" name="Q-ty1_1"/>
    <tableColumn id="6" xr3:uid="{9F723032-505C-46C2-824F-094E7272ACA4}" name="BelImlight_2"/>
    <tableColumn id="7" xr3:uid="{EA374514-7D12-4C6B-B4B5-47E5CFA929B0}" name="Q-ty1_2"/>
    <tableColumn id="8" xr3:uid="{4E310822-AA3A-4FFE-8CC8-23C55F8E0826}" name="BelImlight_3"/>
    <tableColumn id="9" xr3:uid="{5381E841-98D5-4F5E-A0A1-925AD12F5B2B}" name="Q-ty1_3"/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ECFEE4-99B6-4207-BA5D-43D727142C86}" name="LED_PRLighting" displayName="LED_PRLighting" ref="C37:K43" totalsRowShown="0" headerRowDxfId="139" headerRowBorderDxfId="138" tableBorderDxfId="137" headerRowCellStyle="Normal 2">
  <autoFilter ref="C37:K43" xr:uid="{D33EFCC2-D154-4239-BC27-D52855C68198}"/>
  <tableColumns count="9">
    <tableColumn id="1" xr3:uid="{DBD79848-FE40-49C7-9C2F-A5F5CF5DD851}" name="#" dataCellStyle="Обычный 2"/>
    <tableColumn id="2" xr3:uid="{E94814EE-09F1-49BC-B411-E64BBC75D53B}" name="Fixture" dataDxfId="136" dataCellStyle="Normal 2"/>
    <tableColumn id="3" xr3:uid="{85885FCF-E4CD-48E6-BF89-9DB84AA27F80}" name="Q-ty" dataDxfId="135" dataCellStyle="Normal 2"/>
    <tableColumn id="4" xr3:uid="{29978C6D-316C-425A-AB51-D6ABE83DAFB6}" name="PRLightigTouring_1"/>
    <tableColumn id="5" xr3:uid="{8C8B68BA-1BBA-4200-8C05-3A071C1AFCF9}" name="Q-ty2_1"/>
    <tableColumn id="6" xr3:uid="{A7A75CFE-A945-4257-B4CD-E863279FD66E}" name="PRLightigTouring_2"/>
    <tableColumn id="7" xr3:uid="{84B0C255-8C5D-48C4-8C13-06AAA960A0A7}" name="Q-ty2_2"/>
    <tableColumn id="8" xr3:uid="{70627365-F097-43C9-9B56-F7122DBA73CA}" name="PRLightigTouring_3"/>
    <tableColumn id="9" xr3:uid="{76CC28BD-746C-4305-BBE8-3E7D9933952F}" name="Q-ty2_3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C51ECC-BDB3-4164-8EB5-D5EBD2E3724A}" name="LED_blackout" displayName="LED_blackout" ref="C54:K60" totalsRowShown="0" headerRowDxfId="134" headerRowBorderDxfId="133" tableBorderDxfId="132" headerRowCellStyle="Normal 2">
  <autoFilter ref="C54:K60" xr:uid="{E694AF28-1899-4FB3-9675-8515FBB3D7ED}"/>
  <tableColumns count="9">
    <tableColumn id="1" xr3:uid="{9A31BBD8-DB45-4EA6-9578-B38C7F2FD17C}" name="#" dataCellStyle="Обычный 2"/>
    <tableColumn id="2" xr3:uid="{EDBF6F18-A8FB-4EA2-8429-70CE6B452CCB}" name="Fixture" dataDxfId="131" dataCellStyle="Normal 2"/>
    <tableColumn id="3" xr3:uid="{41462D8C-E869-42D9-82A0-E81A35D3C7F5}" name="Q-ty" dataDxfId="130" dataCellStyle="Normal 2"/>
    <tableColumn id="4" xr3:uid="{AA17AE52-B297-4C27-8B3F-242BFFC26485}" name="BlackOut_1"/>
    <tableColumn id="5" xr3:uid="{5234A9B0-A813-42AD-B014-22531735B256}" name="Q-ty3_1"/>
    <tableColumn id="6" xr3:uid="{273B8D27-AB2B-47B6-8BAC-7F020D3408BF}" name="BlackOut_2"/>
    <tableColumn id="7" xr3:uid="{FF8EEBC7-BF57-4122-A7F6-6966231BC0F9}" name="Q-ty3_2"/>
    <tableColumn id="8" xr3:uid="{CA524361-C55E-44DE-A04F-ECD0B957C211}" name="BlackOut_3"/>
    <tableColumn id="9" xr3:uid="{79F2977F-600B-4B02-94E4-3EEB66A59A46}" name="Q-ty3_3"/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0733EE-8567-4814-B7A2-3D5ECF16123D}" name="LED_vision" displayName="LED_vision" ref="C71:K77" totalsRowShown="0" headerRowDxfId="129" headerRowBorderDxfId="128" tableBorderDxfId="127" headerRowCellStyle="Normal 2">
  <autoFilter ref="C71:K77" xr:uid="{B52E3D82-CA17-4304-B0EB-8B26A63D6374}"/>
  <tableColumns count="9">
    <tableColumn id="1" xr3:uid="{C2D39CC2-16FD-4A1B-9050-E389CED7ED48}" name="#" dataCellStyle="Обычный 2"/>
    <tableColumn id="2" xr3:uid="{087EC00B-51E1-40EE-A598-5358BBE98508}" name="Fixture" dataDxfId="126" dataCellStyle="Normal 2"/>
    <tableColumn id="3" xr3:uid="{EAE79D56-199D-4CE4-A3CC-6EBE8E4BEC92}" name="Q-ty" dataDxfId="125" dataCellStyle="Normal 2"/>
    <tableColumn id="4" xr3:uid="{C5182490-9653-4B5C-9C5E-3BFCDE9D0A4E}" name="Vision_1"/>
    <tableColumn id="5" xr3:uid="{68FF394F-9099-4BBF-8194-0E44A9AAF18F}" name="Q-ty4_1"/>
    <tableColumn id="6" xr3:uid="{63909A8B-20E5-4284-935F-C413BCFEE884}" name="Vision_2"/>
    <tableColumn id="7" xr3:uid="{8FAAFA46-0CFC-4ADB-89BC-C1C54CC7F6E5}" name="Q-ty4_2"/>
    <tableColumn id="8" xr3:uid="{938FDF68-6402-401E-A08B-68734858ED61}" name="Vision_3"/>
    <tableColumn id="9" xr3:uid="{5C74C53C-8E93-488E-A749-BA513C335CBC}" name="Q-ty4_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FA65A0-E7AE-45E5-AF56-120626252FF6}" name="movHeads_PRLighting" displayName="movHeads_PRLighting" ref="A81:K108" totalsRowShown="0" headerRowDxfId="304" dataDxfId="302" headerRowBorderDxfId="303" tableBorderDxfId="301" totalsRowBorderDxfId="300" headerRowCellStyle="Normal 2">
  <autoFilter ref="A81:K108" xr:uid="{FD1B583B-64C1-459B-BD3F-4B3F58964F2A}"/>
  <tableColumns count="11">
    <tableColumn id="10" xr3:uid="{AB144E12-CBCA-4B5C-A9AF-96BE9D82E025}" name="Department" dataDxfId="11"/>
    <tableColumn id="11" xr3:uid="{41D149D9-CD40-4CC2-9243-64EBA2A00DCC}" name="Category" dataDxfId="10"/>
    <tableColumn id="1" xr3:uid="{6952B048-D2CF-4916-9281-BB4941FDF0F7}" name="#" dataDxfId="3" dataCellStyle="Обычный 2"/>
    <tableColumn id="2" xr3:uid="{8E56A092-8224-4A74-99E2-A2238BD90F25}" name="Fixture" dataDxfId="9" dataCellStyle="Normal 2"/>
    <tableColumn id="3" xr3:uid="{815BC41B-7D6B-40FD-86B4-03F7111C592B}" name="Q-ty" dataDxfId="299"/>
    <tableColumn id="4" xr3:uid="{B8E249CF-4A92-42DB-B79C-664CE7D6FE79}" name="PRLightigTouring_1" dataDxfId="298"/>
    <tableColumn id="5" xr3:uid="{3BAEACB0-BC05-44F3-B298-67EEF9A411A0}" name="Q-ty2_1" dataDxfId="297"/>
    <tableColumn id="6" xr3:uid="{DF4B314B-40BB-424C-B23C-C24E69563ECB}" name="PRLightigTouring_2" dataDxfId="296"/>
    <tableColumn id="7" xr3:uid="{0DDB2105-9E6B-4DB8-9470-933BA5923436}" name="Q-ty2_2" dataDxfId="295"/>
    <tableColumn id="8" xr3:uid="{E56BEC2B-75C0-4F9D-BD19-46E6FBA739F5}" name="PRLightigTouring_3" dataDxfId="294"/>
    <tableColumn id="9" xr3:uid="{3D3604B7-E3A6-4D52-858F-395AD58654BC}" name="Q-ty2_3" dataDxfId="293"/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EF6FB5B-EDC2-4F71-A47F-CDDA953798EF}" name="LED_stage" displayName="LED_stage" ref="C87:K93" totalsRowShown="0" headerRowDxfId="124" headerRowBorderDxfId="123" tableBorderDxfId="122" headerRowCellStyle="Normal 2">
  <autoFilter ref="C87:K93" xr:uid="{F61ED4AD-2C06-4A3A-958B-D04EFC1BF67A}"/>
  <tableColumns count="9">
    <tableColumn id="1" xr3:uid="{3E72DA42-7E1B-4E29-97AB-D7B3E86C2E44}" name="#" dataDxfId="121" dataCellStyle="Обычный 2"/>
    <tableColumn id="2" xr3:uid="{194B1DA0-6CCF-4C78-BE02-5B427B559031}" name="Fixture" dataDxfId="120" dataCellStyle="Normal 2"/>
    <tableColumn id="3" xr3:uid="{29140F49-8600-46B1-B778-5B55A2B2C952}" name="Q-ty" dataDxfId="119" dataCellStyle="Normal 2"/>
    <tableColumn id="4" xr3:uid="{747115E9-ED49-4683-AA21-9781D5B2A22D}" name="Stage_1"/>
    <tableColumn id="5" xr3:uid="{DE87D949-59FE-4426-A4DB-2D1791CD0A25}" name="Q-ty5_1"/>
    <tableColumn id="6" xr3:uid="{9F4435ED-95D3-4F54-89F8-263C130B50DA}" name="Stage_2"/>
    <tableColumn id="7" xr3:uid="{CF0FE2A8-868C-42D8-AF56-A90848FEDF85}" name="Q-ty5_2"/>
    <tableColumn id="8" xr3:uid="{E0611562-109D-47BF-A6F2-9532F69FFB3D}" name="Stage_3"/>
    <tableColumn id="9" xr3:uid="{0306ED75-0B7A-42D1-9696-08823EB241BA}" name="Q-ty5_3"/>
  </tableColumns>
  <tableStyleInfo name="TableStyleLight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AFF4312-DEF9-42A6-8130-1817E389467B}" name="smoke_tbl" displayName="smoke_tbl" ref="C3:M22" totalsRowShown="0" headerRowDxfId="117" headerRowBorderDxfId="116" tableBorderDxfId="115" headerRowCellStyle="Normal 2">
  <autoFilter ref="C3:M22" xr:uid="{A669C5C9-5DDB-4AE7-9544-86A689087929}"/>
  <tableColumns count="11">
    <tableColumn id="1" xr3:uid="{437C8416-1FF8-4A46-B403-815615FBF52E}" name="#" dataCellStyle="Обычный 2"/>
    <tableColumn id="2" xr3:uid="{808F21A6-E16E-4EA9-B097-BC54B4B995E7}" name="Fixture" dataDxfId="114" dataCellStyle="Normal 2"/>
    <tableColumn id="3" xr3:uid="{23083254-357C-4A50-AF0A-FB767EACE0F3}" name="Q-ty" dataDxfId="113" dataCellStyle="Normal 2"/>
    <tableColumn id="4" xr3:uid="{60955D06-7E71-41C1-9882-5499F08C1F0C}" name="BelImlight" dataDxfId="112" dataCellStyle="Normal 2"/>
    <tableColumn id="5" xr3:uid="{79957C89-F73F-4788-9B88-D4941186B511}" name="PRLightigTouring" dataDxfId="111" dataCellStyle="Normal 2"/>
    <tableColumn id="6" xr3:uid="{FCA2DEAE-D4B4-446C-AD26-FEDEAAA22DA7}" name="BlackOut" dataDxfId="110" dataCellStyle="Normal 2"/>
    <tableColumn id="7" xr3:uid="{9E009918-D350-404B-AE29-BBC0E16898C5}" name="Vision" dataDxfId="109" dataCellStyle="Normal 2"/>
    <tableColumn id="8" xr3:uid="{AA35522B-FE3E-46B9-B680-3423950B8DBB}" name="Stage" dataDxfId="108" dataCellStyle="Normal 2"/>
    <tableColumn id="9" xr3:uid="{C3454451-D297-4E08-B50A-A05DFF7885E4}" name="Weight" dataDxfId="107"/>
    <tableColumn id="10" xr3:uid="{5FE1CE65-7A26-4D35-9371-0DB720EF5D48}" name="Power"/>
    <tableColumn id="11" xr3:uid="{CB9F57F4-D12A-4AA0-AAFB-5809D1A2DE1E}" name="Price"/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E9E6E45-4582-4E8C-ADA7-25987E71C26D}" name="smoke_belimlight" displayName="smoke_belimlight" ref="C33:K52" totalsRowShown="0" headerRowDxfId="106" headerRowBorderDxfId="105" tableBorderDxfId="104" headerRowCellStyle="Normal 2">
  <autoFilter ref="C33:K52" xr:uid="{3796AE55-68F8-45E7-AFC6-82F265367F25}"/>
  <tableColumns count="9">
    <tableColumn id="1" xr3:uid="{2CB90E46-95DE-43F8-B57F-6B46BCA75855}" name="#" dataCellStyle="Обычный 2"/>
    <tableColumn id="2" xr3:uid="{548ED497-0889-45B9-B7A7-EE0D2C786C63}" name="Fixture" dataDxfId="103" dataCellStyle="Normal 2"/>
    <tableColumn id="3" xr3:uid="{71DAF030-5912-41CC-B2B3-CABA025F5748}" name="Q-ty" dataDxfId="102" dataCellStyle="Normal 2"/>
    <tableColumn id="4" xr3:uid="{F7BF2043-780B-457B-B6D9-F301CEC6CE25}" name="BelImlight_1"/>
    <tableColumn id="5" xr3:uid="{E40ABF54-400A-4975-9410-8F31304E7387}" name="Q-ty1_1"/>
    <tableColumn id="6" xr3:uid="{83F7F472-0C46-43F4-B8A9-E6D1B8EB9019}" name="BelImlight_2"/>
    <tableColumn id="7" xr3:uid="{5FD30A16-9EE5-44E4-801C-DC66B86F693C}" name="Q-ty1_2"/>
    <tableColumn id="8" xr3:uid="{B15F9A23-24C9-414A-81C2-59B7ABAB78D1}" name="BelImlight_3"/>
    <tableColumn id="9" xr3:uid="{C89FCC24-9D5C-47B4-8A1B-731F8C5AD499}" name="Q-ty1_3"/>
  </tableColumns>
  <tableStyleInfo name="TableStyleLight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005CBBA-4B49-4D06-87A6-1604A3065E19}" name="smoke_PRLighting" displayName="smoke_PRLighting" ref="C63:K82" totalsRowShown="0" headerRowDxfId="101" headerRowBorderDxfId="100" tableBorderDxfId="99" headerRowCellStyle="Normal 2">
  <autoFilter ref="C63:K82" xr:uid="{A31E465E-D68D-451E-9607-F0B4CF8A3F8F}"/>
  <tableColumns count="9">
    <tableColumn id="1" xr3:uid="{280D85EA-240B-4DA0-85A0-BE03FEED3E03}" name="#" dataCellStyle="Обычный 2"/>
    <tableColumn id="2" xr3:uid="{94231CC0-ED1D-427B-9AA0-2DADDF661BF7}" name="Fixture" dataDxfId="98" dataCellStyle="Normal 2"/>
    <tableColumn id="3" xr3:uid="{67291BB9-FF0A-40E6-96EE-A9BEB32680A1}" name="Q-ty" dataDxfId="97" dataCellStyle="Normal 2"/>
    <tableColumn id="4" xr3:uid="{D79EC5D9-5123-49DE-A1E7-19916201F384}" name="PRLightigTouring_1"/>
    <tableColumn id="5" xr3:uid="{705D36F6-4229-4DE8-858D-ECCCC06DC7DA}" name="Q-ty2_1"/>
    <tableColumn id="6" xr3:uid="{52F0E288-2F2E-470B-8E00-7824CEF5BF80}" name="PRLightigTouring_2"/>
    <tableColumn id="7" xr3:uid="{813BF1AB-DA98-46E7-BE85-08FEB410E9F6}" name="Q-ty2_2"/>
    <tableColumn id="8" xr3:uid="{A39BD595-DBA5-45DA-9D1C-F73F4693438E}" name="PRLightigTouring_3"/>
    <tableColumn id="9" xr3:uid="{792C58B0-629F-4A4B-95CD-B81E484C95F6}" name="Q-ty2_3"/>
  </tableColumns>
  <tableStyleInfo name="TableStyleLight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D5A6345-B864-4A4E-8B97-A4B6CC4A1B4F}" name="smoke_blackout" displayName="smoke_blackout" ref="C93:K112" totalsRowShown="0" headerRowDxfId="96" headerRowBorderDxfId="95" tableBorderDxfId="94" headerRowCellStyle="Normal 2">
  <autoFilter ref="C93:K112" xr:uid="{C9E1DEBE-511A-46D6-993E-E57BE6E1DADC}"/>
  <tableColumns count="9">
    <tableColumn id="1" xr3:uid="{62859C84-7884-44F0-A43D-C2187268246E}" name="#" dataCellStyle="Обычный 2"/>
    <tableColumn id="2" xr3:uid="{F97F7D92-F8CB-4212-A382-1460035BC9E7}" name="Fixture" dataDxfId="93" dataCellStyle="Normal 2"/>
    <tableColumn id="3" xr3:uid="{F597DAC5-8F74-4E7E-B6F3-EEB653276C2F}" name="Q-ty" dataDxfId="92" dataCellStyle="Normal 2"/>
    <tableColumn id="4" xr3:uid="{FA2D6561-478C-427D-AA3D-76443B1C06EA}" name="BlackOut_1"/>
    <tableColumn id="5" xr3:uid="{927B03A0-7956-4C66-8C48-E65F6AA63162}" name="Q-ty3_1"/>
    <tableColumn id="6" xr3:uid="{CA431722-23D0-42FA-9E83-A264341ECB68}" name="BlackOut_2"/>
    <tableColumn id="7" xr3:uid="{D2BEBB87-57F5-4996-917C-8E8812873DF1}" name="Q-ty3_2"/>
    <tableColumn id="8" xr3:uid="{B4A1A0A3-C0A5-42A9-86FC-601E03434AAA}" name="BlackOut_3"/>
    <tableColumn id="9" xr3:uid="{1F064EE6-6C1B-4483-AB5E-B8C0285007C3}" name="Q-ty3_3"/>
  </tableColumns>
  <tableStyleInfo name="TableStyleLight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667575-298E-4259-B079-3B3C4FD9E59E}" name="smoke_vision" displayName="smoke_vision" ref="C123:K142" totalsRowShown="0" headerRowDxfId="91" headerRowBorderDxfId="90" tableBorderDxfId="89" headerRowCellStyle="Normal 2">
  <autoFilter ref="C123:K142" xr:uid="{BAA70E83-00B5-4200-8748-D52EF74D3CD5}"/>
  <tableColumns count="9">
    <tableColumn id="1" xr3:uid="{6AE8C7BA-4825-4119-9B50-892D587728BA}" name="#" dataCellStyle="Обычный 2"/>
    <tableColumn id="2" xr3:uid="{F03C0B0D-1BFB-4D49-BB11-35A8D42FE5DC}" name="Fixture" dataDxfId="88" dataCellStyle="Normal 2"/>
    <tableColumn id="3" xr3:uid="{3D68C7B4-FB44-4200-8FE0-E64EAB58086B}" name="Q-ty" dataDxfId="87" dataCellStyle="Normal 2"/>
    <tableColumn id="4" xr3:uid="{1FF67BDB-4808-446C-93D4-41D8DD189123}" name="Vision_1"/>
    <tableColumn id="5" xr3:uid="{157AA633-64A9-4063-BF07-7D5139441CAB}" name="Q-ty4_1"/>
    <tableColumn id="6" xr3:uid="{AF087168-AB0C-4FE2-BB15-80F1983D0549}" name="Vision_2"/>
    <tableColumn id="7" xr3:uid="{4CA00626-6AFE-46B0-BDC4-256F8EC0724C}" name="Q-ty4_2"/>
    <tableColumn id="8" xr3:uid="{F24A0915-CC80-4FA9-B89F-821363C1BE87}" name="Vision_3"/>
    <tableColumn id="9" xr3:uid="{20096BE8-D4B7-482E-8B83-C935404F18CC}" name="Q-ty4_3"/>
  </tableColumns>
  <tableStyleInfo name="TableStyleLight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ADA2499-2741-456A-A6E0-39DD547B8D8B}" name="smoke_stage" displayName="smoke_stage" ref="C153:K172" totalsRowShown="0" headerRowDxfId="86" headerRowBorderDxfId="85" tableBorderDxfId="84" headerRowCellStyle="Normal 2">
  <autoFilter ref="C153:K172" xr:uid="{609FC5C4-554D-4AA2-AF3C-FC50DDE183B3}"/>
  <tableColumns count="9">
    <tableColumn id="1" xr3:uid="{63C2AADF-9FE9-4FF6-BA17-5D85B3285F45}" name="#" dataDxfId="83" dataCellStyle="Обычный 2"/>
    <tableColumn id="2" xr3:uid="{0BE16995-1A65-41C6-8C95-8444E204ECB9}" name="Fixture" dataDxfId="82" dataCellStyle="Normal 2"/>
    <tableColumn id="3" xr3:uid="{892EA8A1-5E67-404C-8C19-3A1C46637F1A}" name="Q-ty" dataDxfId="81" dataCellStyle="Normal 2"/>
    <tableColumn id="4" xr3:uid="{4E322341-ADD7-47CA-8288-E5DAC48C4369}" name="Stage_1"/>
    <tableColumn id="5" xr3:uid="{661F5BB8-475B-43D0-BE1E-49202926487D}" name="Q-ty5_1"/>
    <tableColumn id="6" xr3:uid="{4364BE9D-3C55-488F-BF77-B1B1BF254A9D}" name="Stage_2"/>
    <tableColumn id="7" xr3:uid="{2BCF9EFF-3392-44B2-81DE-7659559A1B93}" name="Q-ty5_2"/>
    <tableColumn id="8" xr3:uid="{BE31DC22-6B32-445B-B3DD-C7FB390087BC}" name="Stage_3"/>
    <tableColumn id="9" xr3:uid="{DB7E6166-FD69-4FF7-83B3-AA10FA850AD7}" name="Q-ty5_3"/>
  </tableColumns>
  <tableStyleInfo name="TableStyleLight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E20FD68-431A-4C89-ABD2-1E0A307A9859}" name="consoles_tbl" displayName="consoles_tbl" ref="C3:M30" totalsRowShown="0" headerRowDxfId="80" headerRowCellStyle="Normal 2">
  <autoFilter ref="C3:M30" xr:uid="{78A2EA09-810E-41B7-B22A-23469D158D40}"/>
  <tableColumns count="11">
    <tableColumn id="1" xr3:uid="{45399F22-0019-4D10-981E-4DEF798EB6B2}" name="#" dataCellStyle="Обычный 2"/>
    <tableColumn id="2" xr3:uid="{FE87667E-9D84-46C6-BA82-146F4823D113}" name="Fixture" dataDxfId="79" dataCellStyle="Normal 2"/>
    <tableColumn id="3" xr3:uid="{F8A7EF86-D04D-4B94-B2DC-7E234BCF0139}" name="Q-ty" dataDxfId="78" dataCellStyle="Normal 2"/>
    <tableColumn id="4" xr3:uid="{AEFCD83A-9E1B-4065-8E13-544A3051F63B}" name="BelImlight" dataDxfId="77" dataCellStyle="Normal 2"/>
    <tableColumn id="5" xr3:uid="{33D053DD-E72D-4F0C-BC9B-30FEAA903547}" name="PRLightigTouring" dataDxfId="76" dataCellStyle="Normal 2"/>
    <tableColumn id="6" xr3:uid="{9B447DF1-FFF4-4179-BCAC-8FF19CD09FA8}" name="BlackOut" dataDxfId="75" dataCellStyle="Normal 2"/>
    <tableColumn id="7" xr3:uid="{99C37459-EF6B-43B8-BFE8-9D25E30C40A3}" name="Vision" dataDxfId="74" dataCellStyle="Normal 2"/>
    <tableColumn id="8" xr3:uid="{3AFE3AB7-DB2E-48E6-A41E-F5D8C754535A}" name="Stage" dataDxfId="73" dataCellStyle="Normal 2"/>
    <tableColumn id="9" xr3:uid="{7BCEDB32-9EA3-4A18-8D53-3667D44B8107}" name="Weight"/>
    <tableColumn id="10" xr3:uid="{0444142E-27E8-4023-87FD-EDFAF1A18E9F}" name="Power"/>
    <tableColumn id="11" xr3:uid="{E72D95BF-7F0D-48E3-B63F-C1958D1FFD77}" name="Price"/>
  </tableColumns>
  <tableStyleInfo name="TableStyleLight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759A8F1-357F-4CBB-A8B6-B7C915FE048D}" name="consoles_belimlight" displayName="consoles_belimlight" ref="C41:K68" totalsRowShown="0" headerRowDxfId="72" headerRowCellStyle="Normal 2">
  <autoFilter ref="C41:K68" xr:uid="{61241958-C9AD-4938-9D1A-3682292B5C91}"/>
  <tableColumns count="9">
    <tableColumn id="1" xr3:uid="{442EE17A-52BD-4CFF-AA4C-EB92F9504479}" name="#" dataCellStyle="Обычный 2"/>
    <tableColumn id="2" xr3:uid="{3ED099DE-DC6E-40D8-B31A-D222EF4CF911}" name="Fixture" dataDxfId="71" dataCellStyle="Normal 2"/>
    <tableColumn id="3" xr3:uid="{5EC07EB4-E3F7-486F-A8A4-939E06F5C1AE}" name="Q-ty" dataDxfId="70" dataCellStyle="Normal 2"/>
    <tableColumn id="4" xr3:uid="{BBDF1ED9-AAF5-4884-BECF-A308EE59E0FA}" name="BelImlight_1"/>
    <tableColumn id="5" xr3:uid="{D2A84B3F-F8CF-4177-973E-54A3D31FBAAE}" name="Q-ty1_1"/>
    <tableColumn id="6" xr3:uid="{B2340B7F-11C2-4A08-A9D7-724A58AC23F3}" name="BelImlight_2"/>
    <tableColumn id="7" xr3:uid="{A3186468-407D-4607-9C59-C064F00B2C9D}" name="Q-ty1_2"/>
    <tableColumn id="8" xr3:uid="{CA4B9F7D-DDFC-4437-9813-F3B0BBF88657}" name="BelImlight_3"/>
    <tableColumn id="9" xr3:uid="{E94A6AB9-1935-4178-AF2D-B75825242F6D}" name="Q-ty1_3"/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E25AB81-DAF9-4E33-A377-2F5FE7F051EC}" name="consoles_PRLighting" displayName="consoles_PRLighting" ref="C79:K106" totalsRowShown="0" headerRowDxfId="69" headerRowBorderDxfId="68" tableBorderDxfId="67" headerRowCellStyle="Normal 2">
  <autoFilter ref="C79:K106" xr:uid="{10E3181A-1DDE-4047-B931-B0827E52BAC3}"/>
  <tableColumns count="9">
    <tableColumn id="1" xr3:uid="{41BAE9AD-147A-40C5-B2AF-90A0E6689ECC}" name="#" dataCellStyle="Обычный 2"/>
    <tableColumn id="2" xr3:uid="{07D844BF-F817-49AD-A25E-656D53A6F51D}" name="Fixture" dataDxfId="66" dataCellStyle="Normal 2"/>
    <tableColumn id="3" xr3:uid="{1E9787D7-454A-4547-906A-CF80C01084DB}" name="Q-ty" dataDxfId="65" dataCellStyle="Normal 2"/>
    <tableColumn id="4" xr3:uid="{7FA80DB3-B9E3-4430-A8E3-D19AC9BDD238}" name="PRLightigTouring_1"/>
    <tableColumn id="5" xr3:uid="{58417DDF-C757-4743-A62D-80B4C91A78CC}" name="Q-ty2_1"/>
    <tableColumn id="6" xr3:uid="{DA7BA6B8-A561-4775-96E9-1C7A481FDCF0}" name="PRLightigTouring_2"/>
    <tableColumn id="7" xr3:uid="{D9FDA42D-5F38-428D-9134-72922BC9D691}" name="Q-ty2_2"/>
    <tableColumn id="8" xr3:uid="{2B860753-3D67-4DF4-A20D-A11E780C2A72}" name="PRLightigTouring_3"/>
    <tableColumn id="9" xr3:uid="{4119CD9F-EAB3-415B-A418-B3885C96EA7B}" name="Q-ty2_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9A398-DC5E-42CC-A46D-05D18DB7B74F}" name="movHeads_blackout" displayName="movHeads_blackout" ref="A119:K146" totalsRowShown="0" headerRowDxfId="292" dataDxfId="290" headerRowBorderDxfId="291" tableBorderDxfId="289" totalsRowBorderDxfId="288" headerRowCellStyle="Normal 2">
  <autoFilter ref="A119:K146" xr:uid="{79F5F6B2-1EF9-40F0-BE8F-A8C2512DCE79}"/>
  <tableColumns count="11">
    <tableColumn id="10" xr3:uid="{D19A7742-4C84-4C65-8685-3D3EE34734B5}" name="Department" dataDxfId="14"/>
    <tableColumn id="11" xr3:uid="{F946B3BD-E30D-48D2-8894-FB5AEAB261DE}" name="Category" dataDxfId="13"/>
    <tableColumn id="1" xr3:uid="{428C836C-49ED-404C-A223-1209169C442B}" name="#" dataDxfId="2" dataCellStyle="Обычный 2"/>
    <tableColumn id="2" xr3:uid="{B868D3B6-2C7C-4D03-BD65-65AD083D0E85}" name="Fixture" dataDxfId="12" dataCellStyle="Normal 2"/>
    <tableColumn id="3" xr3:uid="{3F457B58-8815-4D36-A568-4A6C940DEB1E}" name="Q-ty" dataDxfId="287"/>
    <tableColumn id="4" xr3:uid="{92A2AE37-4313-4360-A939-6601E3A155A0}" name="BlackOut_1" dataDxfId="286"/>
    <tableColumn id="5" xr3:uid="{64D758FC-AF61-4B6F-A48E-2AC5C6E4D439}" name="Q-ty3_1" dataDxfId="285"/>
    <tableColumn id="6" xr3:uid="{33466EA4-8367-4EFE-A94E-6528693811D4}" name="BlackOut_2" dataDxfId="284"/>
    <tableColumn id="7" xr3:uid="{D8737EAE-3292-4146-A6F8-5CC2A149F5A1}" name="Q-ty3_2" dataDxfId="283"/>
    <tableColumn id="8" xr3:uid="{3C4C035F-F38A-4663-95F9-A78E2449F3D3}" name="BlackOut_3" dataDxfId="282"/>
    <tableColumn id="9" xr3:uid="{CFFB7A70-6D64-4943-8E46-19D293790D4D}" name="Q-ty3_3" dataDxfId="281"/>
  </tableColumns>
  <tableStyleInfo name="TableStyleLight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EFE6E6-9C80-4B17-AC8A-2F54753807FA}" name="consoles_blackout" displayName="consoles_blackout" ref="C117:K144" totalsRowShown="0" headerRowDxfId="64" headerRowBorderDxfId="63" tableBorderDxfId="62" headerRowCellStyle="Normal 2">
  <autoFilter ref="C117:K144" xr:uid="{3D344268-6A71-4B9F-9E55-B94CC0BE3C22}"/>
  <tableColumns count="9">
    <tableColumn id="1" xr3:uid="{609660D2-2444-43D6-820F-02D1831ED641}" name="#" dataCellStyle="Обычный 2"/>
    <tableColumn id="2" xr3:uid="{02FA2F55-5204-472F-8B37-C820EBF62230}" name="Fixture" dataDxfId="61" dataCellStyle="Normal 2"/>
    <tableColumn id="3" xr3:uid="{4B6CEAE9-DA80-4786-A2C4-8CF96AC075BB}" name="Q-ty" dataDxfId="60" dataCellStyle="Normal 2"/>
    <tableColumn id="4" xr3:uid="{67F6E7CF-B9AD-4339-B3E0-EAAF982D1547}" name="BlackOut_1"/>
    <tableColumn id="5" xr3:uid="{3D774709-156A-4CFD-B347-5692E32FAFB6}" name="Q-ty3_1"/>
    <tableColumn id="6" xr3:uid="{26B23283-7F48-4A9F-B323-4F896FCCA1D1}" name="BlackOut_2"/>
    <tableColumn id="7" xr3:uid="{8B59D8E4-0FC9-4C9B-8AFD-4791F278E94B}" name="Q-ty3_2"/>
    <tableColumn id="8" xr3:uid="{4FB9D724-D18B-4BA0-9B47-577954745DD5}" name="BlackOut_3"/>
    <tableColumn id="9" xr3:uid="{BA0BF14F-89D1-4960-8066-883ACF227D90}" name="Q-ty3_3"/>
  </tableColumns>
  <tableStyleInfo name="TableStyleLight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0699208-7277-425B-88E7-7CE20FE641BA}" name="consoles_vision" displayName="consoles_vision" ref="C155:K182" totalsRowShown="0" headerRowDxfId="59" headerRowBorderDxfId="58" tableBorderDxfId="57" headerRowCellStyle="Normal 2">
  <autoFilter ref="C155:K182" xr:uid="{AB5217A0-C7BB-4C6E-A09A-EC9D47055C90}"/>
  <tableColumns count="9">
    <tableColumn id="1" xr3:uid="{C09E291B-36A4-41CF-B9E8-C595FAC97EEE}" name="#" dataCellStyle="Обычный 2"/>
    <tableColumn id="2" xr3:uid="{98CA30D9-6FBA-4167-B8CC-0BAB805A2A53}" name="Fixture" dataDxfId="56" dataCellStyle="Normal 2"/>
    <tableColumn id="3" xr3:uid="{4BA45DB8-A3A7-4ECB-99EB-10B3A437D050}" name="Q-ty" dataDxfId="55" dataCellStyle="Normal 2"/>
    <tableColumn id="4" xr3:uid="{0ED20F3D-833D-4749-8DCA-62FD0810AFEC}" name="Vision_1"/>
    <tableColumn id="5" xr3:uid="{3E6753C4-5D40-4A5C-8B41-49ED834BEC04}" name="Q-ty4_1"/>
    <tableColumn id="6" xr3:uid="{632BF831-CE9F-4A74-B4AF-A27D01D6E7F5}" name="Vision_2"/>
    <tableColumn id="7" xr3:uid="{CF53D2FA-28D5-4AC5-A660-049A58EB4E39}" name="Q-ty4_2"/>
    <tableColumn id="8" xr3:uid="{4CE6CFD5-D76C-4F8C-99D9-F9172C13E2B3}" name="Vision_3"/>
    <tableColumn id="9" xr3:uid="{9982D48B-2882-4E74-8BBD-DD9E0D191B65}" name="Q-ty4_3"/>
  </tableColumns>
  <tableStyleInfo name="TableStyleLight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9ACD036-2A8B-4DC4-BE92-E1487BA40119}" name="consoles_stage" displayName="consoles_stage" ref="C193:K220" totalsRowShown="0" headerRowDxfId="54" headerRowBorderDxfId="53" tableBorderDxfId="52" headerRowCellStyle="Normal 2">
  <autoFilter ref="C193:K220" xr:uid="{DC7F9FF7-AC84-4277-96D6-E52A756B12D9}"/>
  <tableColumns count="9">
    <tableColumn id="1" xr3:uid="{9B2856EB-0F96-4F39-A6A0-F7BD01BC15E0}" name="#" dataDxfId="51" dataCellStyle="Обычный 2"/>
    <tableColumn id="2" xr3:uid="{BF2BC5D3-5AC5-4819-921B-A06B8BEFC6AB}" name="Fixture" dataDxfId="50" dataCellStyle="Normal 2"/>
    <tableColumn id="3" xr3:uid="{70A5DD8E-467B-4365-A63D-D420F9C67F95}" name="Q-ty" dataDxfId="49" dataCellStyle="Normal 2"/>
    <tableColumn id="4" xr3:uid="{D42E570B-7C64-445D-BC7F-DB6F31A5C52A}" name="Stage_1"/>
    <tableColumn id="5" xr3:uid="{7ECBDF08-6729-48BB-A6D3-946BEF79257B}" name="Q-ty5_1"/>
    <tableColumn id="6" xr3:uid="{39846CF9-3177-45C5-A4FA-60B3B1D79140}" name="Stage_2"/>
    <tableColumn id="7" xr3:uid="{CD84FFC0-E06C-4B37-BA35-90726A262A2D}" name="Q-ty5_2"/>
    <tableColumn id="8" xr3:uid="{BDD5BABC-9507-46FF-A991-DD92CFADD366}" name="Stage_3"/>
    <tableColumn id="9" xr3:uid="{6CC53BD5-35C5-4AEE-B525-FC4CE5D208E8}" name="Q-ty5_3"/>
  </tableColumns>
  <tableStyleInfo name="TableStyleLight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578F49E-BB42-4073-9E35-6F1233DDDF3D}" name="intercom_tbl" displayName="intercom_tbl" ref="C3:M7" totalsRowShown="0" headerRowDxfId="47" headerRowCellStyle="Normal 2">
  <autoFilter ref="C3:M7" xr:uid="{E15A2698-5714-4384-A438-5D37A6A94DFB}"/>
  <tableColumns count="11">
    <tableColumn id="1" xr3:uid="{11183A4E-8DAF-40D9-B5B6-2E1C528D3D8F}" name="#" dataCellStyle="Обычный 2"/>
    <tableColumn id="2" xr3:uid="{CA4D3128-B444-46A4-BE00-0B173D0621B4}" name="Fixture" dataDxfId="46" dataCellStyle="Normal 2"/>
    <tableColumn id="3" xr3:uid="{F348F0B9-D9DC-4340-A556-6B3530F90BF2}" name="Q-ty" dataDxfId="45" dataCellStyle="Normal 2"/>
    <tableColumn id="4" xr3:uid="{7EAF299A-AF57-4323-AB46-1929D63CCA09}" name="BelImlight" dataDxfId="44" dataCellStyle="Normal 2"/>
    <tableColumn id="5" xr3:uid="{6AA53BEB-68E4-48CC-B9BF-2A2E37138011}" name="PRLightigTouring" dataDxfId="43" dataCellStyle="Normal 2"/>
    <tableColumn id="6" xr3:uid="{E51418DB-5DA8-4B84-969D-ECA13B62668F}" name="BlackOut" dataDxfId="42" dataCellStyle="Normal 2"/>
    <tableColumn id="7" xr3:uid="{945EE5D5-5B0E-4534-BBE8-FD86600FA8A2}" name="Vision" dataDxfId="41" dataCellStyle="Normal 2"/>
    <tableColumn id="8" xr3:uid="{7559D1EA-3C91-4F85-BE60-FFA78BA1B876}" name="Stage" dataDxfId="40" dataCellStyle="Normal 2"/>
    <tableColumn id="9" xr3:uid="{D4CF2970-541D-4811-B4A9-5EE61101919E}" name="Weight" dataDxfId="39"/>
    <tableColumn id="10" xr3:uid="{FE3EF118-8580-4D17-998F-F577FEEC6E30}" name="Power"/>
    <tableColumn id="11" xr3:uid="{F66FE28A-47A6-4071-8714-17E943100EA2}" name="Price"/>
  </tableColumns>
  <tableStyleInfo name="TableStyleLight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00ED461-BF3A-40FB-A76A-5224F280D43D}" name="intercom_belimlight" displayName="intercom_belimlight" ref="C18:K22" totalsRowShown="0" headerRowDxfId="38" headerRowCellStyle="Normal 2">
  <autoFilter ref="C18:K22" xr:uid="{30F4740F-D1B4-4386-8B4B-9D103C292207}"/>
  <tableColumns count="9">
    <tableColumn id="1" xr3:uid="{1C2883F9-5FF0-4272-8EF4-AA99C5D14AE8}" name="#" dataCellStyle="Обычный 2"/>
    <tableColumn id="2" xr3:uid="{DDE4206F-CF42-472A-B44E-466BBDE8E3E5}" name="Fixture" dataDxfId="37" dataCellStyle="Normal 2"/>
    <tableColumn id="3" xr3:uid="{D7BC625B-63BB-413A-A372-05AEDAB1613C}" name="Q-ty" dataDxfId="36" dataCellStyle="Normal 2"/>
    <tableColumn id="4" xr3:uid="{B2FD1D48-7B5F-4BF0-B625-30F30A0BC4EF}" name="BelImlight_1"/>
    <tableColumn id="5" xr3:uid="{06836A53-4D03-484E-8DB8-5574A27D6ED3}" name="Q-ty1_1"/>
    <tableColumn id="6" xr3:uid="{0E3F7588-E5FD-470E-8E40-1729C1E12AB2}" name="BelImlight_2"/>
    <tableColumn id="7" xr3:uid="{997D5C67-E69E-455D-813C-D539693E9BD7}" name="Q-ty1_2"/>
    <tableColumn id="8" xr3:uid="{24506718-DDDB-4DB3-84CF-2882A2AED34C}" name="BelImlight_3"/>
    <tableColumn id="9" xr3:uid="{C30CE829-658E-4E6D-A339-140A3F37DD9E}" name="Q-ty1_3"/>
  </tableColumns>
  <tableStyleInfo name="TableStyleLight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41409F-913C-409F-997B-1C596ABB9638}" name="intercom_PRLighting" displayName="intercom_PRLighting" ref="C33:K37" totalsRowShown="0" headerRowDxfId="35" headerRowCellStyle="Normal 2">
  <autoFilter ref="C33:K37" xr:uid="{F2C85F07-E30F-4D41-972D-CB19EF68020F}"/>
  <tableColumns count="9">
    <tableColumn id="1" xr3:uid="{20B5C038-EAA8-43FB-8913-B7B69C0C258E}" name="#" dataCellStyle="Обычный 2"/>
    <tableColumn id="2" xr3:uid="{9D89A7CA-1B30-4118-A8B4-A901E932B8F6}" name="Fixture" dataDxfId="34" dataCellStyle="Normal 2"/>
    <tableColumn id="3" xr3:uid="{F33C59BF-2173-4F00-9080-172670AE6F09}" name="Q-ty" dataDxfId="33" dataCellStyle="Normal 2"/>
    <tableColumn id="4" xr3:uid="{47680B17-FEC9-4F27-82E0-1723F6921B1A}" name="PRLightigTouring_1"/>
    <tableColumn id="5" xr3:uid="{86306D12-6D5E-4168-9D9F-74C5D8D03314}" name="Q-ty2_1"/>
    <tableColumn id="6" xr3:uid="{9E732A14-5F19-4689-B77E-96CFCAE7BF5C}" name="PRLightigTouring_2"/>
    <tableColumn id="7" xr3:uid="{36D41BA8-D2B4-4CF8-A5E3-49FEB3AFD122}" name="Q-ty2_2"/>
    <tableColumn id="8" xr3:uid="{50170163-0B77-4146-954B-7DB6A5255A9F}" name="PRLightigTouring_3"/>
    <tableColumn id="9" xr3:uid="{7A87CFFB-E68A-4BA0-90FB-C978F418E4C0}" name="Q-ty2_3"/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4073305-8572-4E59-A55A-CBE2DC96FC2E}" name="intercom_blackout" displayName="intercom_blackout" ref="C48:K52" totalsRowShown="0" headerRowDxfId="32" headerRowCellStyle="Normal 2">
  <autoFilter ref="C48:K52" xr:uid="{9BEBB177-9BB9-484E-9A5D-70A9423A90A7}"/>
  <tableColumns count="9">
    <tableColumn id="1" xr3:uid="{FB45F2A2-D451-44C3-8448-92FECAD7BFD1}" name="#" dataCellStyle="Обычный 2"/>
    <tableColumn id="2" xr3:uid="{129F1AF6-1F56-44CA-8EB1-A1CF50DE83D7}" name="Fixture" dataDxfId="31" dataCellStyle="Normal 2"/>
    <tableColumn id="3" xr3:uid="{60F292ED-3B5A-4DED-90CF-F992EA69F99E}" name="Q-ty" dataDxfId="30" dataCellStyle="Normal 2"/>
    <tableColumn id="4" xr3:uid="{9314889F-79F8-403B-B6CB-D8197651B70D}" name="BlackOut_1"/>
    <tableColumn id="5" xr3:uid="{4EE360D5-B4B7-446F-BB9D-B23A738DE499}" name="Q-ty3_1"/>
    <tableColumn id="6" xr3:uid="{DBAB90BF-2594-4BF2-8FCB-FEEF11F5AA55}" name="BlackOut_2"/>
    <tableColumn id="7" xr3:uid="{94540914-CC94-4B2B-9E4B-825C6550795C}" name="Q-ty3_2"/>
    <tableColumn id="8" xr3:uid="{A8675004-27E7-4F0D-8BBA-84225035CE38}" name="BlackOut_3"/>
    <tableColumn id="9" xr3:uid="{0C10E5FE-3D73-48D8-B1DF-047CC6D889B9}" name="Q-ty3_3"/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D67D09D-B6A4-4C7B-B1EB-CE5DD1167D1B}" name="intercom_vision" displayName="intercom_vision" ref="C63:K67" totalsRowShown="0" headerRowDxfId="29" headerRowCellStyle="Normal 2">
  <autoFilter ref="C63:K67" xr:uid="{0EDAB9D0-BD89-40E1-A1C9-E967954419E9}"/>
  <tableColumns count="9">
    <tableColumn id="1" xr3:uid="{15503DA2-68C0-46CE-AFA3-05F32CD61E50}" name="#" dataCellStyle="Обычный 2"/>
    <tableColumn id="2" xr3:uid="{AD724348-7B68-47E5-91B3-D6A362288FEA}" name="Fixture" dataDxfId="28" dataCellStyle="Normal 2"/>
    <tableColumn id="3" xr3:uid="{631F0CF7-E32C-46AF-8681-A2A928C539C0}" name="Q-ty" dataDxfId="27" dataCellStyle="Normal 2"/>
    <tableColumn id="4" xr3:uid="{B4AB1806-EE30-4E95-867B-4EC42BC7480D}" name="Vision_1"/>
    <tableColumn id="5" xr3:uid="{E31DF3ED-7E3E-45CC-B571-E96AC45EE4AF}" name="Q-ty4_1"/>
    <tableColumn id="6" xr3:uid="{113112C7-BFE9-45F1-9723-A40AAF713D4D}" name="Vision_2"/>
    <tableColumn id="7" xr3:uid="{8F030C8F-0BF0-4B86-835A-843621D00A51}" name="Q-ty4_2"/>
    <tableColumn id="8" xr3:uid="{A4335DC1-49AC-40EC-BEE1-A3FDDB17504B}" name="Vision_3"/>
    <tableColumn id="9" xr3:uid="{CBA3E014-2F1B-4CA7-A0A0-D0852FA86164}" name="Q-ty4_3"/>
  </tableColumns>
  <tableStyleInfo name="TableStyleLight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DD9B7D5-99A4-4DED-AEEE-B88890573C2E}" name="intercom_stage" displayName="intercom_stage" ref="C78:K82" totalsRowShown="0" headerRowDxfId="26" headerRowBorderDxfId="25" tableBorderDxfId="24" headerRowCellStyle="Normal 2">
  <autoFilter ref="C78:K82" xr:uid="{9481FD31-1636-4C1D-B0D3-208B4735F7D8}"/>
  <tableColumns count="9">
    <tableColumn id="1" xr3:uid="{9C86EDE9-D2E2-4547-8579-829E13451495}" name="#"/>
    <tableColumn id="2" xr3:uid="{F53734C9-17FD-4057-A415-5DF59EBE345C}" name="Fixture" dataDxfId="23" dataCellStyle="Normal 2"/>
    <tableColumn id="3" xr3:uid="{C6F7A439-8119-4877-95FB-41FDFD841B11}" name="Q-ty"/>
    <tableColumn id="4" xr3:uid="{AD6538BB-F564-47B8-8C63-B40C75EF591E}" name="Stage_1"/>
    <tableColumn id="5" xr3:uid="{D9BA2AC3-5363-4D32-A3EC-A337146E92B9}" name="Q-ty5_1"/>
    <tableColumn id="6" xr3:uid="{1F908FDB-2514-4D72-A211-DFF9D28DD58D}" name="Stage_2"/>
    <tableColumn id="7" xr3:uid="{B9761F2B-0EFA-467F-95A6-63074CBB6107}" name="Q-ty5_2"/>
    <tableColumn id="8" xr3:uid="{A2F604C6-BC46-4CDC-8E2B-1737F8AE26C4}" name="Stage_3"/>
    <tableColumn id="9" xr3:uid="{BBCDDB4D-24A5-4122-B58A-381DB1DABE9B}" name="Q-ty5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849138-C400-4D9E-9632-17D912874738}" name="movHeads_vision" displayName="movHeads_vision" ref="A157:K184" totalsRowShown="0" headerRowDxfId="280" dataDxfId="278" headerRowBorderDxfId="279" tableBorderDxfId="277" totalsRowBorderDxfId="276" headerRowCellStyle="Normal 2">
  <autoFilter ref="A157:K184" xr:uid="{E196DF9C-62F1-4A36-87A8-1ED9BEDEE614}"/>
  <tableColumns count="11">
    <tableColumn id="10" xr3:uid="{DF19DED3-9977-4E20-8F5A-EC9F4ABEB076}" name="Department" dataDxfId="18"/>
    <tableColumn id="11" xr3:uid="{D71323D6-9CEF-41FD-BD53-89C565D09526}" name="Category" dataDxfId="17"/>
    <tableColumn id="1" xr3:uid="{87A24621-914C-49C6-88DA-BAACE2B378E5}" name="#" dataDxfId="1" dataCellStyle="Обычный 2"/>
    <tableColumn id="2" xr3:uid="{A85BD806-54EC-4AF8-ABE7-F04A97349CED}" name="Fixture" dataDxfId="15" dataCellStyle="Normal 2"/>
    <tableColumn id="3" xr3:uid="{4417C74F-924F-4AA3-ACA6-3E770BB9CE41}" name="Q-ty" dataDxfId="16"/>
    <tableColumn id="4" xr3:uid="{2A6D2EF9-920E-47DD-890D-104CC5B0B651}" name="Vision_1" dataDxfId="275"/>
    <tableColumn id="5" xr3:uid="{2526F8B2-BDF9-4C36-99BD-99F90296912E}" name="Q-ty4_1" dataDxfId="274"/>
    <tableColumn id="6" xr3:uid="{45438EAE-2CF6-47F9-A932-49391A4FAEF6}" name="Vision_2" dataDxfId="273"/>
    <tableColumn id="7" xr3:uid="{43F463E2-9F03-4261-950D-B6F1FFF1A8E3}" name="Q-ty4_2" dataDxfId="272"/>
    <tableColumn id="8" xr3:uid="{230176D7-D997-4138-A61C-54AF324F5404}" name="Vision_3" dataDxfId="271"/>
    <tableColumn id="9" xr3:uid="{836704CC-E02D-4CE9-9421-B0DC87947A73}" name="Q-ty4_3" dataDxfId="270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5F95FF3-5E6B-4EF9-833F-A4E32F123865}" name="movHeads_stage" displayName="movHeads_stage" ref="A195:K222" totalsRowShown="0" headerRowDxfId="269" headerRowBorderDxfId="268" tableBorderDxfId="267" headerRowCellStyle="Normal 2">
  <autoFilter ref="A195:K222" xr:uid="{C110CFAC-C7F9-45A4-880D-0EEA72D551DE}"/>
  <tableColumns count="11">
    <tableColumn id="10" xr3:uid="{485F2443-251C-4FC7-8762-1269D6815C55}" name="Department" dataDxfId="20"/>
    <tableColumn id="11" xr3:uid="{DB71DF92-467B-4569-98EF-C11CE943D8FE}" name="Category" dataDxfId="19"/>
    <tableColumn id="1" xr3:uid="{BC1763E9-5CC0-4E07-A4CB-BA3F7C8CECA0}" name="#" dataDxfId="0" dataCellStyle="Обычный 2"/>
    <tableColumn id="2" xr3:uid="{6A9FBF3C-985A-406F-A368-27BFF5110720}" name="Fixture" dataDxfId="266" dataCellStyle="Normal 2"/>
    <tableColumn id="3" xr3:uid="{50CA3634-8490-4C0E-85D0-F56EAC41141A}" name="Q-ty"/>
    <tableColumn id="4" xr3:uid="{05A5E3CC-2776-4827-951A-516587EA7C48}" name="Stage_1"/>
    <tableColumn id="5" xr3:uid="{58C04970-1635-4F64-9BB3-E0AF801580EA}" name="Q-ty5_1"/>
    <tableColumn id="6" xr3:uid="{CC2D608B-3337-4475-955C-82534E159043}" name="Stage_2"/>
    <tableColumn id="7" xr3:uid="{69DCA798-531D-43AA-81B7-A55C8AC84905}" name="Q-ty5_2"/>
    <tableColumn id="8" xr3:uid="{924CE4C0-86C9-4C08-AFE7-B71678509060}" name="Stage_3"/>
    <tableColumn id="9" xr3:uid="{918BB1B5-7265-47D2-BC2F-F22C25E96F8F}" name="Q-ty5_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F22E08-C087-44A4-AA13-ECF3444287D3}" name="strobes_tbl" displayName="strobes_tbl" ref="C3:M12" totalsRowShown="0" headerRowDxfId="264" headerRowBorderDxfId="263" tableBorderDxfId="262" headerRowCellStyle="Normal 2">
  <autoFilter ref="C3:M12" xr:uid="{1FFA1778-E87C-4D22-992D-C0FC2FC64CA8}"/>
  <tableColumns count="11">
    <tableColumn id="1" xr3:uid="{F71E1089-E498-4529-A3D2-2553414767B4}" name="#" dataCellStyle="Обычный 2"/>
    <tableColumn id="2" xr3:uid="{E897E864-F929-4D32-A057-30C958A396CE}" name="Fixture" dataDxfId="261" dataCellStyle="Normal 2"/>
    <tableColumn id="3" xr3:uid="{7C21987B-98B7-47E9-8E7B-994D4355D60B}" name="Q-ty" dataDxfId="260" dataCellStyle="Normal 2"/>
    <tableColumn id="4" xr3:uid="{8D555C8A-57EE-4168-9F47-35C4D95D493C}" name="BelImlight" dataDxfId="259" dataCellStyle="Normal 2"/>
    <tableColumn id="5" xr3:uid="{32988EED-5EDE-410E-AFC2-B9387EEAADBC}" name="PRLightigTouring" dataDxfId="258" dataCellStyle="Normal 2"/>
    <tableColumn id="6" xr3:uid="{A5663B26-EC1C-4570-9196-A27A3696F895}" name="BlackOut" dataDxfId="257" dataCellStyle="Normal 2"/>
    <tableColumn id="7" xr3:uid="{7513D95C-6F49-4EC9-B808-754C19421F87}" name="Vision" dataDxfId="256" dataCellStyle="Normal 2"/>
    <tableColumn id="8" xr3:uid="{43AFD4EB-4C6C-4A75-974A-0321DAE837CD}" name="Stage" dataDxfId="255" dataCellStyle="Normal 2"/>
    <tableColumn id="9" xr3:uid="{EE65EDB2-8BE1-4ED8-B68D-66D8CEEE1144}" name="Weight" dataDxfId="254"/>
    <tableColumn id="10" xr3:uid="{9354538C-4851-4375-9ABA-5FC5D5736EDA}" name="Power" dataDxfId="253"/>
    <tableColumn id="11" xr3:uid="{D24B0B01-276C-4BCC-9447-C60F107C710E}" name="Price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71ADE4-2D5D-426B-BA1F-B61536C6847F}" name="strobes_belimlight" displayName="strobes_belimlight" ref="C19:K28" totalsRowShown="0" headerRowDxfId="252" headerRowBorderDxfId="251" tableBorderDxfId="250" headerRowCellStyle="Normal 2">
  <autoFilter ref="C19:K28" xr:uid="{BEF7370B-914E-4367-972D-6AB5243CE1C9}"/>
  <tableColumns count="9">
    <tableColumn id="1" xr3:uid="{B87A289A-9FC5-4A11-B186-59A4166CC905}" name="#" dataCellStyle="Обычный 2"/>
    <tableColumn id="2" xr3:uid="{45EF036D-175B-4895-A378-3542184AAC97}" name="Fixture" dataDxfId="249" dataCellStyle="Normal 2"/>
    <tableColumn id="3" xr3:uid="{9BB25EC8-FA50-4DD5-BCD0-7DFE20B39D45}" name="Q-ty" dataDxfId="248"/>
    <tableColumn id="4" xr3:uid="{02F34901-2E96-4B5F-BD34-333A9A16870C}" name="BelImlight_1"/>
    <tableColumn id="5" xr3:uid="{8A924617-EBB3-441E-A02B-9B1433E1A37B}" name="Q-ty1_1"/>
    <tableColumn id="6" xr3:uid="{1ACD2D2A-EA50-4973-A1DD-576FDC271D35}" name="BelImlight_2"/>
    <tableColumn id="7" xr3:uid="{976603B4-46F2-438E-92B1-15F1ECE9C0E8}" name="Q-ty1_2"/>
    <tableColumn id="8" xr3:uid="{DFD0177D-5F36-4638-87ED-B157860D4B7A}" name="BelImlight_3"/>
    <tableColumn id="9" xr3:uid="{11C490DC-DF83-4414-AFF3-1FBCC22ECA39}" name="Q-ty1_3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34CAC1-334B-4222-BAF6-D8B0ECD7412D}" name="strobes_PRLighting" displayName="strobes_PRLighting" ref="C36:K46" totalsRowShown="0" headerRowDxfId="247" headerRowBorderDxfId="246" tableBorderDxfId="245" headerRowCellStyle="Normal 2">
  <autoFilter ref="C36:K46" xr:uid="{8DA5F4CA-C192-45B4-BA0F-B3BA8881B707}"/>
  <tableColumns count="9">
    <tableColumn id="1" xr3:uid="{25AD35E6-AFCE-4E7F-846C-89A88BBF2543}" name="#" dataCellStyle="Обычный 2"/>
    <tableColumn id="2" xr3:uid="{B4F5E3D7-8D9C-4D65-A59A-5062A22275D1}" name="Fixture" dataDxfId="244" dataCellStyle="Normal 2"/>
    <tableColumn id="3" xr3:uid="{6AE85D05-98D9-4744-86CB-D7B5013955B4}" name="Q-ty" dataDxfId="243"/>
    <tableColumn id="4" xr3:uid="{3D3857BA-DBCE-4377-A6C5-33D5B65183EF}" name="PRLightigTouring_1"/>
    <tableColumn id="5" xr3:uid="{D4DF9B60-281A-42B6-9FFD-57E576FB99C4}" name="Q-ty2_1"/>
    <tableColumn id="6" xr3:uid="{6E1F39C6-F23A-4BE0-89E7-F00C6C5C6A31}" name="PRLightigTouring_2"/>
    <tableColumn id="7" xr3:uid="{8B5FD0D3-8D64-4FF3-A967-76353D56B8F1}" name="Q-ty2_2"/>
    <tableColumn id="8" xr3:uid="{7EECE7F7-F96E-42D1-9AB1-AE0AED462D68}" name="PRLightigTouring_3"/>
    <tableColumn id="9" xr3:uid="{4F30A28A-B02F-434E-8924-FB50096DAD66}" name="Q-ty2_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R223"/>
  <sheetViews>
    <sheetView tabSelected="1" topLeftCell="A94" zoomScale="75" zoomScaleNormal="75" workbookViewId="0">
      <selection activeCell="D239" sqref="D239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3" width="11.5703125" bestFit="1" customWidth="1"/>
    <col min="4" max="4" width="51.85546875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  <col min="16" max="16" width="11.5703125" bestFit="1" customWidth="1"/>
  </cols>
  <sheetData>
    <row r="1" spans="1:18" x14ac:dyDescent="0.25">
      <c r="K1" s="25"/>
      <c r="L1" s="25"/>
    </row>
    <row r="2" spans="1:18" x14ac:dyDescent="0.25">
      <c r="K2" s="25"/>
      <c r="L2" s="25"/>
    </row>
    <row r="3" spans="1:18" x14ac:dyDescent="0.25">
      <c r="A3" s="25" t="s">
        <v>264</v>
      </c>
      <c r="B3" s="25" t="s">
        <v>265</v>
      </c>
      <c r="C3" t="s">
        <v>0</v>
      </c>
      <c r="D3" t="s">
        <v>1</v>
      </c>
      <c r="E3" s="86" t="s">
        <v>2</v>
      </c>
      <c r="F3" s="87" t="s">
        <v>3</v>
      </c>
      <c r="G3" s="88" t="s">
        <v>4</v>
      </c>
      <c r="H3" s="89" t="s">
        <v>5</v>
      </c>
      <c r="I3" s="90" t="s">
        <v>6</v>
      </c>
      <c r="J3" s="91" t="s">
        <v>7</v>
      </c>
      <c r="K3" s="86" t="s">
        <v>8</v>
      </c>
      <c r="L3" s="86" t="s">
        <v>9</v>
      </c>
      <c r="M3" s="86" t="s">
        <v>10</v>
      </c>
      <c r="N3" s="86" t="s">
        <v>11</v>
      </c>
    </row>
    <row r="4" spans="1:18" x14ac:dyDescent="0.25">
      <c r="A4" s="97">
        <v>1</v>
      </c>
      <c r="B4" s="97">
        <v>1</v>
      </c>
      <c r="C4" s="105">
        <v>1001001</v>
      </c>
      <c r="D4" s="84" t="s">
        <v>12</v>
      </c>
      <c r="E4" s="86">
        <v>128</v>
      </c>
      <c r="F4" s="87">
        <v>129</v>
      </c>
      <c r="G4" s="88">
        <v>0</v>
      </c>
      <c r="H4" s="89">
        <v>0</v>
      </c>
      <c r="I4" s="90">
        <v>0</v>
      </c>
      <c r="J4" s="91">
        <v>0</v>
      </c>
      <c r="K4" s="86">
        <v>16</v>
      </c>
      <c r="L4" s="86">
        <v>350</v>
      </c>
      <c r="M4" s="86">
        <v>80</v>
      </c>
      <c r="N4" s="86">
        <v>-1</v>
      </c>
      <c r="P4" s="97" t="str">
        <f>TEXT(movHeads_tbl[[#This Row],[Department]],"000")&amp;TEXT(movHeads_tbl[[#This Row],[Category]],"000")&amp;TEXT(movHeads_tbl[[#This Row],['#]],"000")</f>
        <v>0010011001001</v>
      </c>
      <c r="R4" s="51">
        <f>movHeads_tbl[[#This Row],[Q-ty]]-(movHeads_tbl[[#This Row],[BelImlight]]+movHeads_tbl[[#This Row],[PRLightigTouring]]+movHeads_tbl[[#This Row],[BlackOut]]+movHeads_tbl[[#This Row],[Vision]]+movHeads_tbl[[#This Row],[Stage]])</f>
        <v>-1</v>
      </c>
    </row>
    <row r="5" spans="1:18" x14ac:dyDescent="0.25">
      <c r="A5" s="97">
        <v>1</v>
      </c>
      <c r="B5" s="97">
        <v>1</v>
      </c>
      <c r="C5" s="105">
        <v>1001002</v>
      </c>
      <c r="D5" s="84" t="s">
        <v>13</v>
      </c>
      <c r="E5" s="86">
        <v>48</v>
      </c>
      <c r="F5" s="87">
        <v>20</v>
      </c>
      <c r="G5" s="88">
        <v>4</v>
      </c>
      <c r="H5" s="89">
        <v>24</v>
      </c>
      <c r="I5" s="90">
        <v>0</v>
      </c>
      <c r="J5" s="91">
        <v>0</v>
      </c>
      <c r="K5" s="86">
        <v>16</v>
      </c>
      <c r="L5" s="86">
        <v>350</v>
      </c>
      <c r="M5" s="86">
        <v>80</v>
      </c>
      <c r="N5" s="86">
        <v>0</v>
      </c>
      <c r="P5" s="97" t="str">
        <f>TEXT(movHeads_tbl[[#This Row],[Department]],"000")&amp;TEXT(movHeads_tbl[[#This Row],[Category]],"000")&amp;TEXT(movHeads_tbl[[#This Row],['#]],"000")</f>
        <v>0010011001002</v>
      </c>
      <c r="R5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6" spans="1:18" x14ac:dyDescent="0.25">
      <c r="A6" s="97">
        <v>1</v>
      </c>
      <c r="B6" s="97">
        <v>1</v>
      </c>
      <c r="C6" s="105">
        <v>1001003</v>
      </c>
      <c r="D6" s="84" t="s">
        <v>14</v>
      </c>
      <c r="E6" s="86">
        <v>12</v>
      </c>
      <c r="F6" s="87">
        <v>0</v>
      </c>
      <c r="G6" s="88">
        <v>0</v>
      </c>
      <c r="H6" s="89">
        <v>0</v>
      </c>
      <c r="I6" s="90">
        <v>0</v>
      </c>
      <c r="J6" s="91">
        <v>12</v>
      </c>
      <c r="K6" s="86">
        <v>38</v>
      </c>
      <c r="L6" s="86">
        <v>1900</v>
      </c>
      <c r="M6" s="86">
        <v>110</v>
      </c>
      <c r="N6" s="86">
        <v>0</v>
      </c>
      <c r="P6" s="97" t="str">
        <f>TEXT(movHeads_tbl[[#This Row],[Department]],"000")&amp;TEXT(movHeads_tbl[[#This Row],[Category]],"000")&amp;TEXT(movHeads_tbl[[#This Row],['#]],"000")</f>
        <v>0010011001003</v>
      </c>
      <c r="R6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7" spans="1:18" x14ac:dyDescent="0.25">
      <c r="A7" s="97">
        <v>1</v>
      </c>
      <c r="B7" s="97">
        <v>1</v>
      </c>
      <c r="C7" s="105">
        <v>1001004</v>
      </c>
      <c r="D7" s="84" t="s">
        <v>15</v>
      </c>
      <c r="E7" s="86">
        <v>24</v>
      </c>
      <c r="F7" s="87">
        <v>0</v>
      </c>
      <c r="G7" s="88">
        <v>0</v>
      </c>
      <c r="H7" s="89">
        <v>0</v>
      </c>
      <c r="I7" s="90">
        <v>0</v>
      </c>
      <c r="J7" s="91">
        <v>0</v>
      </c>
      <c r="K7" s="86">
        <v>42</v>
      </c>
      <c r="L7" s="86">
        <v>600</v>
      </c>
      <c r="M7" s="86">
        <v>120</v>
      </c>
      <c r="N7" s="86">
        <v>24</v>
      </c>
      <c r="P7" s="97" t="str">
        <f>TEXT(movHeads_tbl[[#This Row],[Department]],"000")&amp;TEXT(movHeads_tbl[[#This Row],[Category]],"000")&amp;TEXT(movHeads_tbl[[#This Row],['#]],"000")</f>
        <v>0010011001004</v>
      </c>
      <c r="R7" s="51">
        <f>movHeads_tbl[[#This Row],[Q-ty]]-(movHeads_tbl[[#This Row],[BelImlight]]+movHeads_tbl[[#This Row],[PRLightigTouring]]+movHeads_tbl[[#This Row],[BlackOut]]+movHeads_tbl[[#This Row],[Vision]]+movHeads_tbl[[#This Row],[Stage]])</f>
        <v>24</v>
      </c>
    </row>
    <row r="8" spans="1:18" x14ac:dyDescent="0.25">
      <c r="A8" s="97">
        <v>1</v>
      </c>
      <c r="B8" s="97">
        <v>1</v>
      </c>
      <c r="C8" s="105">
        <v>1001005</v>
      </c>
      <c r="D8" s="84" t="s">
        <v>16</v>
      </c>
      <c r="E8" s="86">
        <v>66</v>
      </c>
      <c r="F8" s="87">
        <v>25</v>
      </c>
      <c r="G8" s="88">
        <v>5</v>
      </c>
      <c r="H8" s="89">
        <v>5</v>
      </c>
      <c r="I8" s="90">
        <v>29</v>
      </c>
      <c r="J8" s="91">
        <v>2</v>
      </c>
      <c r="K8" s="86">
        <v>24</v>
      </c>
      <c r="L8" s="86">
        <v>800</v>
      </c>
      <c r="M8" s="86">
        <v>140</v>
      </c>
      <c r="N8" s="86">
        <v>0</v>
      </c>
      <c r="P8" s="97" t="str">
        <f>TEXT(movHeads_tbl[[#This Row],[Department]],"000")&amp;TEXT(movHeads_tbl[[#This Row],[Category]],"000")&amp;TEXT(movHeads_tbl[[#This Row],['#]],"000")</f>
        <v>0010011001005</v>
      </c>
      <c r="R8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9" spans="1:18" x14ac:dyDescent="0.25">
      <c r="A9" s="97">
        <v>1</v>
      </c>
      <c r="B9" s="97">
        <v>1</v>
      </c>
      <c r="C9" s="105">
        <v>1001006</v>
      </c>
      <c r="D9" s="84" t="s">
        <v>17</v>
      </c>
      <c r="E9" s="86">
        <v>64</v>
      </c>
      <c r="F9" s="87">
        <v>60</v>
      </c>
      <c r="G9" s="88">
        <v>0</v>
      </c>
      <c r="H9" s="89">
        <v>0</v>
      </c>
      <c r="I9" s="90">
        <v>0</v>
      </c>
      <c r="J9" s="91">
        <v>0</v>
      </c>
      <c r="K9" s="86">
        <v>40</v>
      </c>
      <c r="L9" s="86">
        <v>1700</v>
      </c>
      <c r="M9" s="86">
        <v>168</v>
      </c>
      <c r="N9" s="86">
        <v>4</v>
      </c>
      <c r="P9" s="97" t="str">
        <f>TEXT(movHeads_tbl[[#This Row],[Department]],"000")&amp;TEXT(movHeads_tbl[[#This Row],[Category]],"000")&amp;TEXT(movHeads_tbl[[#This Row],['#]],"000")</f>
        <v>0010011001006</v>
      </c>
      <c r="R9" s="51">
        <f>movHeads_tbl[[#This Row],[Q-ty]]-(movHeads_tbl[[#This Row],[BelImlight]]+movHeads_tbl[[#This Row],[PRLightigTouring]]+movHeads_tbl[[#This Row],[BlackOut]]+movHeads_tbl[[#This Row],[Vision]]+movHeads_tbl[[#This Row],[Stage]])</f>
        <v>4</v>
      </c>
    </row>
    <row r="10" spans="1:18" x14ac:dyDescent="0.25">
      <c r="A10" s="97">
        <v>1</v>
      </c>
      <c r="B10" s="97">
        <v>1</v>
      </c>
      <c r="C10" s="105">
        <v>1001007</v>
      </c>
      <c r="D10" s="84" t="s">
        <v>18</v>
      </c>
      <c r="E10" s="86">
        <v>28</v>
      </c>
      <c r="F10" s="87">
        <v>24</v>
      </c>
      <c r="G10" s="88">
        <v>0</v>
      </c>
      <c r="H10" s="89">
        <v>0</v>
      </c>
      <c r="I10" s="90">
        <v>0</v>
      </c>
      <c r="J10" s="91">
        <v>0</v>
      </c>
      <c r="K10" s="86">
        <v>28</v>
      </c>
      <c r="L10" s="86">
        <v>1900</v>
      </c>
      <c r="M10" s="86">
        <v>105</v>
      </c>
      <c r="N10" s="86">
        <v>4</v>
      </c>
      <c r="P10" s="97" t="str">
        <f>TEXT(movHeads_tbl[[#This Row],[Department]],"000")&amp;TEXT(movHeads_tbl[[#This Row],[Category]],"000")&amp;TEXT(movHeads_tbl[[#This Row],['#]],"000")</f>
        <v>0010011001007</v>
      </c>
      <c r="R10" s="51">
        <f>movHeads_tbl[[#This Row],[Q-ty]]-(movHeads_tbl[[#This Row],[BelImlight]]+movHeads_tbl[[#This Row],[PRLightigTouring]]+movHeads_tbl[[#This Row],[BlackOut]]+movHeads_tbl[[#This Row],[Vision]]+movHeads_tbl[[#This Row],[Stage]])</f>
        <v>4</v>
      </c>
    </row>
    <row r="11" spans="1:18" x14ac:dyDescent="0.25">
      <c r="A11" s="97">
        <v>1</v>
      </c>
      <c r="B11" s="97">
        <v>1</v>
      </c>
      <c r="C11" s="105">
        <v>1001008</v>
      </c>
      <c r="D11" s="84" t="s">
        <v>19</v>
      </c>
      <c r="E11" s="86">
        <v>24</v>
      </c>
      <c r="F11" s="87">
        <v>4</v>
      </c>
      <c r="G11" s="88">
        <v>0</v>
      </c>
      <c r="H11" s="89">
        <v>18</v>
      </c>
      <c r="I11" s="90">
        <v>0</v>
      </c>
      <c r="J11" s="91">
        <v>0</v>
      </c>
      <c r="K11" s="86">
        <v>48</v>
      </c>
      <c r="L11" s="86">
        <v>1700</v>
      </c>
      <c r="M11" s="86">
        <v>120</v>
      </c>
      <c r="N11" s="86">
        <v>2</v>
      </c>
      <c r="P11" s="97" t="str">
        <f>TEXT(movHeads_tbl[[#This Row],[Department]],"000")&amp;TEXT(movHeads_tbl[[#This Row],[Category]],"000")&amp;TEXT(movHeads_tbl[[#This Row],['#]],"000")</f>
        <v>0010011001008</v>
      </c>
      <c r="R11" s="51">
        <f>movHeads_tbl[[#This Row],[Q-ty]]-(movHeads_tbl[[#This Row],[BelImlight]]+movHeads_tbl[[#This Row],[PRLightigTouring]]+movHeads_tbl[[#This Row],[BlackOut]]+movHeads_tbl[[#This Row],[Vision]]+movHeads_tbl[[#This Row],[Stage]])</f>
        <v>2</v>
      </c>
    </row>
    <row r="12" spans="1:18" x14ac:dyDescent="0.25">
      <c r="A12" s="97">
        <v>1</v>
      </c>
      <c r="B12" s="97">
        <v>1</v>
      </c>
      <c r="C12" s="105">
        <v>1001009</v>
      </c>
      <c r="D12" s="84" t="s">
        <v>20</v>
      </c>
      <c r="E12" s="86">
        <v>40</v>
      </c>
      <c r="F12" s="87">
        <v>40</v>
      </c>
      <c r="G12" s="88">
        <v>0</v>
      </c>
      <c r="H12" s="89">
        <v>0</v>
      </c>
      <c r="I12" s="90">
        <v>0</v>
      </c>
      <c r="J12" s="91">
        <v>0</v>
      </c>
      <c r="K12" s="86">
        <v>36</v>
      </c>
      <c r="L12" s="86">
        <v>1500</v>
      </c>
      <c r="M12" s="86">
        <v>145</v>
      </c>
      <c r="N12" s="86">
        <v>0</v>
      </c>
      <c r="P12" s="97" t="str">
        <f>TEXT(movHeads_tbl[[#This Row],[Department]],"000")&amp;TEXT(movHeads_tbl[[#This Row],[Category]],"000")&amp;TEXT(movHeads_tbl[[#This Row],['#]],"000")</f>
        <v>0010011001009</v>
      </c>
      <c r="R12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3" spans="1:18" x14ac:dyDescent="0.25">
      <c r="A13" s="97">
        <v>1</v>
      </c>
      <c r="B13" s="97">
        <v>1</v>
      </c>
      <c r="C13" s="105">
        <v>1001010</v>
      </c>
      <c r="D13" s="84" t="s">
        <v>21</v>
      </c>
      <c r="E13" s="86">
        <v>18</v>
      </c>
      <c r="F13" s="87">
        <v>18</v>
      </c>
      <c r="G13" s="88">
        <v>0</v>
      </c>
      <c r="H13" s="89">
        <v>0</v>
      </c>
      <c r="I13" s="90">
        <v>0</v>
      </c>
      <c r="J13" s="91">
        <v>0</v>
      </c>
      <c r="K13" s="86">
        <v>42</v>
      </c>
      <c r="L13" s="86">
        <v>1900</v>
      </c>
      <c r="M13" s="86">
        <v>100</v>
      </c>
      <c r="N13" s="86">
        <v>0</v>
      </c>
      <c r="P13" s="97" t="str">
        <f>TEXT(movHeads_tbl[[#This Row],[Department]],"000")&amp;TEXT(movHeads_tbl[[#This Row],[Category]],"000")&amp;TEXT(movHeads_tbl[[#This Row],['#]],"000")</f>
        <v>0010011001010</v>
      </c>
      <c r="R13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4" spans="1:18" x14ac:dyDescent="0.25">
      <c r="A14" s="97">
        <v>1</v>
      </c>
      <c r="B14" s="97">
        <v>1</v>
      </c>
      <c r="C14" s="105">
        <v>1001011</v>
      </c>
      <c r="D14" s="84" t="s">
        <v>22</v>
      </c>
      <c r="E14" s="86">
        <v>6</v>
      </c>
      <c r="F14" s="87">
        <v>0</v>
      </c>
      <c r="G14" s="88">
        <v>0</v>
      </c>
      <c r="H14" s="89">
        <v>3</v>
      </c>
      <c r="I14" s="90">
        <v>0</v>
      </c>
      <c r="J14" s="91">
        <v>0</v>
      </c>
      <c r="K14" s="86">
        <v>49</v>
      </c>
      <c r="L14" s="86">
        <v>1000</v>
      </c>
      <c r="M14" s="86">
        <v>140</v>
      </c>
      <c r="N14" s="86">
        <v>3</v>
      </c>
      <c r="P14" s="97" t="str">
        <f>TEXT(movHeads_tbl[[#This Row],[Department]],"000")&amp;TEXT(movHeads_tbl[[#This Row],[Category]],"000")&amp;TEXT(movHeads_tbl[[#This Row],['#]],"000")</f>
        <v>0010011001011</v>
      </c>
      <c r="R14" s="51">
        <f>movHeads_tbl[[#This Row],[Q-ty]]-(movHeads_tbl[[#This Row],[BelImlight]]+movHeads_tbl[[#This Row],[PRLightigTouring]]+movHeads_tbl[[#This Row],[BlackOut]]+movHeads_tbl[[#This Row],[Vision]]+movHeads_tbl[[#This Row],[Stage]])</f>
        <v>3</v>
      </c>
    </row>
    <row r="15" spans="1:18" x14ac:dyDescent="0.25">
      <c r="A15" s="97">
        <v>1</v>
      </c>
      <c r="B15" s="97">
        <v>1</v>
      </c>
      <c r="C15" s="105">
        <v>1001012</v>
      </c>
      <c r="D15" s="84" t="s">
        <v>23</v>
      </c>
      <c r="E15" s="86">
        <v>70</v>
      </c>
      <c r="F15" s="87">
        <v>70</v>
      </c>
      <c r="G15" s="88">
        <v>0</v>
      </c>
      <c r="H15" s="89">
        <v>0</v>
      </c>
      <c r="I15" s="90">
        <v>0</v>
      </c>
      <c r="J15" s="91">
        <v>0</v>
      </c>
      <c r="K15" s="86">
        <v>40</v>
      </c>
      <c r="L15" s="86">
        <v>520</v>
      </c>
      <c r="M15" s="86">
        <v>140</v>
      </c>
      <c r="N15" s="86">
        <v>0</v>
      </c>
      <c r="P15" s="97" t="str">
        <f>TEXT(movHeads_tbl[[#This Row],[Department]],"000")&amp;TEXT(movHeads_tbl[[#This Row],[Category]],"000")&amp;TEXT(movHeads_tbl[[#This Row],['#]],"000")</f>
        <v>0010011001012</v>
      </c>
      <c r="R15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6" spans="1:18" x14ac:dyDescent="0.25">
      <c r="A16" s="97">
        <v>1</v>
      </c>
      <c r="B16" s="97">
        <v>1</v>
      </c>
      <c r="C16" s="105">
        <v>1001013</v>
      </c>
      <c r="D16" s="84" t="s">
        <v>24</v>
      </c>
      <c r="E16" s="86">
        <v>48</v>
      </c>
      <c r="F16" s="87">
        <v>25</v>
      </c>
      <c r="G16" s="88">
        <v>9</v>
      </c>
      <c r="H16" s="89">
        <v>9</v>
      </c>
      <c r="I16" s="90">
        <v>5</v>
      </c>
      <c r="J16" s="91">
        <v>0</v>
      </c>
      <c r="K16" s="86">
        <v>17</v>
      </c>
      <c r="L16" s="86">
        <v>700</v>
      </c>
      <c r="M16" s="86">
        <v>80</v>
      </c>
      <c r="N16" s="86">
        <v>0</v>
      </c>
      <c r="P16" s="97" t="str">
        <f>TEXT(movHeads_tbl[[#This Row],[Department]],"000")&amp;TEXT(movHeads_tbl[[#This Row],[Category]],"000")&amp;TEXT(movHeads_tbl[[#This Row],['#]],"000")</f>
        <v>0010011001013</v>
      </c>
      <c r="R16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7" spans="1:18" x14ac:dyDescent="0.25">
      <c r="A17" s="97">
        <v>1</v>
      </c>
      <c r="B17" s="97">
        <v>1</v>
      </c>
      <c r="C17" s="105">
        <v>1001014</v>
      </c>
      <c r="D17" s="84" t="s">
        <v>25</v>
      </c>
      <c r="E17" s="86">
        <v>20</v>
      </c>
      <c r="F17" s="87">
        <v>14</v>
      </c>
      <c r="G17" s="88">
        <v>0</v>
      </c>
      <c r="H17" s="89">
        <v>0</v>
      </c>
      <c r="I17" s="90">
        <v>0</v>
      </c>
      <c r="J17" s="91">
        <v>6</v>
      </c>
      <c r="K17" s="86">
        <v>45</v>
      </c>
      <c r="L17" s="86">
        <v>1900</v>
      </c>
      <c r="M17" s="86">
        <v>70</v>
      </c>
      <c r="N17" s="86">
        <v>0</v>
      </c>
      <c r="P17" s="97" t="str">
        <f>TEXT(movHeads_tbl[[#This Row],[Department]],"000")&amp;TEXT(movHeads_tbl[[#This Row],[Category]],"000")&amp;TEXT(movHeads_tbl[[#This Row],['#]],"000")</f>
        <v>0010011001014</v>
      </c>
      <c r="R17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8" spans="1:18" x14ac:dyDescent="0.25">
      <c r="A18" s="97">
        <v>1</v>
      </c>
      <c r="B18" s="97">
        <v>1</v>
      </c>
      <c r="C18" s="105">
        <v>1001015</v>
      </c>
      <c r="D18" s="84" t="s">
        <v>26</v>
      </c>
      <c r="E18" s="86">
        <v>32</v>
      </c>
      <c r="F18" s="87">
        <v>0</v>
      </c>
      <c r="G18" s="88">
        <v>0</v>
      </c>
      <c r="H18" s="89">
        <v>32</v>
      </c>
      <c r="I18" s="90">
        <v>0</v>
      </c>
      <c r="J18" s="91">
        <v>0</v>
      </c>
      <c r="K18" s="86">
        <v>44</v>
      </c>
      <c r="L18" s="86">
        <v>450</v>
      </c>
      <c r="M18" s="86">
        <v>120</v>
      </c>
      <c r="N18" s="86">
        <v>0</v>
      </c>
      <c r="P18" s="97" t="str">
        <f>TEXT(movHeads_tbl[[#This Row],[Department]],"000")&amp;TEXT(movHeads_tbl[[#This Row],[Category]],"000")&amp;TEXT(movHeads_tbl[[#This Row],['#]],"000")</f>
        <v>0010011001015</v>
      </c>
      <c r="R18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19" spans="1:18" x14ac:dyDescent="0.25">
      <c r="A19" s="97">
        <v>1</v>
      </c>
      <c r="B19" s="97">
        <v>1</v>
      </c>
      <c r="C19" s="105">
        <v>1001016</v>
      </c>
      <c r="D19" s="84" t="s">
        <v>27</v>
      </c>
      <c r="E19" s="86">
        <v>80</v>
      </c>
      <c r="F19" s="87">
        <v>104</v>
      </c>
      <c r="G19" s="88">
        <v>0</v>
      </c>
      <c r="H19" s="89">
        <v>0</v>
      </c>
      <c r="I19" s="90">
        <v>0</v>
      </c>
      <c r="J19" s="91">
        <v>0</v>
      </c>
      <c r="K19" s="86">
        <v>15</v>
      </c>
      <c r="L19" s="86">
        <v>450</v>
      </c>
      <c r="M19" s="86">
        <v>60</v>
      </c>
      <c r="N19" s="86">
        <v>-24</v>
      </c>
      <c r="P19" s="97" t="str">
        <f>TEXT(movHeads_tbl[[#This Row],[Department]],"000")&amp;TEXT(movHeads_tbl[[#This Row],[Category]],"000")&amp;TEXT(movHeads_tbl[[#This Row],['#]],"000")</f>
        <v>0010011001016</v>
      </c>
      <c r="R19" s="51">
        <f>movHeads_tbl[[#This Row],[Q-ty]]-(movHeads_tbl[[#This Row],[BelImlight]]+movHeads_tbl[[#This Row],[PRLightigTouring]]+movHeads_tbl[[#This Row],[BlackOut]]+movHeads_tbl[[#This Row],[Vision]]+movHeads_tbl[[#This Row],[Stage]])</f>
        <v>-24</v>
      </c>
    </row>
    <row r="20" spans="1:18" x14ac:dyDescent="0.25">
      <c r="A20" s="97">
        <v>1</v>
      </c>
      <c r="B20" s="97">
        <v>1</v>
      </c>
      <c r="C20" s="105">
        <v>1001017</v>
      </c>
      <c r="D20" s="84" t="s">
        <v>28</v>
      </c>
      <c r="E20" s="86">
        <v>48</v>
      </c>
      <c r="F20" s="87">
        <v>43</v>
      </c>
      <c r="G20" s="88">
        <v>8</v>
      </c>
      <c r="H20" s="89">
        <v>8</v>
      </c>
      <c r="I20" s="90">
        <v>8</v>
      </c>
      <c r="J20" s="91">
        <v>0</v>
      </c>
      <c r="K20" s="86">
        <v>15</v>
      </c>
      <c r="L20" s="86">
        <v>600</v>
      </c>
      <c r="M20" s="86">
        <v>70</v>
      </c>
      <c r="N20" s="86">
        <v>-19</v>
      </c>
      <c r="P20" s="97" t="str">
        <f>TEXT(movHeads_tbl[[#This Row],[Department]],"000")&amp;TEXT(movHeads_tbl[[#This Row],[Category]],"000")&amp;TEXT(movHeads_tbl[[#This Row],['#]],"000")</f>
        <v>0010011001017</v>
      </c>
      <c r="R20" s="51">
        <f>movHeads_tbl[[#This Row],[Q-ty]]-(movHeads_tbl[[#This Row],[BelImlight]]+movHeads_tbl[[#This Row],[PRLightigTouring]]+movHeads_tbl[[#This Row],[BlackOut]]+movHeads_tbl[[#This Row],[Vision]]+movHeads_tbl[[#This Row],[Stage]])</f>
        <v>-19</v>
      </c>
    </row>
    <row r="21" spans="1:18" x14ac:dyDescent="0.25">
      <c r="A21" s="97">
        <v>1</v>
      </c>
      <c r="B21" s="97">
        <v>1</v>
      </c>
      <c r="C21" s="105">
        <v>1001018</v>
      </c>
      <c r="D21" s="84" t="s">
        <v>29</v>
      </c>
      <c r="E21" s="86">
        <v>72</v>
      </c>
      <c r="F21" s="87">
        <v>62</v>
      </c>
      <c r="G21" s="88">
        <v>6</v>
      </c>
      <c r="H21" s="89">
        <v>48</v>
      </c>
      <c r="I21" s="90">
        <v>6</v>
      </c>
      <c r="J21" s="91">
        <v>10</v>
      </c>
      <c r="K21" s="86">
        <v>45</v>
      </c>
      <c r="L21" s="86">
        <v>1200</v>
      </c>
      <c r="M21" s="86">
        <v>105</v>
      </c>
      <c r="N21" s="86">
        <v>-60</v>
      </c>
      <c r="P21" s="97" t="str">
        <f>TEXT(movHeads_tbl[[#This Row],[Department]],"000")&amp;TEXT(movHeads_tbl[[#This Row],[Category]],"000")&amp;TEXT(movHeads_tbl[[#This Row],['#]],"000")</f>
        <v>0010011001018</v>
      </c>
      <c r="R21" s="51">
        <f>movHeads_tbl[[#This Row],[Q-ty]]-(movHeads_tbl[[#This Row],[BelImlight]]+movHeads_tbl[[#This Row],[PRLightigTouring]]+movHeads_tbl[[#This Row],[BlackOut]]+movHeads_tbl[[#This Row],[Vision]]+movHeads_tbl[[#This Row],[Stage]])</f>
        <v>-60</v>
      </c>
    </row>
    <row r="22" spans="1:18" x14ac:dyDescent="0.25">
      <c r="A22" s="97">
        <v>1</v>
      </c>
      <c r="B22" s="97">
        <v>1</v>
      </c>
      <c r="C22" s="105">
        <v>1001019</v>
      </c>
      <c r="D22" s="84" t="s">
        <v>30</v>
      </c>
      <c r="E22" s="86">
        <v>60</v>
      </c>
      <c r="F22" s="87">
        <v>60</v>
      </c>
      <c r="G22" s="88">
        <v>0</v>
      </c>
      <c r="H22" s="89">
        <v>0</v>
      </c>
      <c r="I22" s="90">
        <v>0</v>
      </c>
      <c r="J22" s="91">
        <v>0</v>
      </c>
      <c r="K22" s="86">
        <v>45</v>
      </c>
      <c r="L22" s="86">
        <v>1900</v>
      </c>
      <c r="M22" s="86">
        <v>135</v>
      </c>
      <c r="N22" s="86">
        <v>0</v>
      </c>
      <c r="P22" s="97" t="str">
        <f>TEXT(movHeads_tbl[[#This Row],[Department]],"000")&amp;TEXT(movHeads_tbl[[#This Row],[Category]],"000")&amp;TEXT(movHeads_tbl[[#This Row],['#]],"000")</f>
        <v>0010011001019</v>
      </c>
      <c r="R22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23" spans="1:18" x14ac:dyDescent="0.25">
      <c r="A23" s="97">
        <v>1</v>
      </c>
      <c r="B23" s="97">
        <v>1</v>
      </c>
      <c r="C23" s="105">
        <v>1001020</v>
      </c>
      <c r="D23" s="84" t="s">
        <v>31</v>
      </c>
      <c r="E23" s="86">
        <v>52</v>
      </c>
      <c r="F23" s="87">
        <v>43</v>
      </c>
      <c r="G23" s="88">
        <v>20</v>
      </c>
      <c r="H23" s="89">
        <v>15</v>
      </c>
      <c r="I23" s="90">
        <v>2</v>
      </c>
      <c r="J23" s="91">
        <v>0</v>
      </c>
      <c r="K23" s="86">
        <v>45</v>
      </c>
      <c r="L23" s="86">
        <v>1000</v>
      </c>
      <c r="M23" s="86">
        <v>90</v>
      </c>
      <c r="N23" s="86">
        <v>-28</v>
      </c>
      <c r="P23" s="97" t="str">
        <f>TEXT(movHeads_tbl[[#This Row],[Department]],"000")&amp;TEXT(movHeads_tbl[[#This Row],[Category]],"000")&amp;TEXT(movHeads_tbl[[#This Row],['#]],"000")</f>
        <v>0010011001020</v>
      </c>
      <c r="R23" s="51">
        <f>movHeads_tbl[[#This Row],[Q-ty]]-(movHeads_tbl[[#This Row],[BelImlight]]+movHeads_tbl[[#This Row],[PRLightigTouring]]+movHeads_tbl[[#This Row],[BlackOut]]+movHeads_tbl[[#This Row],[Vision]]+movHeads_tbl[[#This Row],[Stage]])</f>
        <v>-28</v>
      </c>
    </row>
    <row r="24" spans="1:18" x14ac:dyDescent="0.25">
      <c r="A24" s="97">
        <v>1</v>
      </c>
      <c r="B24" s="97">
        <v>1</v>
      </c>
      <c r="C24" s="105">
        <v>1001021</v>
      </c>
      <c r="D24" s="84" t="s">
        <v>32</v>
      </c>
      <c r="E24" s="86">
        <v>21</v>
      </c>
      <c r="F24" s="87">
        <v>0</v>
      </c>
      <c r="G24" s="88">
        <v>16</v>
      </c>
      <c r="H24" s="89">
        <v>10</v>
      </c>
      <c r="I24" s="90">
        <v>16</v>
      </c>
      <c r="J24" s="91">
        <v>0</v>
      </c>
      <c r="K24" s="86">
        <v>27</v>
      </c>
      <c r="L24" s="86">
        <v>1900</v>
      </c>
      <c r="M24" s="86">
        <v>60</v>
      </c>
      <c r="N24" s="86">
        <v>-21</v>
      </c>
      <c r="P24" s="97" t="str">
        <f>TEXT(movHeads_tbl[[#This Row],[Department]],"000")&amp;TEXT(movHeads_tbl[[#This Row],[Category]],"000")&amp;TEXT(movHeads_tbl[[#This Row],['#]],"000")</f>
        <v>0010011001021</v>
      </c>
      <c r="R24" s="51">
        <f>movHeads_tbl[[#This Row],[Q-ty]]-(movHeads_tbl[[#This Row],[BelImlight]]+movHeads_tbl[[#This Row],[PRLightigTouring]]+movHeads_tbl[[#This Row],[BlackOut]]+movHeads_tbl[[#This Row],[Vision]]+movHeads_tbl[[#This Row],[Stage]])</f>
        <v>-21</v>
      </c>
    </row>
    <row r="25" spans="1:18" x14ac:dyDescent="0.25">
      <c r="A25" s="97">
        <v>1</v>
      </c>
      <c r="B25" s="97">
        <v>1</v>
      </c>
      <c r="C25" s="105">
        <v>1001022</v>
      </c>
      <c r="D25" s="84" t="s">
        <v>33</v>
      </c>
      <c r="E25" s="86">
        <v>52</v>
      </c>
      <c r="F25" s="87">
        <v>0</v>
      </c>
      <c r="G25" s="88">
        <v>2</v>
      </c>
      <c r="H25" s="89">
        <v>23</v>
      </c>
      <c r="I25" s="90">
        <v>34</v>
      </c>
      <c r="J25" s="91">
        <v>0</v>
      </c>
      <c r="K25" s="86">
        <v>48</v>
      </c>
      <c r="L25" s="86">
        <v>200</v>
      </c>
      <c r="M25" s="86">
        <v>90</v>
      </c>
      <c r="N25" s="86">
        <v>-7</v>
      </c>
      <c r="P25" s="97" t="str">
        <f>TEXT(movHeads_tbl[[#This Row],[Department]],"000")&amp;TEXT(movHeads_tbl[[#This Row],[Category]],"000")&amp;TEXT(movHeads_tbl[[#This Row],['#]],"000")</f>
        <v>0010011001022</v>
      </c>
      <c r="R25" s="51">
        <f>movHeads_tbl[[#This Row],[Q-ty]]-(movHeads_tbl[[#This Row],[BelImlight]]+movHeads_tbl[[#This Row],[PRLightigTouring]]+movHeads_tbl[[#This Row],[BlackOut]]+movHeads_tbl[[#This Row],[Vision]]+movHeads_tbl[[#This Row],[Stage]])</f>
        <v>-7</v>
      </c>
    </row>
    <row r="26" spans="1:18" x14ac:dyDescent="0.25">
      <c r="A26" s="97">
        <v>1</v>
      </c>
      <c r="B26" s="97">
        <v>1</v>
      </c>
      <c r="C26" s="105">
        <v>1001023</v>
      </c>
      <c r="D26" s="84" t="s">
        <v>34</v>
      </c>
      <c r="E26" s="86">
        <v>64</v>
      </c>
      <c r="F26" s="87">
        <v>54</v>
      </c>
      <c r="G26" s="88">
        <v>10</v>
      </c>
      <c r="H26" s="89">
        <v>0</v>
      </c>
      <c r="I26" s="90">
        <v>10</v>
      </c>
      <c r="J26" s="91">
        <v>0</v>
      </c>
      <c r="K26" s="86">
        <v>12</v>
      </c>
      <c r="L26" s="86">
        <v>800</v>
      </c>
      <c r="M26" s="86">
        <v>35</v>
      </c>
      <c r="N26" s="86">
        <v>-10</v>
      </c>
      <c r="P26" s="97" t="str">
        <f>TEXT(movHeads_tbl[[#This Row],[Department]],"000")&amp;TEXT(movHeads_tbl[[#This Row],[Category]],"000")&amp;TEXT(movHeads_tbl[[#This Row],['#]],"000")</f>
        <v>0010011001023</v>
      </c>
      <c r="R26" s="51">
        <f>movHeads_tbl[[#This Row],[Q-ty]]-(movHeads_tbl[[#This Row],[BelImlight]]+movHeads_tbl[[#This Row],[PRLightigTouring]]+movHeads_tbl[[#This Row],[BlackOut]]+movHeads_tbl[[#This Row],[Vision]]+movHeads_tbl[[#This Row],[Stage]])</f>
        <v>-10</v>
      </c>
    </row>
    <row r="27" spans="1:18" x14ac:dyDescent="0.25">
      <c r="A27" s="97">
        <v>1</v>
      </c>
      <c r="B27" s="97">
        <v>1</v>
      </c>
      <c r="C27" s="105">
        <v>1001024</v>
      </c>
      <c r="D27" s="84" t="s">
        <v>35</v>
      </c>
      <c r="E27" s="86">
        <v>100</v>
      </c>
      <c r="F27" s="87">
        <v>100</v>
      </c>
      <c r="G27" s="88">
        <v>0</v>
      </c>
      <c r="H27" s="89">
        <v>0</v>
      </c>
      <c r="I27" s="90">
        <v>0</v>
      </c>
      <c r="J27" s="91">
        <v>0</v>
      </c>
      <c r="K27" s="86">
        <v>21</v>
      </c>
      <c r="L27" s="86">
        <v>400</v>
      </c>
      <c r="M27" s="86">
        <v>75</v>
      </c>
      <c r="N27" s="86">
        <v>0</v>
      </c>
      <c r="P27" s="97" t="str">
        <f>TEXT(movHeads_tbl[[#This Row],[Department]],"000")&amp;TEXT(movHeads_tbl[[#This Row],[Category]],"000")&amp;TEXT(movHeads_tbl[[#This Row],['#]],"000")</f>
        <v>0010011001024</v>
      </c>
      <c r="R27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28" spans="1:18" x14ac:dyDescent="0.25">
      <c r="A28" s="97">
        <v>1</v>
      </c>
      <c r="B28" s="97">
        <v>1</v>
      </c>
      <c r="C28" s="105">
        <v>1001025</v>
      </c>
      <c r="D28" s="84" t="s">
        <v>36</v>
      </c>
      <c r="E28" s="86">
        <v>100</v>
      </c>
      <c r="F28" s="87">
        <v>100</v>
      </c>
      <c r="G28" s="88">
        <v>0</v>
      </c>
      <c r="H28" s="89">
        <v>0</v>
      </c>
      <c r="I28" s="90">
        <v>0</v>
      </c>
      <c r="J28" s="91">
        <v>0</v>
      </c>
      <c r="K28" s="86">
        <v>16</v>
      </c>
      <c r="L28" s="86">
        <v>400</v>
      </c>
      <c r="M28" s="86">
        <v>55</v>
      </c>
      <c r="N28" s="86">
        <v>0</v>
      </c>
      <c r="P28" s="97" t="str">
        <f>TEXT(movHeads_tbl[[#This Row],[Department]],"000")&amp;TEXT(movHeads_tbl[[#This Row],[Category]],"000")&amp;TEXT(movHeads_tbl[[#This Row],['#]],"000")</f>
        <v>0010011001025</v>
      </c>
      <c r="R28" s="51">
        <f>movHeads_tbl[[#This Row],[Q-ty]]-(movHeads_tbl[[#This Row],[BelImlight]]+movHeads_tbl[[#This Row],[PRLightigTouring]]+movHeads_tbl[[#This Row],[BlackOut]]+movHeads_tbl[[#This Row],[Vision]]+movHeads_tbl[[#This Row],[Stage]])</f>
        <v>0</v>
      </c>
    </row>
    <row r="29" spans="1:18" x14ac:dyDescent="0.25">
      <c r="A29" s="97">
        <v>1</v>
      </c>
      <c r="B29" s="97">
        <v>1</v>
      </c>
      <c r="C29" s="105">
        <v>1001026</v>
      </c>
      <c r="D29" s="84" t="s">
        <v>37</v>
      </c>
      <c r="E29" s="86">
        <v>40</v>
      </c>
      <c r="F29" s="87">
        <v>0</v>
      </c>
      <c r="G29" s="88">
        <v>0</v>
      </c>
      <c r="H29" s="89">
        <v>0</v>
      </c>
      <c r="I29" s="90">
        <v>0</v>
      </c>
      <c r="J29" s="91">
        <v>0</v>
      </c>
      <c r="K29" s="86">
        <v>16</v>
      </c>
      <c r="L29" s="86">
        <v>0</v>
      </c>
      <c r="M29" s="86">
        <v>55</v>
      </c>
      <c r="N29" s="86">
        <v>40</v>
      </c>
      <c r="P29" s="97" t="str">
        <f>TEXT(movHeads_tbl[[#This Row],[Department]],"000")&amp;TEXT(movHeads_tbl[[#This Row],[Category]],"000")&amp;TEXT(movHeads_tbl[[#This Row],['#]],"000")</f>
        <v>0010011001026</v>
      </c>
      <c r="R29" s="51">
        <f>movHeads_tbl[[#This Row],[Q-ty]]-(movHeads_tbl[[#This Row],[BelImlight]]+movHeads_tbl[[#This Row],[PRLightigTouring]]+movHeads_tbl[[#This Row],[BlackOut]]+movHeads_tbl[[#This Row],[Vision]]+movHeads_tbl[[#This Row],[Stage]])</f>
        <v>40</v>
      </c>
    </row>
    <row r="30" spans="1:18" x14ac:dyDescent="0.25">
      <c r="A30" s="97">
        <v>1</v>
      </c>
      <c r="B30" s="97">
        <v>1</v>
      </c>
      <c r="C30" s="105">
        <v>1001027</v>
      </c>
      <c r="D30" s="84" t="s">
        <v>38</v>
      </c>
      <c r="E30" s="86">
        <v>60</v>
      </c>
      <c r="F30" s="87">
        <v>40</v>
      </c>
      <c r="G30" s="88">
        <v>0</v>
      </c>
      <c r="H30" s="89">
        <v>0</v>
      </c>
      <c r="I30" s="90">
        <v>0</v>
      </c>
      <c r="J30" s="91">
        <v>0</v>
      </c>
      <c r="K30" s="86">
        <v>40</v>
      </c>
      <c r="L30" s="86">
        <v>600</v>
      </c>
      <c r="M30" s="86">
        <v>110</v>
      </c>
      <c r="N30" s="86">
        <v>20</v>
      </c>
      <c r="P30" s="97" t="str">
        <f>TEXT(movHeads_tbl[[#This Row],[Department]],"000")&amp;TEXT(movHeads_tbl[[#This Row],[Category]],"000")&amp;TEXT(movHeads_tbl[[#This Row],['#]],"000")</f>
        <v>0010011001027</v>
      </c>
      <c r="R30" s="51">
        <f>movHeads_tbl[[#This Row],[Q-ty]]-(movHeads_tbl[[#This Row],[BelImlight]]+movHeads_tbl[[#This Row],[PRLightigTouring]]+movHeads_tbl[[#This Row],[BlackOut]]+movHeads_tbl[[#This Row],[Vision]]+movHeads_tbl[[#This Row],[Stage]])</f>
        <v>20</v>
      </c>
    </row>
    <row r="31" spans="1:18" x14ac:dyDescent="0.25">
      <c r="D31" s="84"/>
      <c r="E31" s="86"/>
      <c r="F31" s="87"/>
      <c r="G31" s="88"/>
      <c r="H31" s="89"/>
      <c r="I31" s="90"/>
      <c r="J31" s="91"/>
      <c r="K31" s="86"/>
      <c r="L31" s="86"/>
      <c r="M31" s="86"/>
      <c r="N31" s="86">
        <v>0</v>
      </c>
    </row>
    <row r="41" spans="1:15" ht="15.75" thickBot="1" x14ac:dyDescent="0.3">
      <c r="A41" s="103" t="s">
        <v>264</v>
      </c>
      <c r="B41" s="103" t="s">
        <v>265</v>
      </c>
      <c r="C41" t="s">
        <v>0</v>
      </c>
      <c r="D41" t="s">
        <v>1</v>
      </c>
      <c r="E41" s="92" t="s">
        <v>2</v>
      </c>
      <c r="F41" s="85" t="s">
        <v>39</v>
      </c>
      <c r="G41" s="87" t="s">
        <v>40</v>
      </c>
      <c r="H41" s="85" t="s">
        <v>41</v>
      </c>
      <c r="I41" s="87" t="s">
        <v>42</v>
      </c>
      <c r="J41" s="85" t="s">
        <v>43</v>
      </c>
      <c r="K41" s="87" t="s">
        <v>44</v>
      </c>
    </row>
    <row r="42" spans="1:15" x14ac:dyDescent="0.25">
      <c r="A42" s="98">
        <v>1</v>
      </c>
      <c r="B42" s="98">
        <v>1</v>
      </c>
      <c r="C42" s="105">
        <v>1001001</v>
      </c>
      <c r="D42" s="84" t="s">
        <v>12</v>
      </c>
      <c r="E42" s="92">
        <v>128</v>
      </c>
      <c r="F42" t="s">
        <v>45</v>
      </c>
      <c r="G42" s="86">
        <v>129</v>
      </c>
      <c r="H42" t="s">
        <v>46</v>
      </c>
      <c r="I42" s="86">
        <v>0</v>
      </c>
      <c r="J42" t="s">
        <v>46</v>
      </c>
      <c r="K42" s="86">
        <v>0</v>
      </c>
      <c r="O42" s="50">
        <f>movHeads_belimlight[[#This Row],[Q-ty1_1]]+movHeads_belimlight[[#This Row],[Q-ty1_2]]+movHeads_belimlight[[#This Row],[Q-ty1_3]]</f>
        <v>129</v>
      </c>
    </row>
    <row r="43" spans="1:15" x14ac:dyDescent="0.25">
      <c r="A43" s="99">
        <v>1</v>
      </c>
      <c r="B43" s="99">
        <v>1</v>
      </c>
      <c r="C43" s="105">
        <v>1001002</v>
      </c>
      <c r="D43" s="84" t="s">
        <v>13</v>
      </c>
      <c r="E43" s="92">
        <v>48</v>
      </c>
      <c r="F43" t="s">
        <v>47</v>
      </c>
      <c r="G43" s="86">
        <v>20</v>
      </c>
      <c r="H43" t="s">
        <v>46</v>
      </c>
      <c r="I43" s="86">
        <v>0</v>
      </c>
      <c r="J43" t="s">
        <v>46</v>
      </c>
      <c r="K43" s="86">
        <v>0</v>
      </c>
      <c r="O43" s="50">
        <f>movHeads_belimlight[[#This Row],[Q-ty1_1]]+movHeads_belimlight[[#This Row],[Q-ty1_2]]+movHeads_belimlight[[#This Row],[Q-ty1_3]]</f>
        <v>20</v>
      </c>
    </row>
    <row r="44" spans="1:15" x14ac:dyDescent="0.25">
      <c r="A44" s="98">
        <v>1</v>
      </c>
      <c r="B44" s="98">
        <v>1</v>
      </c>
      <c r="C44" s="105">
        <v>1001003</v>
      </c>
      <c r="D44" s="84" t="s">
        <v>14</v>
      </c>
      <c r="E44" s="92">
        <v>12</v>
      </c>
      <c r="F44" t="s">
        <v>48</v>
      </c>
      <c r="G44" s="86">
        <v>0</v>
      </c>
      <c r="H44" t="s">
        <v>46</v>
      </c>
      <c r="I44" s="86">
        <v>0</v>
      </c>
      <c r="J44" t="s">
        <v>46</v>
      </c>
      <c r="K44" s="86">
        <v>0</v>
      </c>
      <c r="O44" s="50">
        <f>movHeads_belimlight[[#This Row],[Q-ty1_1]]+movHeads_belimlight[[#This Row],[Q-ty1_2]]+movHeads_belimlight[[#This Row],[Q-ty1_3]]</f>
        <v>0</v>
      </c>
    </row>
    <row r="45" spans="1:15" x14ac:dyDescent="0.25">
      <c r="A45" s="99">
        <v>1</v>
      </c>
      <c r="B45" s="99">
        <v>1</v>
      </c>
      <c r="C45" s="105">
        <v>1001004</v>
      </c>
      <c r="D45" s="84" t="s">
        <v>15</v>
      </c>
      <c r="E45" s="92">
        <v>24</v>
      </c>
      <c r="F45" t="s">
        <v>46</v>
      </c>
      <c r="G45" s="86">
        <v>0</v>
      </c>
      <c r="H45" t="s">
        <v>46</v>
      </c>
      <c r="I45" s="86">
        <v>0</v>
      </c>
      <c r="J45" t="s">
        <v>46</v>
      </c>
      <c r="K45" s="86">
        <v>0</v>
      </c>
      <c r="O45" s="50">
        <f>movHeads_belimlight[[#This Row],[Q-ty1_1]]+movHeads_belimlight[[#This Row],[Q-ty1_2]]+movHeads_belimlight[[#This Row],[Q-ty1_3]]</f>
        <v>0</v>
      </c>
    </row>
    <row r="46" spans="1:15" x14ac:dyDescent="0.25">
      <c r="A46" s="98">
        <v>1</v>
      </c>
      <c r="B46" s="98">
        <v>1</v>
      </c>
      <c r="C46" s="105">
        <v>1001005</v>
      </c>
      <c r="D46" s="84" t="s">
        <v>16</v>
      </c>
      <c r="E46" s="92">
        <v>66</v>
      </c>
      <c r="F46" t="s">
        <v>49</v>
      </c>
      <c r="G46" s="86">
        <v>25</v>
      </c>
      <c r="H46" t="s">
        <v>46</v>
      </c>
      <c r="I46" s="86">
        <v>0</v>
      </c>
      <c r="J46" t="s">
        <v>46</v>
      </c>
      <c r="K46" s="86">
        <v>0</v>
      </c>
      <c r="O46" s="50">
        <f>movHeads_belimlight[[#This Row],[Q-ty1_1]]+movHeads_belimlight[[#This Row],[Q-ty1_2]]+movHeads_belimlight[[#This Row],[Q-ty1_3]]</f>
        <v>25</v>
      </c>
    </row>
    <row r="47" spans="1:15" x14ac:dyDescent="0.25">
      <c r="A47" s="99">
        <v>1</v>
      </c>
      <c r="B47" s="99">
        <v>1</v>
      </c>
      <c r="C47" s="105">
        <v>1001006</v>
      </c>
      <c r="D47" s="84" t="s">
        <v>17</v>
      </c>
      <c r="E47" s="92">
        <v>64</v>
      </c>
      <c r="F47" t="s">
        <v>50</v>
      </c>
      <c r="G47" s="86">
        <v>60</v>
      </c>
      <c r="H47" t="s">
        <v>46</v>
      </c>
      <c r="I47" s="86">
        <v>0</v>
      </c>
      <c r="J47" t="s">
        <v>46</v>
      </c>
      <c r="K47" s="86">
        <v>0</v>
      </c>
      <c r="O47" s="50">
        <f>movHeads_belimlight[[#This Row],[Q-ty1_1]]+movHeads_belimlight[[#This Row],[Q-ty1_2]]+movHeads_belimlight[[#This Row],[Q-ty1_3]]</f>
        <v>60</v>
      </c>
    </row>
    <row r="48" spans="1:15" x14ac:dyDescent="0.25">
      <c r="A48" s="98">
        <v>1</v>
      </c>
      <c r="B48" s="98">
        <v>1</v>
      </c>
      <c r="C48" s="105">
        <v>1001007</v>
      </c>
      <c r="D48" s="84" t="s">
        <v>18</v>
      </c>
      <c r="E48" s="92">
        <v>28</v>
      </c>
      <c r="F48" t="s">
        <v>51</v>
      </c>
      <c r="G48" s="86">
        <v>24</v>
      </c>
      <c r="H48" t="s">
        <v>46</v>
      </c>
      <c r="I48" s="86">
        <v>0</v>
      </c>
      <c r="J48" t="s">
        <v>46</v>
      </c>
      <c r="K48" s="86">
        <v>0</v>
      </c>
      <c r="O48" s="50">
        <f>movHeads_belimlight[[#This Row],[Q-ty1_1]]+movHeads_belimlight[[#This Row],[Q-ty1_2]]+movHeads_belimlight[[#This Row],[Q-ty1_3]]</f>
        <v>24</v>
      </c>
    </row>
    <row r="49" spans="1:15" x14ac:dyDescent="0.25">
      <c r="A49" s="99">
        <v>1</v>
      </c>
      <c r="B49" s="99">
        <v>1</v>
      </c>
      <c r="C49" s="105">
        <v>1001008</v>
      </c>
      <c r="D49" s="84" t="s">
        <v>19</v>
      </c>
      <c r="E49" s="92">
        <v>24</v>
      </c>
      <c r="F49" t="s">
        <v>52</v>
      </c>
      <c r="G49" s="86">
        <v>4</v>
      </c>
      <c r="H49" t="s">
        <v>46</v>
      </c>
      <c r="I49" s="86">
        <v>0</v>
      </c>
      <c r="J49" t="s">
        <v>46</v>
      </c>
      <c r="K49" s="86">
        <v>0</v>
      </c>
      <c r="O49" s="50">
        <f>movHeads_belimlight[[#This Row],[Q-ty1_1]]+movHeads_belimlight[[#This Row],[Q-ty1_2]]+movHeads_belimlight[[#This Row],[Q-ty1_3]]</f>
        <v>4</v>
      </c>
    </row>
    <row r="50" spans="1:15" x14ac:dyDescent="0.25">
      <c r="A50" s="98">
        <v>1</v>
      </c>
      <c r="B50" s="98">
        <v>1</v>
      </c>
      <c r="C50" s="105">
        <v>1001009</v>
      </c>
      <c r="D50" s="84" t="s">
        <v>20</v>
      </c>
      <c r="E50" s="92">
        <v>40</v>
      </c>
      <c r="F50" t="s">
        <v>53</v>
      </c>
      <c r="G50" s="86">
        <v>40</v>
      </c>
      <c r="H50" t="s">
        <v>46</v>
      </c>
      <c r="I50" s="86">
        <v>0</v>
      </c>
      <c r="J50" t="s">
        <v>46</v>
      </c>
      <c r="K50" s="86">
        <v>0</v>
      </c>
      <c r="O50" s="50">
        <f>movHeads_belimlight[[#This Row],[Q-ty1_1]]+movHeads_belimlight[[#This Row],[Q-ty1_2]]+movHeads_belimlight[[#This Row],[Q-ty1_3]]</f>
        <v>40</v>
      </c>
    </row>
    <row r="51" spans="1:15" x14ac:dyDescent="0.25">
      <c r="A51" s="99">
        <v>1</v>
      </c>
      <c r="B51" s="99">
        <v>1</v>
      </c>
      <c r="C51" s="105">
        <v>1001010</v>
      </c>
      <c r="D51" s="84" t="s">
        <v>21</v>
      </c>
      <c r="E51" s="92">
        <v>18</v>
      </c>
      <c r="F51" t="s">
        <v>54</v>
      </c>
      <c r="G51" s="86">
        <v>10</v>
      </c>
      <c r="H51" t="s">
        <v>55</v>
      </c>
      <c r="I51" s="86">
        <v>8</v>
      </c>
      <c r="J51" t="s">
        <v>46</v>
      </c>
      <c r="K51" s="86">
        <v>0</v>
      </c>
      <c r="O51" s="50">
        <f>movHeads_belimlight[[#This Row],[Q-ty1_1]]+movHeads_belimlight[[#This Row],[Q-ty1_2]]+movHeads_belimlight[[#This Row],[Q-ty1_3]]</f>
        <v>18</v>
      </c>
    </row>
    <row r="52" spans="1:15" x14ac:dyDescent="0.25">
      <c r="A52" s="98">
        <v>1</v>
      </c>
      <c r="B52" s="98">
        <v>1</v>
      </c>
      <c r="C52" s="105">
        <v>1001011</v>
      </c>
      <c r="D52" s="84" t="s">
        <v>22</v>
      </c>
      <c r="E52" s="92">
        <v>6</v>
      </c>
      <c r="F52" t="s">
        <v>46</v>
      </c>
      <c r="G52" s="86">
        <v>0</v>
      </c>
      <c r="H52" t="s">
        <v>46</v>
      </c>
      <c r="I52" s="86">
        <v>0</v>
      </c>
      <c r="J52" t="s">
        <v>46</v>
      </c>
      <c r="K52" s="86">
        <v>0</v>
      </c>
      <c r="O52" s="50">
        <f>movHeads_belimlight[[#This Row],[Q-ty1_1]]+movHeads_belimlight[[#This Row],[Q-ty1_2]]+movHeads_belimlight[[#This Row],[Q-ty1_3]]</f>
        <v>0</v>
      </c>
    </row>
    <row r="53" spans="1:15" x14ac:dyDescent="0.25">
      <c r="A53" s="99">
        <v>1</v>
      </c>
      <c r="B53" s="99">
        <v>1</v>
      </c>
      <c r="C53" s="105">
        <v>1001012</v>
      </c>
      <c r="D53" s="84" t="s">
        <v>23</v>
      </c>
      <c r="E53" s="92">
        <v>70</v>
      </c>
      <c r="F53" t="s">
        <v>56</v>
      </c>
      <c r="G53" s="86">
        <v>70</v>
      </c>
      <c r="H53" t="s">
        <v>46</v>
      </c>
      <c r="I53" s="86">
        <v>0</v>
      </c>
      <c r="J53" t="s">
        <v>46</v>
      </c>
      <c r="K53" s="86">
        <v>0</v>
      </c>
      <c r="O53" s="50">
        <f>movHeads_belimlight[[#This Row],[Q-ty1_1]]+movHeads_belimlight[[#This Row],[Q-ty1_2]]+movHeads_belimlight[[#This Row],[Q-ty1_3]]</f>
        <v>70</v>
      </c>
    </row>
    <row r="54" spans="1:15" x14ac:dyDescent="0.25">
      <c r="A54" s="98">
        <v>1</v>
      </c>
      <c r="B54" s="98">
        <v>1</v>
      </c>
      <c r="C54" s="105">
        <v>1001013</v>
      </c>
      <c r="D54" s="84" t="s">
        <v>24</v>
      </c>
      <c r="E54" s="92">
        <v>48</v>
      </c>
      <c r="F54" t="s">
        <v>57</v>
      </c>
      <c r="G54" s="86">
        <v>10</v>
      </c>
      <c r="H54" t="s">
        <v>58</v>
      </c>
      <c r="I54" s="86">
        <v>15</v>
      </c>
      <c r="J54" t="s">
        <v>46</v>
      </c>
      <c r="K54" s="86">
        <v>0</v>
      </c>
      <c r="O54" s="50">
        <f>movHeads_belimlight[[#This Row],[Q-ty1_1]]+movHeads_belimlight[[#This Row],[Q-ty1_2]]+movHeads_belimlight[[#This Row],[Q-ty1_3]]</f>
        <v>25</v>
      </c>
    </row>
    <row r="55" spans="1:15" x14ac:dyDescent="0.25">
      <c r="A55" s="99">
        <v>1</v>
      </c>
      <c r="B55" s="99">
        <v>1</v>
      </c>
      <c r="C55" s="105">
        <v>1001014</v>
      </c>
      <c r="D55" s="84" t="s">
        <v>25</v>
      </c>
      <c r="E55" s="92">
        <v>20</v>
      </c>
      <c r="F55" t="s">
        <v>59</v>
      </c>
      <c r="G55" s="86">
        <v>6</v>
      </c>
      <c r="H55" t="s">
        <v>60</v>
      </c>
      <c r="I55" s="86">
        <v>8</v>
      </c>
      <c r="J55" t="s">
        <v>46</v>
      </c>
      <c r="K55" s="86">
        <v>0</v>
      </c>
      <c r="O55" s="50">
        <f>movHeads_belimlight[[#This Row],[Q-ty1_1]]+movHeads_belimlight[[#This Row],[Q-ty1_2]]+movHeads_belimlight[[#This Row],[Q-ty1_3]]</f>
        <v>14</v>
      </c>
    </row>
    <row r="56" spans="1:15" x14ac:dyDescent="0.25">
      <c r="A56" s="98">
        <v>1</v>
      </c>
      <c r="B56" s="98">
        <v>1</v>
      </c>
      <c r="C56" s="105">
        <v>1001015</v>
      </c>
      <c r="D56" s="84" t="s">
        <v>26</v>
      </c>
      <c r="E56" s="92">
        <v>32</v>
      </c>
      <c r="F56" t="s">
        <v>46</v>
      </c>
      <c r="G56" s="86">
        <v>0</v>
      </c>
      <c r="H56" t="s">
        <v>46</v>
      </c>
      <c r="I56" s="86">
        <v>0</v>
      </c>
      <c r="J56" t="s">
        <v>46</v>
      </c>
      <c r="K56" s="86">
        <v>0</v>
      </c>
      <c r="O56" s="50">
        <f>movHeads_belimlight[[#This Row],[Q-ty1_1]]+movHeads_belimlight[[#This Row],[Q-ty1_2]]+movHeads_belimlight[[#This Row],[Q-ty1_3]]</f>
        <v>0</v>
      </c>
    </row>
    <row r="57" spans="1:15" x14ac:dyDescent="0.25">
      <c r="A57" s="99">
        <v>1</v>
      </c>
      <c r="B57" s="99">
        <v>1</v>
      </c>
      <c r="C57" s="105">
        <v>1001016</v>
      </c>
      <c r="D57" s="84" t="s">
        <v>27</v>
      </c>
      <c r="E57" s="92">
        <v>80</v>
      </c>
      <c r="F57" t="s">
        <v>61</v>
      </c>
      <c r="G57" s="86">
        <v>104</v>
      </c>
      <c r="H57" t="s">
        <v>46</v>
      </c>
      <c r="I57" s="86">
        <v>0</v>
      </c>
      <c r="J57" t="s">
        <v>46</v>
      </c>
      <c r="K57" s="86">
        <v>0</v>
      </c>
      <c r="O57" s="50">
        <f>movHeads_belimlight[[#This Row],[Q-ty1_1]]+movHeads_belimlight[[#This Row],[Q-ty1_2]]+movHeads_belimlight[[#This Row],[Q-ty1_3]]</f>
        <v>104</v>
      </c>
    </row>
    <row r="58" spans="1:15" x14ac:dyDescent="0.25">
      <c r="A58" s="98">
        <v>1</v>
      </c>
      <c r="B58" s="98">
        <v>1</v>
      </c>
      <c r="C58" s="105">
        <v>1001017</v>
      </c>
      <c r="D58" s="84" t="s">
        <v>28</v>
      </c>
      <c r="E58" s="92">
        <v>48</v>
      </c>
      <c r="F58" t="s">
        <v>62</v>
      </c>
      <c r="G58" s="86">
        <v>27</v>
      </c>
      <c r="H58" t="s">
        <v>63</v>
      </c>
      <c r="I58" s="86">
        <v>16</v>
      </c>
      <c r="J58" t="s">
        <v>46</v>
      </c>
      <c r="K58" s="86">
        <v>0</v>
      </c>
      <c r="O58" s="50">
        <f>movHeads_belimlight[[#This Row],[Q-ty1_1]]+movHeads_belimlight[[#This Row],[Q-ty1_2]]+movHeads_belimlight[[#This Row],[Q-ty1_3]]</f>
        <v>43</v>
      </c>
    </row>
    <row r="59" spans="1:15" x14ac:dyDescent="0.25">
      <c r="A59" s="99">
        <v>1</v>
      </c>
      <c r="B59" s="99">
        <v>1</v>
      </c>
      <c r="C59" s="105">
        <v>1001018</v>
      </c>
      <c r="D59" s="84" t="s">
        <v>29</v>
      </c>
      <c r="E59" s="92">
        <v>72</v>
      </c>
      <c r="F59" t="s">
        <v>64</v>
      </c>
      <c r="G59" s="86">
        <v>42</v>
      </c>
      <c r="H59" t="s">
        <v>65</v>
      </c>
      <c r="I59" s="86">
        <v>20</v>
      </c>
      <c r="J59" t="s">
        <v>46</v>
      </c>
      <c r="K59" s="86">
        <v>0</v>
      </c>
      <c r="O59" s="50">
        <f>movHeads_belimlight[[#This Row],[Q-ty1_1]]+movHeads_belimlight[[#This Row],[Q-ty1_2]]+movHeads_belimlight[[#This Row],[Q-ty1_3]]</f>
        <v>62</v>
      </c>
    </row>
    <row r="60" spans="1:15" x14ac:dyDescent="0.25">
      <c r="A60" s="98">
        <v>1</v>
      </c>
      <c r="B60" s="98">
        <v>1</v>
      </c>
      <c r="C60" s="105">
        <v>1001019</v>
      </c>
      <c r="D60" s="84" t="s">
        <v>30</v>
      </c>
      <c r="E60" s="92">
        <v>60</v>
      </c>
      <c r="F60" t="s">
        <v>66</v>
      </c>
      <c r="G60" s="86">
        <v>60</v>
      </c>
      <c r="H60" t="s">
        <v>46</v>
      </c>
      <c r="I60" s="86">
        <v>0</v>
      </c>
      <c r="J60" t="s">
        <v>46</v>
      </c>
      <c r="K60" s="86">
        <v>0</v>
      </c>
      <c r="O60" s="50">
        <f>movHeads_belimlight[[#This Row],[Q-ty1_1]]+movHeads_belimlight[[#This Row],[Q-ty1_2]]+movHeads_belimlight[[#This Row],[Q-ty1_3]]</f>
        <v>60</v>
      </c>
    </row>
    <row r="61" spans="1:15" x14ac:dyDescent="0.25">
      <c r="A61" s="99">
        <v>1</v>
      </c>
      <c r="B61" s="99">
        <v>1</v>
      </c>
      <c r="C61" s="105">
        <v>1001020</v>
      </c>
      <c r="D61" s="84" t="s">
        <v>31</v>
      </c>
      <c r="E61" s="92">
        <v>52</v>
      </c>
      <c r="F61" t="s">
        <v>67</v>
      </c>
      <c r="G61" s="86">
        <v>38</v>
      </c>
      <c r="H61" t="s">
        <v>68</v>
      </c>
      <c r="I61" s="86">
        <v>5</v>
      </c>
      <c r="J61" t="s">
        <v>46</v>
      </c>
      <c r="K61" s="86">
        <v>0</v>
      </c>
      <c r="O61" s="50">
        <f>movHeads_belimlight[[#This Row],[Q-ty1_1]]+movHeads_belimlight[[#This Row],[Q-ty1_2]]+movHeads_belimlight[[#This Row],[Q-ty1_3]]</f>
        <v>43</v>
      </c>
    </row>
    <row r="62" spans="1:15" x14ac:dyDescent="0.25">
      <c r="A62" s="98">
        <v>1</v>
      </c>
      <c r="B62" s="98">
        <v>1</v>
      </c>
      <c r="C62" s="105">
        <v>1001021</v>
      </c>
      <c r="D62" s="84" t="s">
        <v>32</v>
      </c>
      <c r="E62" s="92">
        <v>21</v>
      </c>
      <c r="F62" t="s">
        <v>48</v>
      </c>
      <c r="G62" s="86">
        <v>0</v>
      </c>
      <c r="H62" t="s">
        <v>46</v>
      </c>
      <c r="I62" s="86">
        <v>0</v>
      </c>
      <c r="J62" t="s">
        <v>46</v>
      </c>
      <c r="K62" s="86">
        <v>0</v>
      </c>
      <c r="O62" s="50">
        <f>movHeads_belimlight[[#This Row],[Q-ty1_1]]+movHeads_belimlight[[#This Row],[Q-ty1_2]]+movHeads_belimlight[[#This Row],[Q-ty1_3]]</f>
        <v>0</v>
      </c>
    </row>
    <row r="63" spans="1:15" x14ac:dyDescent="0.25">
      <c r="A63" s="99">
        <v>1</v>
      </c>
      <c r="B63" s="99">
        <v>1</v>
      </c>
      <c r="C63" s="105">
        <v>1001022</v>
      </c>
      <c r="D63" s="84" t="s">
        <v>33</v>
      </c>
      <c r="E63" s="92">
        <v>52</v>
      </c>
      <c r="F63" t="s">
        <v>46</v>
      </c>
      <c r="G63" s="86">
        <v>0</v>
      </c>
      <c r="H63" t="s">
        <v>46</v>
      </c>
      <c r="I63" s="86">
        <v>0</v>
      </c>
      <c r="J63" t="s">
        <v>46</v>
      </c>
      <c r="K63" s="86">
        <v>0</v>
      </c>
      <c r="O63" s="50">
        <f>movHeads_belimlight[[#This Row],[Q-ty1_1]]+movHeads_belimlight[[#This Row],[Q-ty1_2]]+movHeads_belimlight[[#This Row],[Q-ty1_3]]</f>
        <v>0</v>
      </c>
    </row>
    <row r="64" spans="1:15" x14ac:dyDescent="0.25">
      <c r="A64" s="98">
        <v>1</v>
      </c>
      <c r="B64" s="98">
        <v>1</v>
      </c>
      <c r="C64" s="105">
        <v>1001023</v>
      </c>
      <c r="D64" s="84" t="s">
        <v>34</v>
      </c>
      <c r="E64" s="92">
        <v>64</v>
      </c>
      <c r="F64" t="s">
        <v>69</v>
      </c>
      <c r="G64" s="86">
        <v>30</v>
      </c>
      <c r="H64" t="s">
        <v>70</v>
      </c>
      <c r="I64" s="86">
        <v>24</v>
      </c>
      <c r="J64" t="s">
        <v>46</v>
      </c>
      <c r="K64" s="86">
        <v>0</v>
      </c>
      <c r="O64" s="50">
        <f>movHeads_belimlight[[#This Row],[Q-ty1_1]]+movHeads_belimlight[[#This Row],[Q-ty1_2]]+movHeads_belimlight[[#This Row],[Q-ty1_3]]</f>
        <v>54</v>
      </c>
    </row>
    <row r="65" spans="1:15" x14ac:dyDescent="0.25">
      <c r="A65" s="99">
        <v>1</v>
      </c>
      <c r="B65" s="99">
        <v>1</v>
      </c>
      <c r="C65" s="105">
        <v>1001024</v>
      </c>
      <c r="D65" s="84" t="s">
        <v>35</v>
      </c>
      <c r="E65" s="92">
        <v>100</v>
      </c>
      <c r="F65" t="s">
        <v>71</v>
      </c>
      <c r="G65" s="86">
        <v>100</v>
      </c>
      <c r="H65" t="s">
        <v>46</v>
      </c>
      <c r="I65" s="86">
        <v>0</v>
      </c>
      <c r="J65" t="s">
        <v>46</v>
      </c>
      <c r="K65" s="86">
        <v>0</v>
      </c>
      <c r="O65" s="50">
        <f>movHeads_belimlight[[#This Row],[Q-ty1_1]]+movHeads_belimlight[[#This Row],[Q-ty1_2]]+movHeads_belimlight[[#This Row],[Q-ty1_3]]</f>
        <v>100</v>
      </c>
    </row>
    <row r="66" spans="1:15" x14ac:dyDescent="0.25">
      <c r="A66" s="98">
        <v>1</v>
      </c>
      <c r="B66" s="98">
        <v>1</v>
      </c>
      <c r="C66" s="105">
        <v>1001025</v>
      </c>
      <c r="D66" s="84" t="s">
        <v>36</v>
      </c>
      <c r="E66" s="92">
        <v>100</v>
      </c>
      <c r="F66" t="s">
        <v>72</v>
      </c>
      <c r="G66" s="86">
        <v>64</v>
      </c>
      <c r="H66" t="s">
        <v>73</v>
      </c>
      <c r="I66" s="86">
        <v>36</v>
      </c>
      <c r="J66" t="s">
        <v>46</v>
      </c>
      <c r="K66" s="86">
        <v>0</v>
      </c>
      <c r="O66" s="50">
        <f>movHeads_belimlight[[#This Row],[Q-ty1_1]]+movHeads_belimlight[[#This Row],[Q-ty1_2]]+movHeads_belimlight[[#This Row],[Q-ty1_3]]</f>
        <v>100</v>
      </c>
    </row>
    <row r="67" spans="1:15" x14ac:dyDescent="0.25">
      <c r="A67" s="99">
        <v>1</v>
      </c>
      <c r="B67" s="99">
        <v>1</v>
      </c>
      <c r="C67" s="105">
        <v>1001026</v>
      </c>
      <c r="D67" s="84" t="s">
        <v>37</v>
      </c>
      <c r="E67" s="92">
        <v>40</v>
      </c>
      <c r="F67" t="s">
        <v>46</v>
      </c>
      <c r="G67" s="86">
        <v>0</v>
      </c>
      <c r="H67" t="s">
        <v>46</v>
      </c>
      <c r="I67" s="86">
        <v>0</v>
      </c>
      <c r="J67" t="s">
        <v>46</v>
      </c>
      <c r="K67" s="86">
        <v>0</v>
      </c>
      <c r="O67" s="50">
        <f>movHeads_belimlight[[#This Row],[Q-ty1_1]]+movHeads_belimlight[[#This Row],[Q-ty1_2]]+movHeads_belimlight[[#This Row],[Q-ty1_3]]</f>
        <v>0</v>
      </c>
    </row>
    <row r="68" spans="1:15" x14ac:dyDescent="0.25">
      <c r="A68" s="98">
        <v>1</v>
      </c>
      <c r="B68" s="98">
        <v>1</v>
      </c>
      <c r="C68" s="105">
        <v>1001027</v>
      </c>
      <c r="D68" s="84" t="s">
        <v>38</v>
      </c>
      <c r="E68" s="92">
        <v>60</v>
      </c>
      <c r="F68" t="s">
        <v>74</v>
      </c>
      <c r="G68" s="86">
        <v>40</v>
      </c>
      <c r="H68" t="s">
        <v>46</v>
      </c>
      <c r="I68" s="86">
        <v>0</v>
      </c>
      <c r="J68" t="s">
        <v>46</v>
      </c>
      <c r="K68" s="86">
        <v>0</v>
      </c>
      <c r="O68" s="50">
        <f>movHeads_belimlight[[#This Row],[Q-ty1_1]]+movHeads_belimlight[[#This Row],[Q-ty1_2]]+movHeads_belimlight[[#This Row],[Q-ty1_3]]</f>
        <v>40</v>
      </c>
    </row>
    <row r="69" spans="1:15" x14ac:dyDescent="0.25">
      <c r="D69" s="84"/>
      <c r="E69" s="92"/>
      <c r="G69" s="86"/>
      <c r="I69" s="86"/>
      <c r="K69" s="86"/>
    </row>
    <row r="81" spans="1:15" ht="15.75" thickBot="1" x14ac:dyDescent="0.3">
      <c r="A81" s="104" t="s">
        <v>264</v>
      </c>
      <c r="B81" s="104" t="s">
        <v>265</v>
      </c>
      <c r="C81" t="s">
        <v>0</v>
      </c>
      <c r="D81" s="93" t="s">
        <v>1</v>
      </c>
      <c r="E81" s="92" t="s">
        <v>2</v>
      </c>
      <c r="F81" s="93" t="s">
        <v>75</v>
      </c>
      <c r="G81" s="88" t="s">
        <v>76</v>
      </c>
      <c r="H81" s="93" t="s">
        <v>77</v>
      </c>
      <c r="I81" s="88" t="s">
        <v>78</v>
      </c>
      <c r="J81" s="93" t="s">
        <v>79</v>
      </c>
      <c r="K81" s="88" t="s">
        <v>80</v>
      </c>
    </row>
    <row r="82" spans="1:15" x14ac:dyDescent="0.25">
      <c r="A82" s="98">
        <v>1</v>
      </c>
      <c r="B82" s="98">
        <v>1</v>
      </c>
      <c r="C82" s="105">
        <v>1001001</v>
      </c>
      <c r="D82" s="84" t="s">
        <v>12</v>
      </c>
      <c r="E82" s="92">
        <v>128</v>
      </c>
      <c r="F82" t="s">
        <v>46</v>
      </c>
      <c r="G82" s="86">
        <v>0</v>
      </c>
      <c r="H82" t="s">
        <v>46</v>
      </c>
      <c r="I82" s="86">
        <v>0</v>
      </c>
      <c r="J82" t="s">
        <v>46</v>
      </c>
      <c r="K82" s="86">
        <v>0</v>
      </c>
      <c r="O82" s="53">
        <f>movHeads_PRLighting[[#This Row],[Q-ty2_1]]+movHeads_PRLighting[[#This Row],[Q-ty2_2]]+movHeads_PRLighting[[#This Row],[Q-ty2_3]]</f>
        <v>0</v>
      </c>
    </row>
    <row r="83" spans="1:15" x14ac:dyDescent="0.25">
      <c r="A83" s="99">
        <v>1</v>
      </c>
      <c r="B83" s="99">
        <v>1</v>
      </c>
      <c r="C83" s="105">
        <v>1001002</v>
      </c>
      <c r="D83" s="84" t="s">
        <v>13</v>
      </c>
      <c r="E83" s="92">
        <v>48</v>
      </c>
      <c r="F83" t="s">
        <v>81</v>
      </c>
      <c r="G83" s="86">
        <v>4</v>
      </c>
      <c r="H83" t="s">
        <v>46</v>
      </c>
      <c r="I83" s="86">
        <v>0</v>
      </c>
      <c r="J83" t="s">
        <v>46</v>
      </c>
      <c r="K83" s="86">
        <v>0</v>
      </c>
      <c r="O83" s="53">
        <f>movHeads_PRLighting[[#This Row],[Q-ty2_1]]+movHeads_PRLighting[[#This Row],[Q-ty2_2]]+movHeads_PRLighting[[#This Row],[Q-ty2_3]]</f>
        <v>4</v>
      </c>
    </row>
    <row r="84" spans="1:15" x14ac:dyDescent="0.25">
      <c r="A84" s="98">
        <v>1</v>
      </c>
      <c r="B84" s="98">
        <v>1</v>
      </c>
      <c r="C84" s="105">
        <v>1001003</v>
      </c>
      <c r="D84" s="84" t="s">
        <v>14</v>
      </c>
      <c r="E84" s="92">
        <v>12</v>
      </c>
      <c r="F84" t="s">
        <v>46</v>
      </c>
      <c r="G84" s="86">
        <v>0</v>
      </c>
      <c r="H84" t="s">
        <v>46</v>
      </c>
      <c r="I84" s="86">
        <v>0</v>
      </c>
      <c r="J84" t="s">
        <v>46</v>
      </c>
      <c r="K84" s="86">
        <v>0</v>
      </c>
      <c r="O84" s="53">
        <f>movHeads_PRLighting[[#This Row],[Q-ty2_1]]+movHeads_PRLighting[[#This Row],[Q-ty2_2]]+movHeads_PRLighting[[#This Row],[Q-ty2_3]]</f>
        <v>0</v>
      </c>
    </row>
    <row r="85" spans="1:15" x14ac:dyDescent="0.25">
      <c r="A85" s="99">
        <v>1</v>
      </c>
      <c r="B85" s="99">
        <v>1</v>
      </c>
      <c r="C85" s="105">
        <v>1001004</v>
      </c>
      <c r="D85" s="84" t="s">
        <v>15</v>
      </c>
      <c r="E85" s="92">
        <v>24</v>
      </c>
      <c r="F85" t="s">
        <v>46</v>
      </c>
      <c r="G85" s="86">
        <v>0</v>
      </c>
      <c r="H85" t="s">
        <v>46</v>
      </c>
      <c r="I85" s="86">
        <v>0</v>
      </c>
      <c r="J85" t="s">
        <v>46</v>
      </c>
      <c r="K85" s="86">
        <v>0</v>
      </c>
      <c r="O85" s="53">
        <f>movHeads_PRLighting[[#This Row],[Q-ty2_1]]+movHeads_PRLighting[[#This Row],[Q-ty2_2]]+movHeads_PRLighting[[#This Row],[Q-ty2_3]]</f>
        <v>0</v>
      </c>
    </row>
    <row r="86" spans="1:15" x14ac:dyDescent="0.25">
      <c r="A86" s="98">
        <v>1</v>
      </c>
      <c r="B86" s="98">
        <v>1</v>
      </c>
      <c r="C86" s="105">
        <v>1001005</v>
      </c>
      <c r="D86" s="84" t="s">
        <v>16</v>
      </c>
      <c r="E86" s="92">
        <v>66</v>
      </c>
      <c r="F86" t="s">
        <v>82</v>
      </c>
      <c r="G86" s="86">
        <v>5</v>
      </c>
      <c r="H86" t="s">
        <v>46</v>
      </c>
      <c r="I86" s="86">
        <v>0</v>
      </c>
      <c r="J86" t="s">
        <v>46</v>
      </c>
      <c r="K86" s="86">
        <v>0</v>
      </c>
      <c r="O86" s="53">
        <f>movHeads_PRLighting[[#This Row],[Q-ty2_1]]+movHeads_PRLighting[[#This Row],[Q-ty2_2]]+movHeads_PRLighting[[#This Row],[Q-ty2_3]]</f>
        <v>5</v>
      </c>
    </row>
    <row r="87" spans="1:15" x14ac:dyDescent="0.25">
      <c r="A87" s="99">
        <v>1</v>
      </c>
      <c r="B87" s="99">
        <v>1</v>
      </c>
      <c r="C87" s="105">
        <v>1001006</v>
      </c>
      <c r="D87" s="84" t="s">
        <v>17</v>
      </c>
      <c r="E87" s="92">
        <v>64</v>
      </c>
      <c r="F87" t="s">
        <v>46</v>
      </c>
      <c r="G87" s="86">
        <v>0</v>
      </c>
      <c r="H87" t="s">
        <v>46</v>
      </c>
      <c r="I87" s="86">
        <v>0</v>
      </c>
      <c r="J87" t="s">
        <v>46</v>
      </c>
      <c r="K87" s="86">
        <v>0</v>
      </c>
      <c r="O87" s="53">
        <f>movHeads_PRLighting[[#This Row],[Q-ty2_1]]+movHeads_PRLighting[[#This Row],[Q-ty2_2]]+movHeads_PRLighting[[#This Row],[Q-ty2_3]]</f>
        <v>0</v>
      </c>
    </row>
    <row r="88" spans="1:15" x14ac:dyDescent="0.25">
      <c r="A88" s="98">
        <v>1</v>
      </c>
      <c r="B88" s="98">
        <v>1</v>
      </c>
      <c r="C88" s="105">
        <v>1001007</v>
      </c>
      <c r="D88" s="84" t="s">
        <v>18</v>
      </c>
      <c r="E88" s="92">
        <v>28</v>
      </c>
      <c r="F88" t="s">
        <v>46</v>
      </c>
      <c r="G88" s="86">
        <v>0</v>
      </c>
      <c r="H88" t="s">
        <v>46</v>
      </c>
      <c r="I88" s="86">
        <v>0</v>
      </c>
      <c r="J88" t="s">
        <v>46</v>
      </c>
      <c r="K88" s="86">
        <v>0</v>
      </c>
      <c r="O88" s="53">
        <f>movHeads_PRLighting[[#This Row],[Q-ty2_1]]+movHeads_PRLighting[[#This Row],[Q-ty2_2]]+movHeads_PRLighting[[#This Row],[Q-ty2_3]]</f>
        <v>0</v>
      </c>
    </row>
    <row r="89" spans="1:15" x14ac:dyDescent="0.25">
      <c r="A89" s="99">
        <v>1</v>
      </c>
      <c r="B89" s="99">
        <v>1</v>
      </c>
      <c r="C89" s="105">
        <v>1001008</v>
      </c>
      <c r="D89" s="84" t="s">
        <v>19</v>
      </c>
      <c r="E89" s="92">
        <v>24</v>
      </c>
      <c r="F89" t="s">
        <v>46</v>
      </c>
      <c r="G89" s="86">
        <v>0</v>
      </c>
      <c r="H89" t="s">
        <v>46</v>
      </c>
      <c r="I89" s="86">
        <v>0</v>
      </c>
      <c r="J89" t="s">
        <v>46</v>
      </c>
      <c r="K89" s="86">
        <v>0</v>
      </c>
      <c r="O89" s="53">
        <f>movHeads_PRLighting[[#This Row],[Q-ty2_1]]+movHeads_PRLighting[[#This Row],[Q-ty2_2]]+movHeads_PRLighting[[#This Row],[Q-ty2_3]]</f>
        <v>0</v>
      </c>
    </row>
    <row r="90" spans="1:15" x14ac:dyDescent="0.25">
      <c r="A90" s="98">
        <v>1</v>
      </c>
      <c r="B90" s="98">
        <v>1</v>
      </c>
      <c r="C90" s="105">
        <v>1001009</v>
      </c>
      <c r="D90" s="84" t="s">
        <v>20</v>
      </c>
      <c r="E90" s="92">
        <v>40</v>
      </c>
      <c r="F90" t="s">
        <v>46</v>
      </c>
      <c r="G90" s="86">
        <v>0</v>
      </c>
      <c r="H90" t="s">
        <v>46</v>
      </c>
      <c r="I90" s="86">
        <v>0</v>
      </c>
      <c r="J90" t="s">
        <v>46</v>
      </c>
      <c r="K90" s="86">
        <v>0</v>
      </c>
      <c r="O90" s="53">
        <f>movHeads_PRLighting[[#This Row],[Q-ty2_1]]+movHeads_PRLighting[[#This Row],[Q-ty2_2]]+movHeads_PRLighting[[#This Row],[Q-ty2_3]]</f>
        <v>0</v>
      </c>
    </row>
    <row r="91" spans="1:15" x14ac:dyDescent="0.25">
      <c r="A91" s="99">
        <v>1</v>
      </c>
      <c r="B91" s="99">
        <v>1</v>
      </c>
      <c r="C91" s="105">
        <v>1001010</v>
      </c>
      <c r="D91" s="84" t="s">
        <v>21</v>
      </c>
      <c r="E91" s="92">
        <v>18</v>
      </c>
      <c r="F91" t="s">
        <v>46</v>
      </c>
      <c r="G91" s="86">
        <v>0</v>
      </c>
      <c r="H91" t="s">
        <v>46</v>
      </c>
      <c r="I91" s="86">
        <v>0</v>
      </c>
      <c r="J91" t="s">
        <v>46</v>
      </c>
      <c r="K91" s="86">
        <v>0</v>
      </c>
      <c r="O91" s="53">
        <f>movHeads_PRLighting[[#This Row],[Q-ty2_1]]+movHeads_PRLighting[[#This Row],[Q-ty2_2]]+movHeads_PRLighting[[#This Row],[Q-ty2_3]]</f>
        <v>0</v>
      </c>
    </row>
    <row r="92" spans="1:15" x14ac:dyDescent="0.25">
      <c r="A92" s="98">
        <v>1</v>
      </c>
      <c r="B92" s="98">
        <v>1</v>
      </c>
      <c r="C92" s="105">
        <v>1001011</v>
      </c>
      <c r="D92" s="84" t="s">
        <v>22</v>
      </c>
      <c r="E92" s="92">
        <v>6</v>
      </c>
      <c r="F92" t="s">
        <v>46</v>
      </c>
      <c r="G92" s="86">
        <v>0</v>
      </c>
      <c r="H92" t="s">
        <v>46</v>
      </c>
      <c r="I92" s="86">
        <v>0</v>
      </c>
      <c r="J92" t="s">
        <v>46</v>
      </c>
      <c r="K92" s="86">
        <v>0</v>
      </c>
      <c r="O92" s="53">
        <f>movHeads_PRLighting[[#This Row],[Q-ty2_1]]+movHeads_PRLighting[[#This Row],[Q-ty2_2]]+movHeads_PRLighting[[#This Row],[Q-ty2_3]]</f>
        <v>0</v>
      </c>
    </row>
    <row r="93" spans="1:15" x14ac:dyDescent="0.25">
      <c r="A93" s="99">
        <v>1</v>
      </c>
      <c r="B93" s="99">
        <v>1</v>
      </c>
      <c r="C93" s="105">
        <v>1001012</v>
      </c>
      <c r="D93" s="84" t="s">
        <v>23</v>
      </c>
      <c r="E93" s="92">
        <v>70</v>
      </c>
      <c r="F93" t="s">
        <v>46</v>
      </c>
      <c r="G93" s="86">
        <v>0</v>
      </c>
      <c r="H93" t="s">
        <v>46</v>
      </c>
      <c r="I93" s="86">
        <v>0</v>
      </c>
      <c r="J93" t="s">
        <v>46</v>
      </c>
      <c r="K93" s="86">
        <v>0</v>
      </c>
      <c r="O93" s="53">
        <f>movHeads_PRLighting[[#This Row],[Q-ty2_1]]+movHeads_PRLighting[[#This Row],[Q-ty2_2]]+movHeads_PRLighting[[#This Row],[Q-ty2_3]]</f>
        <v>0</v>
      </c>
    </row>
    <row r="94" spans="1:15" x14ac:dyDescent="0.25">
      <c r="A94" s="98">
        <v>1</v>
      </c>
      <c r="B94" s="98">
        <v>1</v>
      </c>
      <c r="C94" s="105">
        <v>1001013</v>
      </c>
      <c r="D94" s="84" t="s">
        <v>24</v>
      </c>
      <c r="E94" s="92">
        <v>48</v>
      </c>
      <c r="F94" t="s">
        <v>83</v>
      </c>
      <c r="G94" s="86">
        <v>9</v>
      </c>
      <c r="H94" t="s">
        <v>46</v>
      </c>
      <c r="I94" s="86">
        <v>0</v>
      </c>
      <c r="J94" t="s">
        <v>46</v>
      </c>
      <c r="K94" s="86">
        <v>0</v>
      </c>
      <c r="O94" s="53">
        <f>movHeads_PRLighting[[#This Row],[Q-ty2_1]]+movHeads_PRLighting[[#This Row],[Q-ty2_2]]+movHeads_PRLighting[[#This Row],[Q-ty2_3]]</f>
        <v>9</v>
      </c>
    </row>
    <row r="95" spans="1:15" x14ac:dyDescent="0.25">
      <c r="A95" s="99">
        <v>1</v>
      </c>
      <c r="B95" s="99">
        <v>1</v>
      </c>
      <c r="C95" s="105">
        <v>1001014</v>
      </c>
      <c r="D95" s="84" t="s">
        <v>25</v>
      </c>
      <c r="E95" s="92">
        <v>20</v>
      </c>
      <c r="F95" t="s">
        <v>46</v>
      </c>
      <c r="G95" s="86">
        <v>0</v>
      </c>
      <c r="H95" t="s">
        <v>46</v>
      </c>
      <c r="I95" s="86">
        <v>0</v>
      </c>
      <c r="J95" t="s">
        <v>46</v>
      </c>
      <c r="K95" s="86">
        <v>0</v>
      </c>
      <c r="O95" s="53">
        <f>movHeads_PRLighting[[#This Row],[Q-ty2_1]]+movHeads_PRLighting[[#This Row],[Q-ty2_2]]+movHeads_PRLighting[[#This Row],[Q-ty2_3]]</f>
        <v>0</v>
      </c>
    </row>
    <row r="96" spans="1:15" x14ac:dyDescent="0.25">
      <c r="A96" s="98">
        <v>1</v>
      </c>
      <c r="B96" s="98">
        <v>1</v>
      </c>
      <c r="C96" s="105">
        <v>1001015</v>
      </c>
      <c r="D96" s="84" t="s">
        <v>26</v>
      </c>
      <c r="E96" s="92">
        <v>32</v>
      </c>
      <c r="F96" t="s">
        <v>46</v>
      </c>
      <c r="G96" s="86">
        <v>0</v>
      </c>
      <c r="H96" t="s">
        <v>46</v>
      </c>
      <c r="I96" s="86">
        <v>0</v>
      </c>
      <c r="J96" t="s">
        <v>46</v>
      </c>
      <c r="K96" s="86">
        <v>0</v>
      </c>
      <c r="O96" s="53">
        <f>movHeads_PRLighting[[#This Row],[Q-ty2_1]]+movHeads_PRLighting[[#This Row],[Q-ty2_2]]+movHeads_PRLighting[[#This Row],[Q-ty2_3]]</f>
        <v>0</v>
      </c>
    </row>
    <row r="97" spans="1:15" x14ac:dyDescent="0.25">
      <c r="A97" s="99">
        <v>1</v>
      </c>
      <c r="B97" s="99">
        <v>1</v>
      </c>
      <c r="C97" s="105">
        <v>1001016</v>
      </c>
      <c r="D97" s="84" t="s">
        <v>27</v>
      </c>
      <c r="E97" s="92">
        <v>80</v>
      </c>
      <c r="F97" t="s">
        <v>46</v>
      </c>
      <c r="G97" s="86">
        <v>0</v>
      </c>
      <c r="H97" t="s">
        <v>46</v>
      </c>
      <c r="I97" s="86">
        <v>0</v>
      </c>
      <c r="J97" t="s">
        <v>46</v>
      </c>
      <c r="K97" s="86">
        <v>0</v>
      </c>
      <c r="O97" s="53">
        <f>movHeads_PRLighting[[#This Row],[Q-ty2_1]]+movHeads_PRLighting[[#This Row],[Q-ty2_2]]+movHeads_PRLighting[[#This Row],[Q-ty2_3]]</f>
        <v>0</v>
      </c>
    </row>
    <row r="98" spans="1:15" x14ac:dyDescent="0.25">
      <c r="A98" s="98">
        <v>1</v>
      </c>
      <c r="B98" s="98">
        <v>1</v>
      </c>
      <c r="C98" s="105">
        <v>1001017</v>
      </c>
      <c r="D98" s="84" t="s">
        <v>28</v>
      </c>
      <c r="E98" s="92">
        <v>48</v>
      </c>
      <c r="F98" t="s">
        <v>84</v>
      </c>
      <c r="G98" s="86">
        <v>8</v>
      </c>
      <c r="H98" t="s">
        <v>46</v>
      </c>
      <c r="I98" s="86">
        <v>0</v>
      </c>
      <c r="J98" t="s">
        <v>46</v>
      </c>
      <c r="K98" s="86">
        <v>0</v>
      </c>
      <c r="O98" s="53">
        <f>movHeads_PRLighting[[#This Row],[Q-ty2_1]]+movHeads_PRLighting[[#This Row],[Q-ty2_2]]+movHeads_PRLighting[[#This Row],[Q-ty2_3]]</f>
        <v>8</v>
      </c>
    </row>
    <row r="99" spans="1:15" x14ac:dyDescent="0.25">
      <c r="A99" s="99">
        <v>1</v>
      </c>
      <c r="B99" s="99">
        <v>1</v>
      </c>
      <c r="C99" s="105">
        <v>1001018</v>
      </c>
      <c r="D99" s="84" t="s">
        <v>29</v>
      </c>
      <c r="E99" s="92">
        <v>72</v>
      </c>
      <c r="F99" t="s">
        <v>85</v>
      </c>
      <c r="G99" s="86">
        <v>6</v>
      </c>
      <c r="H99" t="s">
        <v>46</v>
      </c>
      <c r="I99" s="86">
        <v>0</v>
      </c>
      <c r="J99" t="s">
        <v>46</v>
      </c>
      <c r="K99" s="86">
        <v>0</v>
      </c>
      <c r="O99" s="53">
        <f>movHeads_PRLighting[[#This Row],[Q-ty2_1]]+movHeads_PRLighting[[#This Row],[Q-ty2_2]]+movHeads_PRLighting[[#This Row],[Q-ty2_3]]</f>
        <v>6</v>
      </c>
    </row>
    <row r="100" spans="1:15" x14ac:dyDescent="0.25">
      <c r="A100" s="98">
        <v>1</v>
      </c>
      <c r="B100" s="98">
        <v>1</v>
      </c>
      <c r="C100" s="105">
        <v>1001019</v>
      </c>
      <c r="D100" s="84" t="s">
        <v>30</v>
      </c>
      <c r="E100" s="92">
        <v>60</v>
      </c>
      <c r="F100" t="s">
        <v>46</v>
      </c>
      <c r="G100" s="86">
        <v>0</v>
      </c>
      <c r="H100" t="s">
        <v>46</v>
      </c>
      <c r="I100" s="86">
        <v>0</v>
      </c>
      <c r="J100" t="s">
        <v>46</v>
      </c>
      <c r="K100" s="86">
        <v>0</v>
      </c>
      <c r="O100" s="53">
        <f>movHeads_PRLighting[[#This Row],[Q-ty2_1]]+movHeads_PRLighting[[#This Row],[Q-ty2_2]]+movHeads_PRLighting[[#This Row],[Q-ty2_3]]</f>
        <v>0</v>
      </c>
    </row>
    <row r="101" spans="1:15" x14ac:dyDescent="0.25">
      <c r="A101" s="99">
        <v>1</v>
      </c>
      <c r="B101" s="99">
        <v>1</v>
      </c>
      <c r="C101" s="105">
        <v>1001020</v>
      </c>
      <c r="D101" s="84" t="s">
        <v>31</v>
      </c>
      <c r="E101" s="92">
        <v>52</v>
      </c>
      <c r="F101" t="s">
        <v>86</v>
      </c>
      <c r="G101" s="86">
        <v>20</v>
      </c>
      <c r="H101" t="s">
        <v>46</v>
      </c>
      <c r="I101" s="86">
        <v>0</v>
      </c>
      <c r="J101" t="s">
        <v>46</v>
      </c>
      <c r="K101" s="86">
        <v>0</v>
      </c>
      <c r="O101" s="53">
        <f>movHeads_PRLighting[[#This Row],[Q-ty2_1]]+movHeads_PRLighting[[#This Row],[Q-ty2_2]]+movHeads_PRLighting[[#This Row],[Q-ty2_3]]</f>
        <v>20</v>
      </c>
    </row>
    <row r="102" spans="1:15" x14ac:dyDescent="0.25">
      <c r="A102" s="98">
        <v>1</v>
      </c>
      <c r="B102" s="98">
        <v>1</v>
      </c>
      <c r="C102" s="105">
        <v>1001021</v>
      </c>
      <c r="D102" s="84" t="s">
        <v>32</v>
      </c>
      <c r="E102" s="92">
        <v>21</v>
      </c>
      <c r="F102" t="s">
        <v>87</v>
      </c>
      <c r="G102" s="86">
        <v>16</v>
      </c>
      <c r="H102" t="s">
        <v>46</v>
      </c>
      <c r="I102" s="86">
        <v>0</v>
      </c>
      <c r="J102" t="s">
        <v>46</v>
      </c>
      <c r="K102" s="86">
        <v>0</v>
      </c>
      <c r="O102" s="53">
        <f>movHeads_PRLighting[[#This Row],[Q-ty2_1]]+movHeads_PRLighting[[#This Row],[Q-ty2_2]]+movHeads_PRLighting[[#This Row],[Q-ty2_3]]</f>
        <v>16</v>
      </c>
    </row>
    <row r="103" spans="1:15" x14ac:dyDescent="0.25">
      <c r="A103" s="99">
        <v>1</v>
      </c>
      <c r="B103" s="99">
        <v>1</v>
      </c>
      <c r="C103" s="105">
        <v>1001022</v>
      </c>
      <c r="D103" s="84" t="s">
        <v>33</v>
      </c>
      <c r="E103" s="92">
        <v>52</v>
      </c>
      <c r="F103" t="s">
        <v>88</v>
      </c>
      <c r="G103" s="86">
        <v>2</v>
      </c>
      <c r="H103" t="s">
        <v>46</v>
      </c>
      <c r="I103" s="86">
        <v>0</v>
      </c>
      <c r="J103" t="s">
        <v>46</v>
      </c>
      <c r="K103" s="86">
        <v>0</v>
      </c>
      <c r="O103" s="53">
        <f>movHeads_PRLighting[[#This Row],[Q-ty2_1]]+movHeads_PRLighting[[#This Row],[Q-ty2_2]]+movHeads_PRLighting[[#This Row],[Q-ty2_3]]</f>
        <v>2</v>
      </c>
    </row>
    <row r="104" spans="1:15" x14ac:dyDescent="0.25">
      <c r="A104" s="98">
        <v>1</v>
      </c>
      <c r="B104" s="98">
        <v>1</v>
      </c>
      <c r="C104" s="105">
        <v>1001023</v>
      </c>
      <c r="D104" s="84" t="s">
        <v>34</v>
      </c>
      <c r="E104" s="92">
        <v>64</v>
      </c>
      <c r="F104" t="s">
        <v>69</v>
      </c>
      <c r="G104" s="86">
        <v>10</v>
      </c>
      <c r="H104" t="s">
        <v>46</v>
      </c>
      <c r="I104" s="86">
        <v>0</v>
      </c>
      <c r="J104" t="s">
        <v>46</v>
      </c>
      <c r="K104" s="86">
        <v>0</v>
      </c>
      <c r="O104" s="53">
        <f>movHeads_PRLighting[[#This Row],[Q-ty2_1]]+movHeads_PRLighting[[#This Row],[Q-ty2_2]]+movHeads_PRLighting[[#This Row],[Q-ty2_3]]</f>
        <v>10</v>
      </c>
    </row>
    <row r="105" spans="1:15" x14ac:dyDescent="0.25">
      <c r="A105" s="99">
        <v>1</v>
      </c>
      <c r="B105" s="99">
        <v>1</v>
      </c>
      <c r="C105" s="105">
        <v>1001024</v>
      </c>
      <c r="D105" s="84" t="s">
        <v>35</v>
      </c>
      <c r="E105" s="92">
        <v>100</v>
      </c>
      <c r="F105" t="s">
        <v>46</v>
      </c>
      <c r="G105" s="86">
        <v>0</v>
      </c>
      <c r="H105" t="s">
        <v>46</v>
      </c>
      <c r="I105" s="86">
        <v>0</v>
      </c>
      <c r="J105" t="s">
        <v>46</v>
      </c>
      <c r="K105" s="86">
        <v>0</v>
      </c>
      <c r="O105" s="53">
        <f>movHeads_PRLighting[[#This Row],[Q-ty2_1]]+movHeads_PRLighting[[#This Row],[Q-ty2_2]]+movHeads_PRLighting[[#This Row],[Q-ty2_3]]</f>
        <v>0</v>
      </c>
    </row>
    <row r="106" spans="1:15" x14ac:dyDescent="0.25">
      <c r="A106" s="98">
        <v>1</v>
      </c>
      <c r="B106" s="98">
        <v>1</v>
      </c>
      <c r="C106" s="105">
        <v>1001025</v>
      </c>
      <c r="D106" s="84" t="s">
        <v>36</v>
      </c>
      <c r="E106" s="92">
        <v>100</v>
      </c>
      <c r="F106" t="s">
        <v>46</v>
      </c>
      <c r="G106" s="86">
        <v>0</v>
      </c>
      <c r="H106" t="s">
        <v>46</v>
      </c>
      <c r="I106" s="86">
        <v>0</v>
      </c>
      <c r="J106" t="s">
        <v>46</v>
      </c>
      <c r="K106" s="86">
        <v>0</v>
      </c>
      <c r="O106" s="53">
        <f>movHeads_PRLighting[[#This Row],[Q-ty2_1]]+movHeads_PRLighting[[#This Row],[Q-ty2_2]]+movHeads_PRLighting[[#This Row],[Q-ty2_3]]</f>
        <v>0</v>
      </c>
    </row>
    <row r="107" spans="1:15" x14ac:dyDescent="0.25">
      <c r="A107" s="99">
        <v>1</v>
      </c>
      <c r="B107" s="99">
        <v>1</v>
      </c>
      <c r="C107" s="105">
        <v>1001026</v>
      </c>
      <c r="D107" s="84" t="s">
        <v>37</v>
      </c>
      <c r="E107" s="92">
        <v>40</v>
      </c>
      <c r="F107" t="s">
        <v>46</v>
      </c>
      <c r="G107" s="86">
        <v>0</v>
      </c>
      <c r="H107" t="s">
        <v>46</v>
      </c>
      <c r="I107" s="86">
        <v>0</v>
      </c>
      <c r="J107" t="s">
        <v>46</v>
      </c>
      <c r="K107" s="86">
        <v>0</v>
      </c>
      <c r="O107" s="53">
        <f>movHeads_PRLighting[[#This Row],[Q-ty2_1]]+movHeads_PRLighting[[#This Row],[Q-ty2_2]]+movHeads_PRLighting[[#This Row],[Q-ty2_3]]</f>
        <v>0</v>
      </c>
    </row>
    <row r="108" spans="1:15" x14ac:dyDescent="0.25">
      <c r="A108" s="98">
        <v>1</v>
      </c>
      <c r="B108" s="98">
        <v>1</v>
      </c>
      <c r="C108" s="105">
        <v>1001027</v>
      </c>
      <c r="D108" s="84" t="s">
        <v>38</v>
      </c>
      <c r="E108" s="92">
        <v>60</v>
      </c>
      <c r="F108" t="s">
        <v>46</v>
      </c>
      <c r="G108" s="86">
        <v>0</v>
      </c>
      <c r="H108" t="s">
        <v>46</v>
      </c>
      <c r="I108" s="86">
        <v>0</v>
      </c>
      <c r="J108" t="s">
        <v>46</v>
      </c>
      <c r="K108" s="86">
        <v>0</v>
      </c>
      <c r="O108" s="53">
        <f>movHeads_PRLighting[[#This Row],[Q-ty2_1]]+movHeads_PRLighting[[#This Row],[Q-ty2_2]]+movHeads_PRLighting[[#This Row],[Q-ty2_3]]</f>
        <v>0</v>
      </c>
    </row>
    <row r="109" spans="1:15" x14ac:dyDescent="0.25">
      <c r="D109" s="84"/>
      <c r="E109" s="92"/>
      <c r="G109" s="86"/>
      <c r="I109" s="86"/>
      <c r="K109" s="86"/>
    </row>
    <row r="119" spans="1:15" ht="15.75" thickBot="1" x14ac:dyDescent="0.3">
      <c r="A119" s="102" t="s">
        <v>264</v>
      </c>
      <c r="B119" s="102" t="s">
        <v>265</v>
      </c>
      <c r="C119" t="s">
        <v>0</v>
      </c>
      <c r="D119" s="94" t="s">
        <v>1</v>
      </c>
      <c r="E119" s="92" t="s">
        <v>2</v>
      </c>
      <c r="F119" s="94" t="s">
        <v>89</v>
      </c>
      <c r="G119" s="89" t="s">
        <v>90</v>
      </c>
      <c r="H119" s="94" t="s">
        <v>91</v>
      </c>
      <c r="I119" s="89" t="s">
        <v>92</v>
      </c>
      <c r="J119" s="94" t="s">
        <v>93</v>
      </c>
      <c r="K119" s="89" t="s">
        <v>94</v>
      </c>
    </row>
    <row r="120" spans="1:15" x14ac:dyDescent="0.25">
      <c r="A120" s="98">
        <v>1</v>
      </c>
      <c r="B120" s="98">
        <v>1</v>
      </c>
      <c r="C120" s="105">
        <v>1001001</v>
      </c>
      <c r="D120" s="84" t="s">
        <v>12</v>
      </c>
      <c r="E120" s="92">
        <v>128</v>
      </c>
      <c r="F120" t="s">
        <v>46</v>
      </c>
      <c r="G120" s="86">
        <v>0</v>
      </c>
      <c r="H120" t="s">
        <v>46</v>
      </c>
      <c r="I120" s="86">
        <v>0</v>
      </c>
      <c r="J120" t="s">
        <v>46</v>
      </c>
      <c r="K120" s="86">
        <v>0</v>
      </c>
      <c r="O120" s="54">
        <f>movHeads_blackout[[#This Row],[Q-ty3_1]]+movHeads_blackout[[#This Row],[Q-ty3_2]]+movHeads_blackout[[#This Row],[Q-ty3_3]]</f>
        <v>0</v>
      </c>
    </row>
    <row r="121" spans="1:15" x14ac:dyDescent="0.25">
      <c r="A121" s="99">
        <v>1</v>
      </c>
      <c r="B121" s="99">
        <v>1</v>
      </c>
      <c r="C121" s="105">
        <v>1001002</v>
      </c>
      <c r="D121" s="84" t="s">
        <v>13</v>
      </c>
      <c r="E121" s="92">
        <v>48</v>
      </c>
      <c r="F121" t="s">
        <v>81</v>
      </c>
      <c r="G121" s="86">
        <v>24</v>
      </c>
      <c r="H121" t="s">
        <v>46</v>
      </c>
      <c r="I121" s="86">
        <v>0</v>
      </c>
      <c r="J121" t="s">
        <v>46</v>
      </c>
      <c r="K121" s="86">
        <v>0</v>
      </c>
      <c r="O121" s="54">
        <f>movHeads_blackout[[#This Row],[Q-ty3_1]]+movHeads_blackout[[#This Row],[Q-ty3_2]]+movHeads_blackout[[#This Row],[Q-ty3_3]]</f>
        <v>24</v>
      </c>
    </row>
    <row r="122" spans="1:15" x14ac:dyDescent="0.25">
      <c r="A122" s="98">
        <v>1</v>
      </c>
      <c r="B122" s="98">
        <v>1</v>
      </c>
      <c r="C122" s="105">
        <v>1001003</v>
      </c>
      <c r="D122" s="84" t="s">
        <v>14</v>
      </c>
      <c r="E122" s="92">
        <v>12</v>
      </c>
      <c r="F122" t="s">
        <v>46</v>
      </c>
      <c r="G122" s="86">
        <v>0</v>
      </c>
      <c r="H122" t="s">
        <v>46</v>
      </c>
      <c r="I122" s="86">
        <v>0</v>
      </c>
      <c r="J122" t="s">
        <v>46</v>
      </c>
      <c r="K122" s="86">
        <v>0</v>
      </c>
      <c r="O122" s="54">
        <f>movHeads_blackout[[#This Row],[Q-ty3_1]]+movHeads_blackout[[#This Row],[Q-ty3_2]]+movHeads_blackout[[#This Row],[Q-ty3_3]]</f>
        <v>0</v>
      </c>
    </row>
    <row r="123" spans="1:15" x14ac:dyDescent="0.25">
      <c r="A123" s="99">
        <v>1</v>
      </c>
      <c r="B123" s="99">
        <v>1</v>
      </c>
      <c r="C123" s="105">
        <v>1001004</v>
      </c>
      <c r="D123" s="84" t="s">
        <v>15</v>
      </c>
      <c r="E123" s="92">
        <v>24</v>
      </c>
      <c r="F123" t="s">
        <v>46</v>
      </c>
      <c r="G123" s="86">
        <v>0</v>
      </c>
      <c r="H123" t="s">
        <v>46</v>
      </c>
      <c r="I123" s="86">
        <v>0</v>
      </c>
      <c r="J123" t="s">
        <v>46</v>
      </c>
      <c r="K123" s="86">
        <v>0</v>
      </c>
      <c r="O123" s="54">
        <f>movHeads_blackout[[#This Row],[Q-ty3_1]]+movHeads_blackout[[#This Row],[Q-ty3_2]]+movHeads_blackout[[#This Row],[Q-ty3_3]]</f>
        <v>0</v>
      </c>
    </row>
    <row r="124" spans="1:15" x14ac:dyDescent="0.25">
      <c r="A124" s="98">
        <v>1</v>
      </c>
      <c r="B124" s="98">
        <v>1</v>
      </c>
      <c r="C124" s="105">
        <v>1001005</v>
      </c>
      <c r="D124" s="84" t="s">
        <v>16</v>
      </c>
      <c r="E124" s="92">
        <v>66</v>
      </c>
      <c r="F124" t="s">
        <v>82</v>
      </c>
      <c r="G124" s="86">
        <v>5</v>
      </c>
      <c r="H124" t="s">
        <v>46</v>
      </c>
      <c r="I124" s="86">
        <v>0</v>
      </c>
      <c r="J124" t="s">
        <v>46</v>
      </c>
      <c r="K124" s="86">
        <v>0</v>
      </c>
      <c r="O124" s="54">
        <f>movHeads_blackout[[#This Row],[Q-ty3_1]]+movHeads_blackout[[#This Row],[Q-ty3_2]]+movHeads_blackout[[#This Row],[Q-ty3_3]]</f>
        <v>5</v>
      </c>
    </row>
    <row r="125" spans="1:15" x14ac:dyDescent="0.25">
      <c r="A125" s="99">
        <v>1</v>
      </c>
      <c r="B125" s="99">
        <v>1</v>
      </c>
      <c r="C125" s="105">
        <v>1001006</v>
      </c>
      <c r="D125" s="84" t="s">
        <v>17</v>
      </c>
      <c r="E125" s="92">
        <v>64</v>
      </c>
      <c r="F125" t="s">
        <v>46</v>
      </c>
      <c r="G125" s="86">
        <v>0</v>
      </c>
      <c r="H125" t="s">
        <v>46</v>
      </c>
      <c r="I125" s="86">
        <v>0</v>
      </c>
      <c r="J125" t="s">
        <v>46</v>
      </c>
      <c r="K125" s="86">
        <v>0</v>
      </c>
      <c r="O125" s="54">
        <f>movHeads_blackout[[#This Row],[Q-ty3_1]]+movHeads_blackout[[#This Row],[Q-ty3_2]]+movHeads_blackout[[#This Row],[Q-ty3_3]]</f>
        <v>0</v>
      </c>
    </row>
    <row r="126" spans="1:15" x14ac:dyDescent="0.25">
      <c r="A126" s="98">
        <v>1</v>
      </c>
      <c r="B126" s="98">
        <v>1</v>
      </c>
      <c r="C126" s="105">
        <v>1001007</v>
      </c>
      <c r="D126" s="84" t="s">
        <v>18</v>
      </c>
      <c r="E126" s="92">
        <v>28</v>
      </c>
      <c r="F126" t="s">
        <v>46</v>
      </c>
      <c r="G126" s="86">
        <v>0</v>
      </c>
      <c r="H126" t="s">
        <v>46</v>
      </c>
      <c r="I126" s="86">
        <v>0</v>
      </c>
      <c r="J126" t="s">
        <v>46</v>
      </c>
      <c r="K126" s="86">
        <v>0</v>
      </c>
      <c r="O126" s="54">
        <f>movHeads_blackout[[#This Row],[Q-ty3_1]]+movHeads_blackout[[#This Row],[Q-ty3_2]]+movHeads_blackout[[#This Row],[Q-ty3_3]]</f>
        <v>0</v>
      </c>
    </row>
    <row r="127" spans="1:15" x14ac:dyDescent="0.25">
      <c r="A127" s="99">
        <v>1</v>
      </c>
      <c r="B127" s="99">
        <v>1</v>
      </c>
      <c r="C127" s="105">
        <v>1001008</v>
      </c>
      <c r="D127" s="84" t="s">
        <v>19</v>
      </c>
      <c r="E127" s="92">
        <v>24</v>
      </c>
      <c r="F127" t="s">
        <v>95</v>
      </c>
      <c r="G127" s="86">
        <v>18</v>
      </c>
      <c r="H127" t="s">
        <v>46</v>
      </c>
      <c r="I127" s="86">
        <v>0</v>
      </c>
      <c r="J127" t="s">
        <v>46</v>
      </c>
      <c r="K127" s="86">
        <v>0</v>
      </c>
      <c r="O127" s="54">
        <f>movHeads_blackout[[#This Row],[Q-ty3_1]]+movHeads_blackout[[#This Row],[Q-ty3_2]]+movHeads_blackout[[#This Row],[Q-ty3_3]]</f>
        <v>18</v>
      </c>
    </row>
    <row r="128" spans="1:15" x14ac:dyDescent="0.25">
      <c r="A128" s="98">
        <v>1</v>
      </c>
      <c r="B128" s="98">
        <v>1</v>
      </c>
      <c r="C128" s="105">
        <v>1001009</v>
      </c>
      <c r="D128" s="84" t="s">
        <v>20</v>
      </c>
      <c r="E128" s="92">
        <v>40</v>
      </c>
      <c r="F128" t="s">
        <v>46</v>
      </c>
      <c r="G128" s="86">
        <v>0</v>
      </c>
      <c r="H128" t="s">
        <v>46</v>
      </c>
      <c r="I128" s="86">
        <v>0</v>
      </c>
      <c r="J128" t="s">
        <v>46</v>
      </c>
      <c r="K128" s="86">
        <v>0</v>
      </c>
      <c r="O128" s="54">
        <f>movHeads_blackout[[#This Row],[Q-ty3_1]]+movHeads_blackout[[#This Row],[Q-ty3_2]]+movHeads_blackout[[#This Row],[Q-ty3_3]]</f>
        <v>0</v>
      </c>
    </row>
    <row r="129" spans="1:15" x14ac:dyDescent="0.25">
      <c r="A129" s="99">
        <v>1</v>
      </c>
      <c r="B129" s="99">
        <v>1</v>
      </c>
      <c r="C129" s="105">
        <v>1001010</v>
      </c>
      <c r="D129" s="84" t="s">
        <v>21</v>
      </c>
      <c r="E129" s="92">
        <v>18</v>
      </c>
      <c r="F129" t="s">
        <v>46</v>
      </c>
      <c r="G129" s="86">
        <v>0</v>
      </c>
      <c r="H129" t="s">
        <v>46</v>
      </c>
      <c r="I129" s="86">
        <v>0</v>
      </c>
      <c r="J129" t="s">
        <v>46</v>
      </c>
      <c r="K129" s="86">
        <v>0</v>
      </c>
      <c r="O129" s="54">
        <f>movHeads_blackout[[#This Row],[Q-ty3_1]]+movHeads_blackout[[#This Row],[Q-ty3_2]]+movHeads_blackout[[#This Row],[Q-ty3_3]]</f>
        <v>0</v>
      </c>
    </row>
    <row r="130" spans="1:15" x14ac:dyDescent="0.25">
      <c r="A130" s="98">
        <v>1</v>
      </c>
      <c r="B130" s="98">
        <v>1</v>
      </c>
      <c r="C130" s="105">
        <v>1001011</v>
      </c>
      <c r="D130" s="84" t="s">
        <v>22</v>
      </c>
      <c r="E130" s="92">
        <v>6</v>
      </c>
      <c r="F130" t="s">
        <v>96</v>
      </c>
      <c r="G130" s="86">
        <v>3</v>
      </c>
      <c r="H130" t="s">
        <v>46</v>
      </c>
      <c r="I130" s="86">
        <v>0</v>
      </c>
      <c r="J130" t="s">
        <v>46</v>
      </c>
      <c r="K130" s="86">
        <v>0</v>
      </c>
      <c r="O130" s="54">
        <f>movHeads_blackout[[#This Row],[Q-ty3_1]]+movHeads_blackout[[#This Row],[Q-ty3_2]]+movHeads_blackout[[#This Row],[Q-ty3_3]]</f>
        <v>3</v>
      </c>
    </row>
    <row r="131" spans="1:15" x14ac:dyDescent="0.25">
      <c r="A131" s="99">
        <v>1</v>
      </c>
      <c r="B131" s="99">
        <v>1</v>
      </c>
      <c r="C131" s="105">
        <v>1001012</v>
      </c>
      <c r="D131" s="84" t="s">
        <v>23</v>
      </c>
      <c r="E131" s="92">
        <v>70</v>
      </c>
      <c r="F131" t="s">
        <v>46</v>
      </c>
      <c r="G131" s="86">
        <v>0</v>
      </c>
      <c r="H131" t="s">
        <v>46</v>
      </c>
      <c r="I131" s="86">
        <v>0</v>
      </c>
      <c r="J131" t="s">
        <v>46</v>
      </c>
      <c r="K131" s="86">
        <v>0</v>
      </c>
      <c r="O131" s="54">
        <f>movHeads_blackout[[#This Row],[Q-ty3_1]]+movHeads_blackout[[#This Row],[Q-ty3_2]]+movHeads_blackout[[#This Row],[Q-ty3_3]]</f>
        <v>0</v>
      </c>
    </row>
    <row r="132" spans="1:15" x14ac:dyDescent="0.25">
      <c r="A132" s="98">
        <v>1</v>
      </c>
      <c r="B132" s="98">
        <v>1</v>
      </c>
      <c r="C132" s="105">
        <v>1001013</v>
      </c>
      <c r="D132" s="84" t="s">
        <v>24</v>
      </c>
      <c r="E132" s="92">
        <v>48</v>
      </c>
      <c r="F132" t="s">
        <v>83</v>
      </c>
      <c r="G132" s="86">
        <v>9</v>
      </c>
      <c r="H132" t="s">
        <v>46</v>
      </c>
      <c r="I132" s="86">
        <v>0</v>
      </c>
      <c r="J132" t="s">
        <v>46</v>
      </c>
      <c r="K132" s="86">
        <v>0</v>
      </c>
      <c r="O132" s="54">
        <f>movHeads_blackout[[#This Row],[Q-ty3_1]]+movHeads_blackout[[#This Row],[Q-ty3_2]]+movHeads_blackout[[#This Row],[Q-ty3_3]]</f>
        <v>9</v>
      </c>
    </row>
    <row r="133" spans="1:15" x14ac:dyDescent="0.25">
      <c r="A133" s="99">
        <v>1</v>
      </c>
      <c r="B133" s="99">
        <v>1</v>
      </c>
      <c r="C133" s="105">
        <v>1001014</v>
      </c>
      <c r="D133" s="84" t="s">
        <v>25</v>
      </c>
      <c r="E133" s="92">
        <v>20</v>
      </c>
      <c r="F133" t="s">
        <v>46</v>
      </c>
      <c r="G133" s="86">
        <v>0</v>
      </c>
      <c r="H133" t="s">
        <v>46</v>
      </c>
      <c r="I133" s="86">
        <v>0</v>
      </c>
      <c r="J133" t="s">
        <v>46</v>
      </c>
      <c r="K133" s="86">
        <v>0</v>
      </c>
      <c r="O133" s="54">
        <f>movHeads_blackout[[#This Row],[Q-ty3_1]]+movHeads_blackout[[#This Row],[Q-ty3_2]]+movHeads_blackout[[#This Row],[Q-ty3_3]]</f>
        <v>0</v>
      </c>
    </row>
    <row r="134" spans="1:15" x14ac:dyDescent="0.25">
      <c r="A134" s="98">
        <v>1</v>
      </c>
      <c r="B134" s="98">
        <v>1</v>
      </c>
      <c r="C134" s="105">
        <v>1001015</v>
      </c>
      <c r="D134" s="84" t="s">
        <v>26</v>
      </c>
      <c r="E134" s="92">
        <v>32</v>
      </c>
      <c r="F134" t="s">
        <v>97</v>
      </c>
      <c r="G134" s="86">
        <v>32</v>
      </c>
      <c r="H134" t="s">
        <v>46</v>
      </c>
      <c r="I134" s="86">
        <v>0</v>
      </c>
      <c r="J134" t="s">
        <v>46</v>
      </c>
      <c r="K134" s="86">
        <v>0</v>
      </c>
      <c r="O134" s="54">
        <f>movHeads_blackout[[#This Row],[Q-ty3_1]]+movHeads_blackout[[#This Row],[Q-ty3_2]]+movHeads_blackout[[#This Row],[Q-ty3_3]]</f>
        <v>32</v>
      </c>
    </row>
    <row r="135" spans="1:15" x14ac:dyDescent="0.25">
      <c r="A135" s="99">
        <v>1</v>
      </c>
      <c r="B135" s="99">
        <v>1</v>
      </c>
      <c r="C135" s="105">
        <v>1001016</v>
      </c>
      <c r="D135" s="84" t="s">
        <v>27</v>
      </c>
      <c r="E135" s="92">
        <v>80</v>
      </c>
      <c r="F135" t="s">
        <v>46</v>
      </c>
      <c r="G135" s="86">
        <v>0</v>
      </c>
      <c r="H135" t="s">
        <v>46</v>
      </c>
      <c r="I135" s="86">
        <v>0</v>
      </c>
      <c r="J135" t="s">
        <v>46</v>
      </c>
      <c r="K135" s="86">
        <v>0</v>
      </c>
      <c r="O135" s="54">
        <f>movHeads_blackout[[#This Row],[Q-ty3_1]]+movHeads_blackout[[#This Row],[Q-ty3_2]]+movHeads_blackout[[#This Row],[Q-ty3_3]]</f>
        <v>0</v>
      </c>
    </row>
    <row r="136" spans="1:15" x14ac:dyDescent="0.25">
      <c r="A136" s="98">
        <v>1</v>
      </c>
      <c r="B136" s="98">
        <v>1</v>
      </c>
      <c r="C136" s="105">
        <v>1001017</v>
      </c>
      <c r="D136" s="84" t="s">
        <v>28</v>
      </c>
      <c r="E136" s="92">
        <v>48</v>
      </c>
      <c r="F136" t="s">
        <v>84</v>
      </c>
      <c r="G136" s="86">
        <v>8</v>
      </c>
      <c r="H136" t="s">
        <v>46</v>
      </c>
      <c r="I136" s="86">
        <v>0</v>
      </c>
      <c r="J136" t="s">
        <v>46</v>
      </c>
      <c r="K136" s="86">
        <v>0</v>
      </c>
      <c r="O136" s="54">
        <f>movHeads_blackout[[#This Row],[Q-ty3_1]]+movHeads_blackout[[#This Row],[Q-ty3_2]]+movHeads_blackout[[#This Row],[Q-ty3_3]]</f>
        <v>8</v>
      </c>
    </row>
    <row r="137" spans="1:15" x14ac:dyDescent="0.25">
      <c r="A137" s="99">
        <v>1</v>
      </c>
      <c r="B137" s="99">
        <v>1</v>
      </c>
      <c r="C137" s="105">
        <v>1001018</v>
      </c>
      <c r="D137" s="84" t="s">
        <v>29</v>
      </c>
      <c r="E137" s="92">
        <v>72</v>
      </c>
      <c r="F137" t="s">
        <v>85</v>
      </c>
      <c r="G137" s="86">
        <v>6</v>
      </c>
      <c r="H137" t="s">
        <v>64</v>
      </c>
      <c r="I137" s="86">
        <v>42</v>
      </c>
      <c r="J137" t="s">
        <v>46</v>
      </c>
      <c r="K137" s="86">
        <v>0</v>
      </c>
      <c r="O137" s="54">
        <f>movHeads_blackout[[#This Row],[Q-ty3_1]]+movHeads_blackout[[#This Row],[Q-ty3_2]]+movHeads_blackout[[#This Row],[Q-ty3_3]]</f>
        <v>48</v>
      </c>
    </row>
    <row r="138" spans="1:15" x14ac:dyDescent="0.25">
      <c r="A138" s="98">
        <v>1</v>
      </c>
      <c r="B138" s="98">
        <v>1</v>
      </c>
      <c r="C138" s="105">
        <v>1001019</v>
      </c>
      <c r="D138" s="84" t="s">
        <v>30</v>
      </c>
      <c r="E138" s="92">
        <v>60</v>
      </c>
      <c r="F138" t="s">
        <v>46</v>
      </c>
      <c r="G138" s="86">
        <v>0</v>
      </c>
      <c r="H138" t="s">
        <v>46</v>
      </c>
      <c r="I138" s="86">
        <v>0</v>
      </c>
      <c r="J138" t="s">
        <v>46</v>
      </c>
      <c r="K138" s="86">
        <v>0</v>
      </c>
      <c r="O138" s="54">
        <f>movHeads_blackout[[#This Row],[Q-ty3_1]]+movHeads_blackout[[#This Row],[Q-ty3_2]]+movHeads_blackout[[#This Row],[Q-ty3_3]]</f>
        <v>0</v>
      </c>
    </row>
    <row r="139" spans="1:15" x14ac:dyDescent="0.25">
      <c r="A139" s="99">
        <v>1</v>
      </c>
      <c r="B139" s="99">
        <v>1</v>
      </c>
      <c r="C139" s="105">
        <v>1001020</v>
      </c>
      <c r="D139" s="84" t="s">
        <v>31</v>
      </c>
      <c r="E139" s="92">
        <v>52</v>
      </c>
      <c r="F139" t="s">
        <v>98</v>
      </c>
      <c r="G139" s="86">
        <v>8</v>
      </c>
      <c r="H139" t="s">
        <v>99</v>
      </c>
      <c r="I139" s="86">
        <v>6</v>
      </c>
      <c r="J139" t="s">
        <v>46</v>
      </c>
      <c r="K139" s="86">
        <v>1</v>
      </c>
      <c r="O139" s="54">
        <f>movHeads_blackout[[#This Row],[Q-ty3_1]]+movHeads_blackout[[#This Row],[Q-ty3_2]]+movHeads_blackout[[#This Row],[Q-ty3_3]]</f>
        <v>15</v>
      </c>
    </row>
    <row r="140" spans="1:15" x14ac:dyDescent="0.25">
      <c r="A140" s="98">
        <v>1</v>
      </c>
      <c r="B140" s="98">
        <v>1</v>
      </c>
      <c r="C140" s="105">
        <v>1001021</v>
      </c>
      <c r="D140" s="84" t="s">
        <v>32</v>
      </c>
      <c r="E140" s="92">
        <v>21</v>
      </c>
      <c r="F140" t="s">
        <v>100</v>
      </c>
      <c r="G140" s="86">
        <v>10</v>
      </c>
      <c r="H140" t="s">
        <v>46</v>
      </c>
      <c r="I140" s="86">
        <v>0</v>
      </c>
      <c r="J140" t="s">
        <v>46</v>
      </c>
      <c r="K140" s="86">
        <v>0</v>
      </c>
      <c r="O140" s="54">
        <f>movHeads_blackout[[#This Row],[Q-ty3_1]]+movHeads_blackout[[#This Row],[Q-ty3_2]]+movHeads_blackout[[#This Row],[Q-ty3_3]]</f>
        <v>10</v>
      </c>
    </row>
    <row r="141" spans="1:15" x14ac:dyDescent="0.25">
      <c r="A141" s="99">
        <v>1</v>
      </c>
      <c r="B141" s="99">
        <v>1</v>
      </c>
      <c r="C141" s="105">
        <v>1001022</v>
      </c>
      <c r="D141" s="84" t="s">
        <v>33</v>
      </c>
      <c r="E141" s="92">
        <v>52</v>
      </c>
      <c r="F141" t="s">
        <v>101</v>
      </c>
      <c r="G141" s="86">
        <v>10</v>
      </c>
      <c r="H141" t="s">
        <v>102</v>
      </c>
      <c r="I141" s="86">
        <v>13</v>
      </c>
      <c r="J141" t="s">
        <v>88</v>
      </c>
      <c r="K141" s="86">
        <v>0</v>
      </c>
      <c r="O141" s="54">
        <f>movHeads_blackout[[#This Row],[Q-ty3_1]]+movHeads_blackout[[#This Row],[Q-ty3_2]]+movHeads_blackout[[#This Row],[Q-ty3_3]]</f>
        <v>23</v>
      </c>
    </row>
    <row r="142" spans="1:15" x14ac:dyDescent="0.25">
      <c r="A142" s="98">
        <v>1</v>
      </c>
      <c r="B142" s="98">
        <v>1</v>
      </c>
      <c r="C142" s="105">
        <v>1001023</v>
      </c>
      <c r="D142" s="84" t="s">
        <v>34</v>
      </c>
      <c r="E142" s="92">
        <v>64</v>
      </c>
      <c r="F142" t="s">
        <v>46</v>
      </c>
      <c r="G142" s="86">
        <v>0</v>
      </c>
      <c r="H142" t="s">
        <v>46</v>
      </c>
      <c r="I142" s="86">
        <v>0</v>
      </c>
      <c r="J142" t="s">
        <v>46</v>
      </c>
      <c r="K142" s="86">
        <v>0</v>
      </c>
      <c r="O142" s="54">
        <f>movHeads_blackout[[#This Row],[Q-ty3_1]]+movHeads_blackout[[#This Row],[Q-ty3_2]]+movHeads_blackout[[#This Row],[Q-ty3_3]]</f>
        <v>0</v>
      </c>
    </row>
    <row r="143" spans="1:15" x14ac:dyDescent="0.25">
      <c r="A143" s="99">
        <v>1</v>
      </c>
      <c r="B143" s="99">
        <v>1</v>
      </c>
      <c r="C143" s="105">
        <v>1001024</v>
      </c>
      <c r="D143" s="84" t="s">
        <v>35</v>
      </c>
      <c r="E143" s="92">
        <v>100</v>
      </c>
      <c r="F143" t="s">
        <v>46</v>
      </c>
      <c r="G143" s="86">
        <v>0</v>
      </c>
      <c r="H143" t="s">
        <v>46</v>
      </c>
      <c r="I143" s="86">
        <v>0</v>
      </c>
      <c r="J143" t="s">
        <v>46</v>
      </c>
      <c r="K143" s="86">
        <v>0</v>
      </c>
      <c r="O143" s="54">
        <f>movHeads_blackout[[#This Row],[Q-ty3_1]]+movHeads_blackout[[#This Row],[Q-ty3_2]]+movHeads_blackout[[#This Row],[Q-ty3_3]]</f>
        <v>0</v>
      </c>
    </row>
    <row r="144" spans="1:15" x14ac:dyDescent="0.25">
      <c r="A144" s="98">
        <v>1</v>
      </c>
      <c r="B144" s="98">
        <v>1</v>
      </c>
      <c r="C144" s="105">
        <v>1001025</v>
      </c>
      <c r="D144" s="84" t="s">
        <v>36</v>
      </c>
      <c r="E144" s="92">
        <v>100</v>
      </c>
      <c r="F144" t="s">
        <v>46</v>
      </c>
      <c r="G144" s="86">
        <v>0</v>
      </c>
      <c r="H144" t="s">
        <v>46</v>
      </c>
      <c r="I144" s="86">
        <v>0</v>
      </c>
      <c r="J144" t="s">
        <v>46</v>
      </c>
      <c r="K144" s="86">
        <v>0</v>
      </c>
      <c r="O144" s="54">
        <f>movHeads_blackout[[#This Row],[Q-ty3_1]]+movHeads_blackout[[#This Row],[Q-ty3_2]]+movHeads_blackout[[#This Row],[Q-ty3_3]]</f>
        <v>0</v>
      </c>
    </row>
    <row r="145" spans="1:15" x14ac:dyDescent="0.25">
      <c r="A145" s="99">
        <v>1</v>
      </c>
      <c r="B145" s="99">
        <v>1</v>
      </c>
      <c r="C145" s="105">
        <v>1001026</v>
      </c>
      <c r="D145" s="84" t="s">
        <v>37</v>
      </c>
      <c r="E145" s="92">
        <v>40</v>
      </c>
      <c r="F145" t="s">
        <v>46</v>
      </c>
      <c r="G145" s="86">
        <v>0</v>
      </c>
      <c r="H145" t="s">
        <v>46</v>
      </c>
      <c r="I145" s="86">
        <v>0</v>
      </c>
      <c r="J145" t="s">
        <v>46</v>
      </c>
      <c r="K145" s="86">
        <v>0</v>
      </c>
      <c r="O145" s="54">
        <f>movHeads_blackout[[#This Row],[Q-ty3_1]]+movHeads_blackout[[#This Row],[Q-ty3_2]]+movHeads_blackout[[#This Row],[Q-ty3_3]]</f>
        <v>0</v>
      </c>
    </row>
    <row r="146" spans="1:15" x14ac:dyDescent="0.25">
      <c r="A146" s="98">
        <v>1</v>
      </c>
      <c r="B146" s="98">
        <v>1</v>
      </c>
      <c r="C146" s="105">
        <v>1001027</v>
      </c>
      <c r="D146" s="84" t="s">
        <v>38</v>
      </c>
      <c r="E146" s="92">
        <v>60</v>
      </c>
      <c r="F146" t="s">
        <v>46</v>
      </c>
      <c r="G146" s="86">
        <v>0</v>
      </c>
      <c r="H146" t="s">
        <v>46</v>
      </c>
      <c r="I146" s="86">
        <v>0</v>
      </c>
      <c r="J146" t="s">
        <v>46</v>
      </c>
      <c r="K146" s="86">
        <v>0</v>
      </c>
      <c r="O146" s="54">
        <f>movHeads_blackout[[#This Row],[Q-ty3_1]]+movHeads_blackout[[#This Row],[Q-ty3_2]]+movHeads_blackout[[#This Row],[Q-ty3_3]]</f>
        <v>0</v>
      </c>
    </row>
    <row r="147" spans="1:15" x14ac:dyDescent="0.25">
      <c r="D147" s="84"/>
      <c r="E147" s="92"/>
      <c r="G147" s="86"/>
      <c r="I147" s="86"/>
      <c r="K147" s="86"/>
    </row>
    <row r="157" spans="1:15" ht="15.75" thickBot="1" x14ac:dyDescent="0.3">
      <c r="A157" s="101" t="s">
        <v>264</v>
      </c>
      <c r="B157" s="101" t="s">
        <v>265</v>
      </c>
      <c r="C157" t="s">
        <v>0</v>
      </c>
      <c r="D157" s="95" t="s">
        <v>1</v>
      </c>
      <c r="E157" s="92" t="s">
        <v>2</v>
      </c>
      <c r="F157" s="95" t="s">
        <v>103</v>
      </c>
      <c r="G157" s="90" t="s">
        <v>104</v>
      </c>
      <c r="H157" s="95" t="s">
        <v>105</v>
      </c>
      <c r="I157" s="90" t="s">
        <v>106</v>
      </c>
      <c r="J157" s="95" t="s">
        <v>107</v>
      </c>
      <c r="K157" s="90" t="s">
        <v>108</v>
      </c>
    </row>
    <row r="158" spans="1:15" x14ac:dyDescent="0.25">
      <c r="A158" s="98">
        <v>1</v>
      </c>
      <c r="B158" s="98">
        <v>1</v>
      </c>
      <c r="C158" s="105">
        <v>1001001</v>
      </c>
      <c r="D158" s="84" t="s">
        <v>12</v>
      </c>
      <c r="E158" s="92">
        <v>128</v>
      </c>
      <c r="F158" t="s">
        <v>46</v>
      </c>
      <c r="G158" s="86">
        <v>0</v>
      </c>
      <c r="H158" t="s">
        <v>46</v>
      </c>
      <c r="I158" s="86">
        <v>0</v>
      </c>
      <c r="J158" t="s">
        <v>46</v>
      </c>
      <c r="K158" s="86">
        <v>0</v>
      </c>
      <c r="O158" s="55">
        <f>movHeads_vision[[#This Row],[Q-ty4_1]]+movHeads_vision[[#This Row],[Q-ty4_2]]+movHeads_vision[[#This Row],[Q-ty4_3]]</f>
        <v>0</v>
      </c>
    </row>
    <row r="159" spans="1:15" x14ac:dyDescent="0.25">
      <c r="A159" s="99">
        <v>1</v>
      </c>
      <c r="B159" s="99">
        <v>1</v>
      </c>
      <c r="C159" s="105">
        <v>1001002</v>
      </c>
      <c r="D159" s="84" t="s">
        <v>13</v>
      </c>
      <c r="E159" s="92">
        <v>48</v>
      </c>
      <c r="F159" t="s">
        <v>46</v>
      </c>
      <c r="G159" s="86">
        <v>0</v>
      </c>
      <c r="H159" t="s">
        <v>46</v>
      </c>
      <c r="I159" s="86">
        <v>0</v>
      </c>
      <c r="J159" t="s">
        <v>46</v>
      </c>
      <c r="K159" s="86">
        <v>0</v>
      </c>
      <c r="O159" s="55">
        <f>movHeads_vision[[#This Row],[Q-ty4_1]]+movHeads_vision[[#This Row],[Q-ty4_2]]+movHeads_vision[[#This Row],[Q-ty4_3]]</f>
        <v>0</v>
      </c>
    </row>
    <row r="160" spans="1:15" x14ac:dyDescent="0.25">
      <c r="A160" s="98">
        <v>1</v>
      </c>
      <c r="B160" s="98">
        <v>1</v>
      </c>
      <c r="C160" s="105">
        <v>1001003</v>
      </c>
      <c r="D160" s="84" t="s">
        <v>14</v>
      </c>
      <c r="E160" s="92">
        <v>12</v>
      </c>
      <c r="F160" t="s">
        <v>46</v>
      </c>
      <c r="G160" s="86">
        <v>0</v>
      </c>
      <c r="H160" t="s">
        <v>46</v>
      </c>
      <c r="I160" s="86">
        <v>0</v>
      </c>
      <c r="J160" t="s">
        <v>46</v>
      </c>
      <c r="K160" s="86">
        <v>0</v>
      </c>
      <c r="O160" s="55">
        <f>movHeads_vision[[#This Row],[Q-ty4_1]]+movHeads_vision[[#This Row],[Q-ty4_2]]+movHeads_vision[[#This Row],[Q-ty4_3]]</f>
        <v>0</v>
      </c>
    </row>
    <row r="161" spans="1:15" x14ac:dyDescent="0.25">
      <c r="A161" s="99">
        <v>1</v>
      </c>
      <c r="B161" s="99">
        <v>1</v>
      </c>
      <c r="C161" s="105">
        <v>1001004</v>
      </c>
      <c r="D161" s="84" t="s">
        <v>15</v>
      </c>
      <c r="E161" s="92">
        <v>24</v>
      </c>
      <c r="F161" t="s">
        <v>46</v>
      </c>
      <c r="G161" s="86">
        <v>0</v>
      </c>
      <c r="H161" t="s">
        <v>46</v>
      </c>
      <c r="I161" s="86">
        <v>0</v>
      </c>
      <c r="J161" t="s">
        <v>46</v>
      </c>
      <c r="K161" s="86">
        <v>0</v>
      </c>
      <c r="O161" s="55">
        <f>movHeads_vision[[#This Row],[Q-ty4_1]]+movHeads_vision[[#This Row],[Q-ty4_2]]+movHeads_vision[[#This Row],[Q-ty4_3]]</f>
        <v>0</v>
      </c>
    </row>
    <row r="162" spans="1:15" x14ac:dyDescent="0.25">
      <c r="A162" s="98">
        <v>1</v>
      </c>
      <c r="B162" s="98">
        <v>1</v>
      </c>
      <c r="C162" s="105">
        <v>1001005</v>
      </c>
      <c r="D162" s="84" t="s">
        <v>16</v>
      </c>
      <c r="E162" s="92">
        <v>66</v>
      </c>
      <c r="F162" t="s">
        <v>109</v>
      </c>
      <c r="G162" s="86">
        <v>29</v>
      </c>
      <c r="H162" t="s">
        <v>46</v>
      </c>
      <c r="I162" s="86">
        <v>0</v>
      </c>
      <c r="J162" t="s">
        <v>46</v>
      </c>
      <c r="K162" s="86">
        <v>0</v>
      </c>
      <c r="O162" s="55">
        <f>movHeads_vision[[#This Row],[Q-ty4_1]]+movHeads_vision[[#This Row],[Q-ty4_2]]+movHeads_vision[[#This Row],[Q-ty4_3]]</f>
        <v>29</v>
      </c>
    </row>
    <row r="163" spans="1:15" x14ac:dyDescent="0.25">
      <c r="A163" s="99">
        <v>1</v>
      </c>
      <c r="B163" s="99">
        <v>1</v>
      </c>
      <c r="C163" s="105">
        <v>1001006</v>
      </c>
      <c r="D163" s="84" t="s">
        <v>17</v>
      </c>
      <c r="E163" s="92">
        <v>64</v>
      </c>
      <c r="F163" t="s">
        <v>46</v>
      </c>
      <c r="G163" s="86">
        <v>0</v>
      </c>
      <c r="H163" t="s">
        <v>46</v>
      </c>
      <c r="I163" s="86">
        <v>0</v>
      </c>
      <c r="J163" t="s">
        <v>46</v>
      </c>
      <c r="K163" s="86">
        <v>0</v>
      </c>
      <c r="O163" s="55">
        <f>movHeads_vision[[#This Row],[Q-ty4_1]]+movHeads_vision[[#This Row],[Q-ty4_2]]+movHeads_vision[[#This Row],[Q-ty4_3]]</f>
        <v>0</v>
      </c>
    </row>
    <row r="164" spans="1:15" x14ac:dyDescent="0.25">
      <c r="A164" s="98">
        <v>1</v>
      </c>
      <c r="B164" s="98">
        <v>1</v>
      </c>
      <c r="C164" s="105">
        <v>1001007</v>
      </c>
      <c r="D164" s="84" t="s">
        <v>18</v>
      </c>
      <c r="E164" s="92">
        <v>28</v>
      </c>
      <c r="F164" t="s">
        <v>46</v>
      </c>
      <c r="G164" s="86">
        <v>0</v>
      </c>
      <c r="H164" t="s">
        <v>46</v>
      </c>
      <c r="I164" s="86">
        <v>0</v>
      </c>
      <c r="J164" t="s">
        <v>46</v>
      </c>
      <c r="K164" s="86">
        <v>0</v>
      </c>
      <c r="O164" s="55">
        <f>movHeads_vision[[#This Row],[Q-ty4_1]]+movHeads_vision[[#This Row],[Q-ty4_2]]+movHeads_vision[[#This Row],[Q-ty4_3]]</f>
        <v>0</v>
      </c>
    </row>
    <row r="165" spans="1:15" x14ac:dyDescent="0.25">
      <c r="A165" s="99">
        <v>1</v>
      </c>
      <c r="B165" s="99">
        <v>1</v>
      </c>
      <c r="C165" s="105">
        <v>1001008</v>
      </c>
      <c r="D165" s="84" t="s">
        <v>19</v>
      </c>
      <c r="E165" s="92">
        <v>24</v>
      </c>
      <c r="F165" t="s">
        <v>46</v>
      </c>
      <c r="G165" s="86">
        <v>0</v>
      </c>
      <c r="H165" t="s">
        <v>46</v>
      </c>
      <c r="I165" s="86">
        <v>0</v>
      </c>
      <c r="J165" t="s">
        <v>46</v>
      </c>
      <c r="K165" s="86">
        <v>0</v>
      </c>
      <c r="O165" s="55">
        <f>movHeads_vision[[#This Row],[Q-ty4_1]]+movHeads_vision[[#This Row],[Q-ty4_2]]+movHeads_vision[[#This Row],[Q-ty4_3]]</f>
        <v>0</v>
      </c>
    </row>
    <row r="166" spans="1:15" x14ac:dyDescent="0.25">
      <c r="A166" s="98">
        <v>1</v>
      </c>
      <c r="B166" s="98">
        <v>1</v>
      </c>
      <c r="C166" s="105">
        <v>1001009</v>
      </c>
      <c r="D166" s="84" t="s">
        <v>20</v>
      </c>
      <c r="E166" s="92">
        <v>40</v>
      </c>
      <c r="F166" t="s">
        <v>46</v>
      </c>
      <c r="G166" s="86">
        <v>0</v>
      </c>
      <c r="H166" t="s">
        <v>46</v>
      </c>
      <c r="I166" s="86">
        <v>0</v>
      </c>
      <c r="J166" t="s">
        <v>46</v>
      </c>
      <c r="K166" s="86">
        <v>0</v>
      </c>
      <c r="O166" s="55">
        <f>movHeads_vision[[#This Row],[Q-ty4_1]]+movHeads_vision[[#This Row],[Q-ty4_2]]+movHeads_vision[[#This Row],[Q-ty4_3]]</f>
        <v>0</v>
      </c>
    </row>
    <row r="167" spans="1:15" x14ac:dyDescent="0.25">
      <c r="A167" s="99">
        <v>1</v>
      </c>
      <c r="B167" s="99">
        <v>1</v>
      </c>
      <c r="C167" s="105">
        <v>1001010</v>
      </c>
      <c r="D167" s="84" t="s">
        <v>21</v>
      </c>
      <c r="E167" s="92">
        <v>18</v>
      </c>
      <c r="F167" t="s">
        <v>46</v>
      </c>
      <c r="G167" s="86">
        <v>0</v>
      </c>
      <c r="H167" t="s">
        <v>46</v>
      </c>
      <c r="I167" s="86">
        <v>0</v>
      </c>
      <c r="J167" t="s">
        <v>46</v>
      </c>
      <c r="K167" s="86">
        <v>0</v>
      </c>
      <c r="O167" s="55">
        <f>movHeads_vision[[#This Row],[Q-ty4_1]]+movHeads_vision[[#This Row],[Q-ty4_2]]+movHeads_vision[[#This Row],[Q-ty4_3]]</f>
        <v>0</v>
      </c>
    </row>
    <row r="168" spans="1:15" x14ac:dyDescent="0.25">
      <c r="A168" s="98">
        <v>1</v>
      </c>
      <c r="B168" s="98">
        <v>1</v>
      </c>
      <c r="C168" s="105">
        <v>1001011</v>
      </c>
      <c r="D168" s="84" t="s">
        <v>22</v>
      </c>
      <c r="E168" s="92">
        <v>6</v>
      </c>
      <c r="F168" t="s">
        <v>46</v>
      </c>
      <c r="G168" s="86">
        <v>0</v>
      </c>
      <c r="H168" t="s">
        <v>46</v>
      </c>
      <c r="I168" s="86">
        <v>0</v>
      </c>
      <c r="J168" t="s">
        <v>46</v>
      </c>
      <c r="K168" s="86">
        <v>0</v>
      </c>
      <c r="O168" s="55">
        <f>movHeads_vision[[#This Row],[Q-ty4_1]]+movHeads_vision[[#This Row],[Q-ty4_2]]+movHeads_vision[[#This Row],[Q-ty4_3]]</f>
        <v>0</v>
      </c>
    </row>
    <row r="169" spans="1:15" x14ac:dyDescent="0.25">
      <c r="A169" s="99">
        <v>1</v>
      </c>
      <c r="B169" s="99">
        <v>1</v>
      </c>
      <c r="C169" s="105">
        <v>1001012</v>
      </c>
      <c r="D169" s="84" t="s">
        <v>23</v>
      </c>
      <c r="E169" s="92">
        <v>70</v>
      </c>
      <c r="F169" t="s">
        <v>46</v>
      </c>
      <c r="G169" s="86">
        <v>0</v>
      </c>
      <c r="H169" t="s">
        <v>46</v>
      </c>
      <c r="I169" s="86">
        <v>0</v>
      </c>
      <c r="J169" t="s">
        <v>46</v>
      </c>
      <c r="K169" s="86">
        <v>0</v>
      </c>
      <c r="O169" s="55">
        <f>movHeads_vision[[#This Row],[Q-ty4_1]]+movHeads_vision[[#This Row],[Q-ty4_2]]+movHeads_vision[[#This Row],[Q-ty4_3]]</f>
        <v>0</v>
      </c>
    </row>
    <row r="170" spans="1:15" x14ac:dyDescent="0.25">
      <c r="A170" s="98">
        <v>1</v>
      </c>
      <c r="B170" s="98">
        <v>1</v>
      </c>
      <c r="C170" s="105">
        <v>1001013</v>
      </c>
      <c r="D170" s="84" t="s">
        <v>24</v>
      </c>
      <c r="E170" s="92">
        <v>48</v>
      </c>
      <c r="F170" t="s">
        <v>83</v>
      </c>
      <c r="G170" s="86">
        <v>5</v>
      </c>
      <c r="H170" t="s">
        <v>46</v>
      </c>
      <c r="I170" s="86">
        <v>0</v>
      </c>
      <c r="J170" t="s">
        <v>46</v>
      </c>
      <c r="K170" s="86">
        <v>0</v>
      </c>
      <c r="O170" s="55">
        <f>movHeads_vision[[#This Row],[Q-ty4_1]]+movHeads_vision[[#This Row],[Q-ty4_2]]+movHeads_vision[[#This Row],[Q-ty4_3]]</f>
        <v>5</v>
      </c>
    </row>
    <row r="171" spans="1:15" x14ac:dyDescent="0.25">
      <c r="A171" s="99">
        <v>1</v>
      </c>
      <c r="B171" s="99">
        <v>1</v>
      </c>
      <c r="C171" s="105">
        <v>1001014</v>
      </c>
      <c r="D171" s="84" t="s">
        <v>25</v>
      </c>
      <c r="E171" s="92">
        <v>20</v>
      </c>
      <c r="F171" t="s">
        <v>46</v>
      </c>
      <c r="G171" s="86">
        <v>0</v>
      </c>
      <c r="H171" t="s">
        <v>46</v>
      </c>
      <c r="I171" s="86">
        <v>0</v>
      </c>
      <c r="J171" t="s">
        <v>46</v>
      </c>
      <c r="K171" s="86">
        <v>0</v>
      </c>
      <c r="O171" s="55">
        <f>movHeads_vision[[#This Row],[Q-ty4_1]]+movHeads_vision[[#This Row],[Q-ty4_2]]+movHeads_vision[[#This Row],[Q-ty4_3]]</f>
        <v>0</v>
      </c>
    </row>
    <row r="172" spans="1:15" x14ac:dyDescent="0.25">
      <c r="A172" s="98">
        <v>1</v>
      </c>
      <c r="B172" s="98">
        <v>1</v>
      </c>
      <c r="C172" s="105">
        <v>1001015</v>
      </c>
      <c r="D172" s="84" t="s">
        <v>26</v>
      </c>
      <c r="E172" s="92">
        <v>32</v>
      </c>
      <c r="F172" t="s">
        <v>46</v>
      </c>
      <c r="G172" s="86">
        <v>0</v>
      </c>
      <c r="H172" t="s">
        <v>46</v>
      </c>
      <c r="I172" s="86">
        <v>0</v>
      </c>
      <c r="J172" t="s">
        <v>46</v>
      </c>
      <c r="K172" s="86">
        <v>0</v>
      </c>
      <c r="O172" s="55">
        <f>movHeads_vision[[#This Row],[Q-ty4_1]]+movHeads_vision[[#This Row],[Q-ty4_2]]+movHeads_vision[[#This Row],[Q-ty4_3]]</f>
        <v>0</v>
      </c>
    </row>
    <row r="173" spans="1:15" x14ac:dyDescent="0.25">
      <c r="A173" s="99">
        <v>1</v>
      </c>
      <c r="B173" s="99">
        <v>1</v>
      </c>
      <c r="C173" s="105">
        <v>1001016</v>
      </c>
      <c r="D173" s="84" t="s">
        <v>27</v>
      </c>
      <c r="E173" s="92">
        <v>80</v>
      </c>
      <c r="F173" t="s">
        <v>46</v>
      </c>
      <c r="G173" s="86">
        <v>0</v>
      </c>
      <c r="H173" t="s">
        <v>46</v>
      </c>
      <c r="I173" s="86">
        <v>0</v>
      </c>
      <c r="J173" t="s">
        <v>46</v>
      </c>
      <c r="K173" s="86">
        <v>0</v>
      </c>
      <c r="O173" s="55">
        <f>movHeads_vision[[#This Row],[Q-ty4_1]]+movHeads_vision[[#This Row],[Q-ty4_2]]+movHeads_vision[[#This Row],[Q-ty4_3]]</f>
        <v>0</v>
      </c>
    </row>
    <row r="174" spans="1:15" x14ac:dyDescent="0.25">
      <c r="A174" s="98">
        <v>1</v>
      </c>
      <c r="B174" s="98">
        <v>1</v>
      </c>
      <c r="C174" s="105">
        <v>1001017</v>
      </c>
      <c r="D174" s="84" t="s">
        <v>28</v>
      </c>
      <c r="E174" s="92">
        <v>48</v>
      </c>
      <c r="F174" t="s">
        <v>84</v>
      </c>
      <c r="G174" s="86">
        <v>8</v>
      </c>
      <c r="H174" t="s">
        <v>46</v>
      </c>
      <c r="I174" s="86">
        <v>0</v>
      </c>
      <c r="J174" t="s">
        <v>46</v>
      </c>
      <c r="K174" s="86">
        <v>0</v>
      </c>
      <c r="O174" s="55">
        <f>movHeads_vision[[#This Row],[Q-ty4_1]]+movHeads_vision[[#This Row],[Q-ty4_2]]+movHeads_vision[[#This Row],[Q-ty4_3]]</f>
        <v>8</v>
      </c>
    </row>
    <row r="175" spans="1:15" x14ac:dyDescent="0.25">
      <c r="A175" s="99">
        <v>1</v>
      </c>
      <c r="B175" s="99">
        <v>1</v>
      </c>
      <c r="C175" s="105">
        <v>1001018</v>
      </c>
      <c r="D175" s="84" t="s">
        <v>29</v>
      </c>
      <c r="E175" s="92">
        <v>72</v>
      </c>
      <c r="F175" t="s">
        <v>85</v>
      </c>
      <c r="G175" s="86">
        <v>6</v>
      </c>
      <c r="H175" t="s">
        <v>46</v>
      </c>
      <c r="I175" s="86">
        <v>0</v>
      </c>
      <c r="J175" t="s">
        <v>46</v>
      </c>
      <c r="K175" s="86">
        <v>0</v>
      </c>
      <c r="O175" s="55">
        <f>movHeads_vision[[#This Row],[Q-ty4_1]]+movHeads_vision[[#This Row],[Q-ty4_2]]+movHeads_vision[[#This Row],[Q-ty4_3]]</f>
        <v>6</v>
      </c>
    </row>
    <row r="176" spans="1:15" x14ac:dyDescent="0.25">
      <c r="A176" s="98">
        <v>1</v>
      </c>
      <c r="B176" s="98">
        <v>1</v>
      </c>
      <c r="C176" s="105">
        <v>1001019</v>
      </c>
      <c r="D176" s="84" t="s">
        <v>30</v>
      </c>
      <c r="E176" s="92">
        <v>60</v>
      </c>
      <c r="F176" t="s">
        <v>46</v>
      </c>
      <c r="G176" s="86">
        <v>0</v>
      </c>
      <c r="H176" t="s">
        <v>46</v>
      </c>
      <c r="I176" s="86">
        <v>0</v>
      </c>
      <c r="J176" t="s">
        <v>46</v>
      </c>
      <c r="K176" s="86">
        <v>0</v>
      </c>
      <c r="O176" s="55">
        <f>movHeads_vision[[#This Row],[Q-ty4_1]]+movHeads_vision[[#This Row],[Q-ty4_2]]+movHeads_vision[[#This Row],[Q-ty4_3]]</f>
        <v>0</v>
      </c>
    </row>
    <row r="177" spans="1:15" x14ac:dyDescent="0.25">
      <c r="A177" s="99">
        <v>1</v>
      </c>
      <c r="B177" s="99">
        <v>1</v>
      </c>
      <c r="C177" s="105">
        <v>1001020</v>
      </c>
      <c r="D177" s="84" t="s">
        <v>31</v>
      </c>
      <c r="E177" s="92">
        <v>52</v>
      </c>
      <c r="F177" t="s">
        <v>110</v>
      </c>
      <c r="G177" s="86">
        <v>2</v>
      </c>
      <c r="H177" t="s">
        <v>46</v>
      </c>
      <c r="I177" s="86">
        <v>0</v>
      </c>
      <c r="J177" t="s">
        <v>46</v>
      </c>
      <c r="K177" s="86">
        <v>0</v>
      </c>
      <c r="O177" s="55">
        <f>movHeads_vision[[#This Row],[Q-ty4_1]]+movHeads_vision[[#This Row],[Q-ty4_2]]+movHeads_vision[[#This Row],[Q-ty4_3]]</f>
        <v>2</v>
      </c>
    </row>
    <row r="178" spans="1:15" x14ac:dyDescent="0.25">
      <c r="A178" s="98">
        <v>1</v>
      </c>
      <c r="B178" s="98">
        <v>1</v>
      </c>
      <c r="C178" s="105">
        <v>1001021</v>
      </c>
      <c r="D178" s="84" t="s">
        <v>32</v>
      </c>
      <c r="E178" s="92">
        <v>21</v>
      </c>
      <c r="F178" t="s">
        <v>111</v>
      </c>
      <c r="G178" s="86">
        <v>16</v>
      </c>
      <c r="H178" t="s">
        <v>46</v>
      </c>
      <c r="I178" s="86">
        <v>0</v>
      </c>
      <c r="J178" t="s">
        <v>46</v>
      </c>
      <c r="K178" s="86">
        <v>0</v>
      </c>
      <c r="O178" s="55">
        <f>movHeads_vision[[#This Row],[Q-ty4_1]]+movHeads_vision[[#This Row],[Q-ty4_2]]+movHeads_vision[[#This Row],[Q-ty4_3]]</f>
        <v>16</v>
      </c>
    </row>
    <row r="179" spans="1:15" x14ac:dyDescent="0.25">
      <c r="A179" s="99">
        <v>1</v>
      </c>
      <c r="B179" s="99">
        <v>1</v>
      </c>
      <c r="C179" s="105">
        <v>1001022</v>
      </c>
      <c r="D179" s="84" t="s">
        <v>33</v>
      </c>
      <c r="E179" s="92">
        <v>52</v>
      </c>
      <c r="F179" t="s">
        <v>88</v>
      </c>
      <c r="G179" s="86">
        <v>1</v>
      </c>
      <c r="H179" t="s">
        <v>112</v>
      </c>
      <c r="I179" s="86">
        <v>33</v>
      </c>
      <c r="J179" t="s">
        <v>46</v>
      </c>
      <c r="K179" s="86">
        <v>0</v>
      </c>
      <c r="O179" s="55">
        <f>movHeads_vision[[#This Row],[Q-ty4_1]]+movHeads_vision[[#This Row],[Q-ty4_2]]+movHeads_vision[[#This Row],[Q-ty4_3]]</f>
        <v>34</v>
      </c>
    </row>
    <row r="180" spans="1:15" x14ac:dyDescent="0.25">
      <c r="A180" s="98">
        <v>1</v>
      </c>
      <c r="B180" s="98">
        <v>1</v>
      </c>
      <c r="C180" s="105">
        <v>1001023</v>
      </c>
      <c r="D180" s="84" t="s">
        <v>34</v>
      </c>
      <c r="E180" s="92">
        <v>64</v>
      </c>
      <c r="F180" t="s">
        <v>69</v>
      </c>
      <c r="G180" s="86">
        <v>10</v>
      </c>
      <c r="H180" t="s">
        <v>46</v>
      </c>
      <c r="I180" s="86">
        <v>0</v>
      </c>
      <c r="J180" t="s">
        <v>46</v>
      </c>
      <c r="K180" s="86">
        <v>0</v>
      </c>
      <c r="O180" s="55">
        <f>movHeads_vision[[#This Row],[Q-ty4_1]]+movHeads_vision[[#This Row],[Q-ty4_2]]+movHeads_vision[[#This Row],[Q-ty4_3]]</f>
        <v>10</v>
      </c>
    </row>
    <row r="181" spans="1:15" x14ac:dyDescent="0.25">
      <c r="A181" s="99">
        <v>1</v>
      </c>
      <c r="B181" s="99">
        <v>1</v>
      </c>
      <c r="C181" s="105">
        <v>1001024</v>
      </c>
      <c r="D181" s="84" t="s">
        <v>35</v>
      </c>
      <c r="E181" s="92">
        <v>100</v>
      </c>
      <c r="F181" t="s">
        <v>46</v>
      </c>
      <c r="G181" s="86">
        <v>0</v>
      </c>
      <c r="H181" t="s">
        <v>46</v>
      </c>
      <c r="I181" s="86">
        <v>0</v>
      </c>
      <c r="J181" t="s">
        <v>46</v>
      </c>
      <c r="K181" s="86">
        <v>0</v>
      </c>
      <c r="O181" s="55">
        <f>movHeads_vision[[#This Row],[Q-ty4_1]]+movHeads_vision[[#This Row],[Q-ty4_2]]+movHeads_vision[[#This Row],[Q-ty4_3]]</f>
        <v>0</v>
      </c>
    </row>
    <row r="182" spans="1:15" x14ac:dyDescent="0.25">
      <c r="A182" s="98">
        <v>1</v>
      </c>
      <c r="B182" s="98">
        <v>1</v>
      </c>
      <c r="C182" s="105">
        <v>1001025</v>
      </c>
      <c r="D182" s="84" t="s">
        <v>36</v>
      </c>
      <c r="E182" s="92">
        <v>100</v>
      </c>
      <c r="F182" t="s">
        <v>46</v>
      </c>
      <c r="G182" s="86">
        <v>0</v>
      </c>
      <c r="H182" t="s">
        <v>46</v>
      </c>
      <c r="I182" s="86">
        <v>0</v>
      </c>
      <c r="J182" t="s">
        <v>46</v>
      </c>
      <c r="K182" s="86">
        <v>0</v>
      </c>
      <c r="O182" s="55">
        <f>movHeads_vision[[#This Row],[Q-ty4_1]]+movHeads_vision[[#This Row],[Q-ty4_2]]+movHeads_vision[[#This Row],[Q-ty4_3]]</f>
        <v>0</v>
      </c>
    </row>
    <row r="183" spans="1:15" x14ac:dyDescent="0.25">
      <c r="A183" s="99">
        <v>1</v>
      </c>
      <c r="B183" s="99">
        <v>1</v>
      </c>
      <c r="C183" s="105">
        <v>1001026</v>
      </c>
      <c r="D183" s="84" t="s">
        <v>37</v>
      </c>
      <c r="E183" s="92">
        <v>40</v>
      </c>
      <c r="F183" t="s">
        <v>46</v>
      </c>
      <c r="G183" s="86">
        <v>0</v>
      </c>
      <c r="H183" t="s">
        <v>46</v>
      </c>
      <c r="I183" s="86">
        <v>0</v>
      </c>
      <c r="J183" t="s">
        <v>46</v>
      </c>
      <c r="K183" s="86">
        <v>0</v>
      </c>
      <c r="O183" s="55">
        <f>movHeads_vision[[#This Row],[Q-ty4_1]]+movHeads_vision[[#This Row],[Q-ty4_2]]+movHeads_vision[[#This Row],[Q-ty4_3]]</f>
        <v>0</v>
      </c>
    </row>
    <row r="184" spans="1:15" x14ac:dyDescent="0.25">
      <c r="A184" s="98">
        <v>1</v>
      </c>
      <c r="B184" s="98">
        <v>1</v>
      </c>
      <c r="C184" s="105">
        <v>1001027</v>
      </c>
      <c r="D184" s="84" t="s">
        <v>38</v>
      </c>
      <c r="E184" s="92">
        <v>60</v>
      </c>
      <c r="F184" t="s">
        <v>46</v>
      </c>
      <c r="G184" s="86">
        <v>0</v>
      </c>
      <c r="H184" t="s">
        <v>46</v>
      </c>
      <c r="I184" s="86">
        <v>0</v>
      </c>
      <c r="J184" t="s">
        <v>46</v>
      </c>
      <c r="K184" s="86">
        <v>0</v>
      </c>
      <c r="O184" s="55">
        <f>movHeads_vision[[#This Row],[Q-ty4_1]]+movHeads_vision[[#This Row],[Q-ty4_2]]+movHeads_vision[[#This Row],[Q-ty4_3]]</f>
        <v>0</v>
      </c>
    </row>
    <row r="185" spans="1:15" x14ac:dyDescent="0.25">
      <c r="D185" s="84"/>
      <c r="E185" s="92"/>
      <c r="G185" s="86"/>
      <c r="I185" s="86"/>
      <c r="K185" s="86"/>
    </row>
    <row r="195" spans="1:15" ht="15.75" thickBot="1" x14ac:dyDescent="0.3">
      <c r="A195" s="100" t="s">
        <v>264</v>
      </c>
      <c r="B195" s="100" t="s">
        <v>265</v>
      </c>
      <c r="C195" t="s">
        <v>0</v>
      </c>
      <c r="D195" s="96" t="s">
        <v>1</v>
      </c>
      <c r="E195" s="92" t="s">
        <v>2</v>
      </c>
      <c r="F195" s="96" t="s">
        <v>113</v>
      </c>
      <c r="G195" s="91" t="s">
        <v>114</v>
      </c>
      <c r="H195" s="96" t="s">
        <v>115</v>
      </c>
      <c r="I195" s="91" t="s">
        <v>116</v>
      </c>
      <c r="J195" s="96" t="s">
        <v>117</v>
      </c>
      <c r="K195" s="91" t="s">
        <v>118</v>
      </c>
    </row>
    <row r="196" spans="1:15" x14ac:dyDescent="0.25">
      <c r="A196" s="98">
        <v>1</v>
      </c>
      <c r="B196" s="98">
        <v>1</v>
      </c>
      <c r="C196" s="105">
        <v>1001001</v>
      </c>
      <c r="D196" s="84" t="s">
        <v>12</v>
      </c>
      <c r="E196" s="92">
        <v>128</v>
      </c>
      <c r="F196" t="s">
        <v>46</v>
      </c>
      <c r="G196" s="86">
        <v>0</v>
      </c>
      <c r="H196" t="s">
        <v>46</v>
      </c>
      <c r="I196" s="86">
        <v>0</v>
      </c>
      <c r="J196" t="s">
        <v>46</v>
      </c>
      <c r="K196" s="86">
        <v>0</v>
      </c>
      <c r="O196" s="56">
        <f>movHeads_stage[[#This Row],[Q-ty5_1]]+movHeads_stage[[#This Row],[Q-ty5_2]]+movHeads_stage[[#This Row],[Q-ty5_3]]</f>
        <v>0</v>
      </c>
    </row>
    <row r="197" spans="1:15" x14ac:dyDescent="0.25">
      <c r="A197" s="99">
        <v>1</v>
      </c>
      <c r="B197" s="99">
        <v>1</v>
      </c>
      <c r="C197" s="105">
        <v>1001002</v>
      </c>
      <c r="D197" s="84" t="s">
        <v>13</v>
      </c>
      <c r="E197" s="92">
        <v>48</v>
      </c>
      <c r="F197" t="s">
        <v>46</v>
      </c>
      <c r="G197" s="86">
        <v>0</v>
      </c>
      <c r="H197" t="s">
        <v>46</v>
      </c>
      <c r="I197" s="86">
        <v>0</v>
      </c>
      <c r="J197" t="s">
        <v>46</v>
      </c>
      <c r="K197" s="86">
        <v>0</v>
      </c>
      <c r="O197" s="56">
        <f>movHeads_stage[[#This Row],[Q-ty5_1]]+movHeads_stage[[#This Row],[Q-ty5_2]]+movHeads_stage[[#This Row],[Q-ty5_3]]</f>
        <v>0</v>
      </c>
    </row>
    <row r="198" spans="1:15" x14ac:dyDescent="0.25">
      <c r="A198" s="98">
        <v>1</v>
      </c>
      <c r="B198" s="98">
        <v>1</v>
      </c>
      <c r="C198" s="105">
        <v>1001003</v>
      </c>
      <c r="D198" s="84" t="s">
        <v>14</v>
      </c>
      <c r="E198" s="92">
        <v>12</v>
      </c>
      <c r="F198" t="s">
        <v>119</v>
      </c>
      <c r="G198" s="86">
        <v>12</v>
      </c>
      <c r="H198" t="s">
        <v>46</v>
      </c>
      <c r="I198" s="86">
        <v>0</v>
      </c>
      <c r="J198" t="s">
        <v>46</v>
      </c>
      <c r="K198" s="86">
        <v>0</v>
      </c>
      <c r="O198" s="56">
        <f>movHeads_stage[[#This Row],[Q-ty5_1]]+movHeads_stage[[#This Row],[Q-ty5_2]]+movHeads_stage[[#This Row],[Q-ty5_3]]</f>
        <v>12</v>
      </c>
    </row>
    <row r="199" spans="1:15" x14ac:dyDescent="0.25">
      <c r="A199" s="99">
        <v>1</v>
      </c>
      <c r="B199" s="99">
        <v>1</v>
      </c>
      <c r="C199" s="105">
        <v>1001004</v>
      </c>
      <c r="D199" s="84" t="s">
        <v>15</v>
      </c>
      <c r="E199" s="92">
        <v>24</v>
      </c>
      <c r="F199" t="s">
        <v>46</v>
      </c>
      <c r="G199" s="86">
        <v>0</v>
      </c>
      <c r="H199" t="s">
        <v>46</v>
      </c>
      <c r="I199" s="86">
        <v>0</v>
      </c>
      <c r="J199" t="s">
        <v>46</v>
      </c>
      <c r="K199" s="86">
        <v>0</v>
      </c>
      <c r="O199" s="56">
        <f>movHeads_stage[[#This Row],[Q-ty5_1]]+movHeads_stage[[#This Row],[Q-ty5_2]]+movHeads_stage[[#This Row],[Q-ty5_3]]</f>
        <v>0</v>
      </c>
    </row>
    <row r="200" spans="1:15" x14ac:dyDescent="0.25">
      <c r="A200" s="98">
        <v>1</v>
      </c>
      <c r="B200" s="98">
        <v>1</v>
      </c>
      <c r="C200" s="105">
        <v>1001005</v>
      </c>
      <c r="D200" s="84" t="s">
        <v>16</v>
      </c>
      <c r="E200" s="92">
        <v>66</v>
      </c>
      <c r="F200" t="s">
        <v>120</v>
      </c>
      <c r="G200" s="86">
        <v>2</v>
      </c>
      <c r="H200" t="s">
        <v>46</v>
      </c>
      <c r="I200" s="86">
        <v>0</v>
      </c>
      <c r="J200" t="s">
        <v>46</v>
      </c>
      <c r="K200" s="86">
        <v>0</v>
      </c>
      <c r="O200" s="56">
        <f>movHeads_stage[[#This Row],[Q-ty5_1]]+movHeads_stage[[#This Row],[Q-ty5_2]]+movHeads_stage[[#This Row],[Q-ty5_3]]</f>
        <v>2</v>
      </c>
    </row>
    <row r="201" spans="1:15" x14ac:dyDescent="0.25">
      <c r="A201" s="99">
        <v>1</v>
      </c>
      <c r="B201" s="99">
        <v>1</v>
      </c>
      <c r="C201" s="105">
        <v>1001006</v>
      </c>
      <c r="D201" s="84" t="s">
        <v>17</v>
      </c>
      <c r="E201" s="92">
        <v>64</v>
      </c>
      <c r="F201" t="s">
        <v>46</v>
      </c>
      <c r="G201" s="86">
        <v>0</v>
      </c>
      <c r="H201" t="s">
        <v>46</v>
      </c>
      <c r="I201" s="86">
        <v>0</v>
      </c>
      <c r="J201" t="s">
        <v>46</v>
      </c>
      <c r="K201" s="86">
        <v>0</v>
      </c>
      <c r="O201" s="56">
        <f>movHeads_stage[[#This Row],[Q-ty5_1]]+movHeads_stage[[#This Row],[Q-ty5_2]]+movHeads_stage[[#This Row],[Q-ty5_3]]</f>
        <v>0</v>
      </c>
    </row>
    <row r="202" spans="1:15" x14ac:dyDescent="0.25">
      <c r="A202" s="98">
        <v>1</v>
      </c>
      <c r="B202" s="98">
        <v>1</v>
      </c>
      <c r="C202" s="105">
        <v>1001007</v>
      </c>
      <c r="D202" s="84" t="s">
        <v>18</v>
      </c>
      <c r="E202" s="92">
        <v>28</v>
      </c>
      <c r="F202" t="s">
        <v>46</v>
      </c>
      <c r="G202" s="86">
        <v>0</v>
      </c>
      <c r="H202" t="s">
        <v>46</v>
      </c>
      <c r="I202" s="86">
        <v>0</v>
      </c>
      <c r="J202" t="s">
        <v>46</v>
      </c>
      <c r="K202" s="86">
        <v>0</v>
      </c>
      <c r="O202" s="56">
        <f>movHeads_stage[[#This Row],[Q-ty5_1]]+movHeads_stage[[#This Row],[Q-ty5_2]]+movHeads_stage[[#This Row],[Q-ty5_3]]</f>
        <v>0</v>
      </c>
    </row>
    <row r="203" spans="1:15" x14ac:dyDescent="0.25">
      <c r="A203" s="99">
        <v>1</v>
      </c>
      <c r="B203" s="99">
        <v>1</v>
      </c>
      <c r="C203" s="105">
        <v>1001008</v>
      </c>
      <c r="D203" s="84" t="s">
        <v>19</v>
      </c>
      <c r="E203" s="92">
        <v>24</v>
      </c>
      <c r="F203" t="s">
        <v>46</v>
      </c>
      <c r="G203" s="86">
        <v>0</v>
      </c>
      <c r="H203" t="s">
        <v>46</v>
      </c>
      <c r="I203" s="86">
        <v>0</v>
      </c>
      <c r="J203" t="s">
        <v>46</v>
      </c>
      <c r="K203" s="86">
        <v>0</v>
      </c>
      <c r="O203" s="56">
        <f>movHeads_stage[[#This Row],[Q-ty5_1]]+movHeads_stage[[#This Row],[Q-ty5_2]]+movHeads_stage[[#This Row],[Q-ty5_3]]</f>
        <v>0</v>
      </c>
    </row>
    <row r="204" spans="1:15" x14ac:dyDescent="0.25">
      <c r="A204" s="98">
        <v>1</v>
      </c>
      <c r="B204" s="98">
        <v>1</v>
      </c>
      <c r="C204" s="105">
        <v>1001009</v>
      </c>
      <c r="D204" s="84" t="s">
        <v>20</v>
      </c>
      <c r="E204" s="92">
        <v>40</v>
      </c>
      <c r="F204" t="s">
        <v>46</v>
      </c>
      <c r="G204" s="86">
        <v>0</v>
      </c>
      <c r="H204" t="s">
        <v>46</v>
      </c>
      <c r="I204" s="86">
        <v>0</v>
      </c>
      <c r="J204" t="s">
        <v>46</v>
      </c>
      <c r="K204" s="86">
        <v>0</v>
      </c>
      <c r="O204" s="56">
        <f>movHeads_stage[[#This Row],[Q-ty5_1]]+movHeads_stage[[#This Row],[Q-ty5_2]]+movHeads_stage[[#This Row],[Q-ty5_3]]</f>
        <v>0</v>
      </c>
    </row>
    <row r="205" spans="1:15" x14ac:dyDescent="0.25">
      <c r="A205" s="99">
        <v>1</v>
      </c>
      <c r="B205" s="99">
        <v>1</v>
      </c>
      <c r="C205" s="105">
        <v>1001010</v>
      </c>
      <c r="D205" s="84" t="s">
        <v>21</v>
      </c>
      <c r="E205" s="92">
        <v>18</v>
      </c>
      <c r="F205" t="s">
        <v>46</v>
      </c>
      <c r="G205" s="86">
        <v>0</v>
      </c>
      <c r="H205" t="s">
        <v>46</v>
      </c>
      <c r="I205" s="86">
        <v>0</v>
      </c>
      <c r="J205" t="s">
        <v>46</v>
      </c>
      <c r="K205" s="86">
        <v>0</v>
      </c>
      <c r="O205" s="56">
        <f>movHeads_stage[[#This Row],[Q-ty5_1]]+movHeads_stage[[#This Row],[Q-ty5_2]]+movHeads_stage[[#This Row],[Q-ty5_3]]</f>
        <v>0</v>
      </c>
    </row>
    <row r="206" spans="1:15" x14ac:dyDescent="0.25">
      <c r="A206" s="98">
        <v>1</v>
      </c>
      <c r="B206" s="98">
        <v>1</v>
      </c>
      <c r="C206" s="105">
        <v>1001011</v>
      </c>
      <c r="D206" s="84" t="s">
        <v>22</v>
      </c>
      <c r="E206" s="92">
        <v>6</v>
      </c>
      <c r="F206" t="s">
        <v>46</v>
      </c>
      <c r="G206" s="86">
        <v>0</v>
      </c>
      <c r="H206" t="s">
        <v>46</v>
      </c>
      <c r="I206" s="86">
        <v>0</v>
      </c>
      <c r="J206" t="s">
        <v>46</v>
      </c>
      <c r="K206" s="86">
        <v>0</v>
      </c>
      <c r="O206" s="56">
        <f>movHeads_stage[[#This Row],[Q-ty5_1]]+movHeads_stage[[#This Row],[Q-ty5_2]]+movHeads_stage[[#This Row],[Q-ty5_3]]</f>
        <v>0</v>
      </c>
    </row>
    <row r="207" spans="1:15" x14ac:dyDescent="0.25">
      <c r="A207" s="99">
        <v>1</v>
      </c>
      <c r="B207" s="99">
        <v>1</v>
      </c>
      <c r="C207" s="105">
        <v>1001012</v>
      </c>
      <c r="D207" s="84" t="s">
        <v>23</v>
      </c>
      <c r="E207" s="92">
        <v>70</v>
      </c>
      <c r="F207" t="s">
        <v>46</v>
      </c>
      <c r="G207" s="86">
        <v>0</v>
      </c>
      <c r="H207" t="s">
        <v>46</v>
      </c>
      <c r="I207" s="86">
        <v>0</v>
      </c>
      <c r="J207" t="s">
        <v>46</v>
      </c>
      <c r="K207" s="86">
        <v>0</v>
      </c>
      <c r="O207" s="56">
        <f>movHeads_stage[[#This Row],[Q-ty5_1]]+movHeads_stage[[#This Row],[Q-ty5_2]]+movHeads_stage[[#This Row],[Q-ty5_3]]</f>
        <v>0</v>
      </c>
    </row>
    <row r="208" spans="1:15" x14ac:dyDescent="0.25">
      <c r="A208" s="98">
        <v>1</v>
      </c>
      <c r="B208" s="98">
        <v>1</v>
      </c>
      <c r="C208" s="105">
        <v>1001013</v>
      </c>
      <c r="D208" s="84" t="s">
        <v>24</v>
      </c>
      <c r="E208" s="92">
        <v>48</v>
      </c>
      <c r="F208" t="s">
        <v>46</v>
      </c>
      <c r="G208" s="86">
        <v>0</v>
      </c>
      <c r="H208" t="s">
        <v>46</v>
      </c>
      <c r="I208" s="86">
        <v>0</v>
      </c>
      <c r="J208" t="s">
        <v>46</v>
      </c>
      <c r="K208" s="86">
        <v>0</v>
      </c>
      <c r="O208" s="56">
        <f>movHeads_stage[[#This Row],[Q-ty5_1]]+movHeads_stage[[#This Row],[Q-ty5_2]]+movHeads_stage[[#This Row],[Q-ty5_3]]</f>
        <v>0</v>
      </c>
    </row>
    <row r="209" spans="1:15" x14ac:dyDescent="0.25">
      <c r="A209" s="99">
        <v>1</v>
      </c>
      <c r="B209" s="99">
        <v>1</v>
      </c>
      <c r="C209" s="105">
        <v>1001014</v>
      </c>
      <c r="D209" s="84" t="s">
        <v>25</v>
      </c>
      <c r="E209" s="92">
        <v>20</v>
      </c>
      <c r="F209" t="s">
        <v>59</v>
      </c>
      <c r="G209" s="86">
        <v>6</v>
      </c>
      <c r="H209" t="s">
        <v>46</v>
      </c>
      <c r="I209" s="86">
        <v>0</v>
      </c>
      <c r="J209" t="s">
        <v>46</v>
      </c>
      <c r="K209" s="86">
        <v>0</v>
      </c>
      <c r="O209" s="56">
        <f>movHeads_stage[[#This Row],[Q-ty5_1]]+movHeads_stage[[#This Row],[Q-ty5_2]]+movHeads_stage[[#This Row],[Q-ty5_3]]</f>
        <v>6</v>
      </c>
    </row>
    <row r="210" spans="1:15" x14ac:dyDescent="0.25">
      <c r="A210" s="98">
        <v>1</v>
      </c>
      <c r="B210" s="98">
        <v>1</v>
      </c>
      <c r="C210" s="105">
        <v>1001015</v>
      </c>
      <c r="D210" s="84" t="s">
        <v>26</v>
      </c>
      <c r="E210" s="92">
        <v>32</v>
      </c>
      <c r="F210" t="s">
        <v>46</v>
      </c>
      <c r="G210" s="86">
        <v>0</v>
      </c>
      <c r="H210" t="s">
        <v>46</v>
      </c>
      <c r="I210" s="86">
        <v>0</v>
      </c>
      <c r="J210" t="s">
        <v>46</v>
      </c>
      <c r="K210" s="86">
        <v>0</v>
      </c>
      <c r="O210" s="56">
        <f>movHeads_stage[[#This Row],[Q-ty5_1]]+movHeads_stage[[#This Row],[Q-ty5_2]]+movHeads_stage[[#This Row],[Q-ty5_3]]</f>
        <v>0</v>
      </c>
    </row>
    <row r="211" spans="1:15" x14ac:dyDescent="0.25">
      <c r="A211" s="99">
        <v>1</v>
      </c>
      <c r="B211" s="99">
        <v>1</v>
      </c>
      <c r="C211" s="105">
        <v>1001016</v>
      </c>
      <c r="D211" s="84" t="s">
        <v>27</v>
      </c>
      <c r="E211" s="92">
        <v>80</v>
      </c>
      <c r="F211" t="s">
        <v>46</v>
      </c>
      <c r="G211" s="86">
        <v>0</v>
      </c>
      <c r="H211" t="s">
        <v>46</v>
      </c>
      <c r="I211" s="86">
        <v>0</v>
      </c>
      <c r="J211" t="s">
        <v>46</v>
      </c>
      <c r="K211" s="86">
        <v>0</v>
      </c>
      <c r="O211" s="56">
        <f>movHeads_stage[[#This Row],[Q-ty5_1]]+movHeads_stage[[#This Row],[Q-ty5_2]]+movHeads_stage[[#This Row],[Q-ty5_3]]</f>
        <v>0</v>
      </c>
    </row>
    <row r="212" spans="1:15" x14ac:dyDescent="0.25">
      <c r="A212" s="98">
        <v>1</v>
      </c>
      <c r="B212" s="98">
        <v>1</v>
      </c>
      <c r="C212" s="105">
        <v>1001017</v>
      </c>
      <c r="D212" s="84" t="s">
        <v>28</v>
      </c>
      <c r="E212" s="92">
        <v>48</v>
      </c>
      <c r="F212" t="s">
        <v>46</v>
      </c>
      <c r="G212" s="86">
        <v>0</v>
      </c>
      <c r="H212" t="s">
        <v>46</v>
      </c>
      <c r="I212" s="86">
        <v>0</v>
      </c>
      <c r="J212" t="s">
        <v>46</v>
      </c>
      <c r="K212" s="86">
        <v>0</v>
      </c>
      <c r="O212" s="56">
        <f>movHeads_stage[[#This Row],[Q-ty5_1]]+movHeads_stage[[#This Row],[Q-ty5_2]]+movHeads_stage[[#This Row],[Q-ty5_3]]</f>
        <v>0</v>
      </c>
    </row>
    <row r="213" spans="1:15" x14ac:dyDescent="0.25">
      <c r="A213" s="99">
        <v>1</v>
      </c>
      <c r="B213" s="99">
        <v>1</v>
      </c>
      <c r="C213" s="105">
        <v>1001018</v>
      </c>
      <c r="D213" s="84" t="s">
        <v>29</v>
      </c>
      <c r="E213" s="92">
        <v>72</v>
      </c>
      <c r="F213" t="s">
        <v>85</v>
      </c>
      <c r="G213" s="86">
        <v>10</v>
      </c>
      <c r="H213" t="s">
        <v>46</v>
      </c>
      <c r="I213" s="86">
        <v>0</v>
      </c>
      <c r="J213" t="s">
        <v>46</v>
      </c>
      <c r="K213" s="86">
        <v>0</v>
      </c>
      <c r="O213" s="56">
        <f>movHeads_stage[[#This Row],[Q-ty5_1]]+movHeads_stage[[#This Row],[Q-ty5_2]]+movHeads_stage[[#This Row],[Q-ty5_3]]</f>
        <v>10</v>
      </c>
    </row>
    <row r="214" spans="1:15" x14ac:dyDescent="0.25">
      <c r="A214" s="98">
        <v>1</v>
      </c>
      <c r="B214" s="98">
        <v>1</v>
      </c>
      <c r="C214" s="105">
        <v>1001019</v>
      </c>
      <c r="D214" s="84" t="s">
        <v>30</v>
      </c>
      <c r="E214" s="92">
        <v>60</v>
      </c>
      <c r="F214" t="s">
        <v>46</v>
      </c>
      <c r="G214" s="86">
        <v>0</v>
      </c>
      <c r="H214" t="s">
        <v>46</v>
      </c>
      <c r="I214" s="86">
        <v>0</v>
      </c>
      <c r="J214" t="s">
        <v>46</v>
      </c>
      <c r="K214" s="86">
        <v>0</v>
      </c>
      <c r="O214" s="56">
        <f>movHeads_stage[[#This Row],[Q-ty5_1]]+movHeads_stage[[#This Row],[Q-ty5_2]]+movHeads_stage[[#This Row],[Q-ty5_3]]</f>
        <v>0</v>
      </c>
    </row>
    <row r="215" spans="1:15" x14ac:dyDescent="0.25">
      <c r="A215" s="99">
        <v>1</v>
      </c>
      <c r="B215" s="99">
        <v>1</v>
      </c>
      <c r="C215" s="105">
        <v>1001020</v>
      </c>
      <c r="D215" s="84" t="s">
        <v>31</v>
      </c>
      <c r="E215" s="92">
        <v>52</v>
      </c>
      <c r="F215" t="s">
        <v>46</v>
      </c>
      <c r="G215" s="86">
        <v>0</v>
      </c>
      <c r="H215" t="s">
        <v>46</v>
      </c>
      <c r="I215" s="86">
        <v>0</v>
      </c>
      <c r="J215" t="s">
        <v>46</v>
      </c>
      <c r="K215" s="86">
        <v>0</v>
      </c>
      <c r="O215" s="56">
        <f>movHeads_stage[[#This Row],[Q-ty5_1]]+movHeads_stage[[#This Row],[Q-ty5_2]]+movHeads_stage[[#This Row],[Q-ty5_3]]</f>
        <v>0</v>
      </c>
    </row>
    <row r="216" spans="1:15" x14ac:dyDescent="0.25">
      <c r="A216" s="98">
        <v>1</v>
      </c>
      <c r="B216" s="98">
        <v>1</v>
      </c>
      <c r="C216" s="105">
        <v>1001021</v>
      </c>
      <c r="D216" s="84" t="s">
        <v>32</v>
      </c>
      <c r="E216" s="92">
        <v>21</v>
      </c>
      <c r="F216" t="s">
        <v>46</v>
      </c>
      <c r="G216" s="86">
        <v>0</v>
      </c>
      <c r="H216" t="s">
        <v>46</v>
      </c>
      <c r="I216" s="86">
        <v>0</v>
      </c>
      <c r="J216" t="s">
        <v>46</v>
      </c>
      <c r="K216" s="86">
        <v>0</v>
      </c>
      <c r="O216" s="56">
        <f>movHeads_stage[[#This Row],[Q-ty5_1]]+movHeads_stage[[#This Row],[Q-ty5_2]]+movHeads_stage[[#This Row],[Q-ty5_3]]</f>
        <v>0</v>
      </c>
    </row>
    <row r="217" spans="1:15" x14ac:dyDescent="0.25">
      <c r="A217" s="99">
        <v>1</v>
      </c>
      <c r="B217" s="99">
        <v>1</v>
      </c>
      <c r="C217" s="105">
        <v>1001022</v>
      </c>
      <c r="D217" s="84" t="s">
        <v>33</v>
      </c>
      <c r="E217" s="92">
        <v>52</v>
      </c>
      <c r="F217" t="s">
        <v>46</v>
      </c>
      <c r="G217" s="86">
        <v>0</v>
      </c>
      <c r="H217" t="s">
        <v>46</v>
      </c>
      <c r="I217" s="86">
        <v>0</v>
      </c>
      <c r="J217" t="s">
        <v>46</v>
      </c>
      <c r="K217" s="86">
        <v>0</v>
      </c>
      <c r="O217" s="56">
        <f>movHeads_stage[[#This Row],[Q-ty5_1]]+movHeads_stage[[#This Row],[Q-ty5_2]]+movHeads_stage[[#This Row],[Q-ty5_3]]</f>
        <v>0</v>
      </c>
    </row>
    <row r="218" spans="1:15" x14ac:dyDescent="0.25">
      <c r="A218" s="98">
        <v>1</v>
      </c>
      <c r="B218" s="98">
        <v>1</v>
      </c>
      <c r="C218" s="105">
        <v>1001023</v>
      </c>
      <c r="D218" s="84" t="s">
        <v>34</v>
      </c>
      <c r="E218" s="92">
        <v>64</v>
      </c>
      <c r="F218" t="s">
        <v>46</v>
      </c>
      <c r="G218" s="86">
        <v>0</v>
      </c>
      <c r="H218" t="s">
        <v>46</v>
      </c>
      <c r="I218" s="86">
        <v>0</v>
      </c>
      <c r="J218" t="s">
        <v>46</v>
      </c>
      <c r="K218" s="86">
        <v>0</v>
      </c>
      <c r="O218" s="56">
        <f>movHeads_stage[[#This Row],[Q-ty5_1]]+movHeads_stage[[#This Row],[Q-ty5_2]]+movHeads_stage[[#This Row],[Q-ty5_3]]</f>
        <v>0</v>
      </c>
    </row>
    <row r="219" spans="1:15" x14ac:dyDescent="0.25">
      <c r="A219" s="99">
        <v>1</v>
      </c>
      <c r="B219" s="99">
        <v>1</v>
      </c>
      <c r="C219" s="105">
        <v>1001024</v>
      </c>
      <c r="D219" s="84" t="s">
        <v>35</v>
      </c>
      <c r="E219" s="92">
        <v>100</v>
      </c>
      <c r="F219" t="s">
        <v>46</v>
      </c>
      <c r="G219" s="86">
        <v>0</v>
      </c>
      <c r="H219" t="s">
        <v>46</v>
      </c>
      <c r="I219" s="86">
        <v>0</v>
      </c>
      <c r="J219" t="s">
        <v>46</v>
      </c>
      <c r="K219" s="86">
        <v>0</v>
      </c>
      <c r="O219" s="56">
        <f>movHeads_stage[[#This Row],[Q-ty5_1]]+movHeads_stage[[#This Row],[Q-ty5_2]]+movHeads_stage[[#This Row],[Q-ty5_3]]</f>
        <v>0</v>
      </c>
    </row>
    <row r="220" spans="1:15" x14ac:dyDescent="0.25">
      <c r="A220" s="98">
        <v>1</v>
      </c>
      <c r="B220" s="98">
        <v>1</v>
      </c>
      <c r="C220" s="105">
        <v>1001025</v>
      </c>
      <c r="D220" s="84" t="s">
        <v>36</v>
      </c>
      <c r="E220" s="92">
        <v>100</v>
      </c>
      <c r="F220" t="s">
        <v>46</v>
      </c>
      <c r="G220" s="86">
        <v>0</v>
      </c>
      <c r="H220" t="s">
        <v>46</v>
      </c>
      <c r="I220" s="86">
        <v>0</v>
      </c>
      <c r="J220" t="s">
        <v>46</v>
      </c>
      <c r="K220" s="86">
        <v>0</v>
      </c>
      <c r="O220" s="56">
        <f>movHeads_stage[[#This Row],[Q-ty5_1]]+movHeads_stage[[#This Row],[Q-ty5_2]]+movHeads_stage[[#This Row],[Q-ty5_3]]</f>
        <v>0</v>
      </c>
    </row>
    <row r="221" spans="1:15" x14ac:dyDescent="0.25">
      <c r="A221" s="99">
        <v>1</v>
      </c>
      <c r="B221" s="99">
        <v>1</v>
      </c>
      <c r="C221" s="105">
        <v>1001026</v>
      </c>
      <c r="D221" s="84" t="s">
        <v>37</v>
      </c>
      <c r="E221" s="92">
        <v>40</v>
      </c>
      <c r="F221" t="s">
        <v>46</v>
      </c>
      <c r="G221" s="86">
        <v>0</v>
      </c>
      <c r="H221" t="s">
        <v>46</v>
      </c>
      <c r="I221" s="86">
        <v>0</v>
      </c>
      <c r="J221" t="s">
        <v>46</v>
      </c>
      <c r="K221" s="86">
        <v>0</v>
      </c>
      <c r="O221" s="56">
        <f>movHeads_stage[[#This Row],[Q-ty5_1]]+movHeads_stage[[#This Row],[Q-ty5_2]]+movHeads_stage[[#This Row],[Q-ty5_3]]</f>
        <v>0</v>
      </c>
    </row>
    <row r="222" spans="1:15" x14ac:dyDescent="0.25">
      <c r="A222" s="98">
        <v>1</v>
      </c>
      <c r="B222" s="98">
        <v>1</v>
      </c>
      <c r="C222" s="105">
        <v>1001027</v>
      </c>
      <c r="D222" s="84" t="s">
        <v>38</v>
      </c>
      <c r="E222" s="92">
        <v>60</v>
      </c>
      <c r="F222" t="s">
        <v>46</v>
      </c>
      <c r="G222" s="86">
        <v>0</v>
      </c>
      <c r="H222" t="s">
        <v>46</v>
      </c>
      <c r="I222" s="86">
        <v>0</v>
      </c>
      <c r="J222" t="s">
        <v>46</v>
      </c>
      <c r="K222" s="86">
        <v>0</v>
      </c>
      <c r="O222" s="56">
        <f>movHeads_stage[[#This Row],[Q-ty5_1]]+movHeads_stage[[#This Row],[Q-ty5_2]]+movHeads_stage[[#This Row],[Q-ty5_3]]</f>
        <v>0</v>
      </c>
    </row>
    <row r="223" spans="1:15" x14ac:dyDescent="0.25">
      <c r="D223" s="84"/>
      <c r="E223" s="92"/>
      <c r="G223" s="86"/>
      <c r="I223" s="86"/>
      <c r="K223" s="86"/>
    </row>
  </sheetData>
  <phoneticPr fontId="0" type="noConversion"/>
  <conditionalFormatting sqref="R4:R30">
    <cfRule type="cellIs" dxfId="32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ACE2-6ED3-42D6-B4D8-97A3BD355C30}">
  <sheetPr codeName="Sheet2">
    <tabColor rgb="FFFFFF00"/>
  </sheetPr>
  <dimension ref="A1:O222"/>
  <sheetViews>
    <sheetView zoomScale="75" zoomScaleNormal="75" workbookViewId="0">
      <selection activeCell="A196" sqref="A196:A222"/>
    </sheetView>
  </sheetViews>
  <sheetFormatPr defaultRowHeight="15" x14ac:dyDescent="0.25"/>
  <cols>
    <col min="3" max="3" width="4.140625" customWidth="1"/>
    <col min="4" max="4" width="51.85546875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1:15" x14ac:dyDescent="0.25">
      <c r="K1" s="25"/>
      <c r="L1" s="25"/>
    </row>
    <row r="2" spans="1:15" x14ac:dyDescent="0.25">
      <c r="K2" s="25"/>
      <c r="L2" s="25"/>
    </row>
    <row r="3" spans="1:15" x14ac:dyDescent="0.25">
      <c r="A3" t="s">
        <v>264</v>
      </c>
      <c r="B3" t="s">
        <v>265</v>
      </c>
      <c r="C3" t="s">
        <v>0</v>
      </c>
      <c r="D3" t="s">
        <v>1</v>
      </c>
      <c r="E3" s="73" t="s">
        <v>2</v>
      </c>
      <c r="F3" s="74" t="s">
        <v>3</v>
      </c>
      <c r="G3" s="75" t="s">
        <v>4</v>
      </c>
      <c r="H3" s="76" t="s">
        <v>5</v>
      </c>
      <c r="I3" s="77" t="s">
        <v>6</v>
      </c>
      <c r="J3" s="78" t="s">
        <v>7</v>
      </c>
      <c r="K3" s="73" t="s">
        <v>8</v>
      </c>
      <c r="L3" s="73" t="s">
        <v>9</v>
      </c>
      <c r="M3" s="73" t="s">
        <v>10</v>
      </c>
      <c r="N3" s="73" t="s">
        <v>11</v>
      </c>
    </row>
    <row r="4" spans="1:15" x14ac:dyDescent="0.25">
      <c r="C4">
        <v>1</v>
      </c>
      <c r="D4" s="71" t="s">
        <v>121</v>
      </c>
      <c r="E4" s="73">
        <v>30</v>
      </c>
      <c r="F4" s="74">
        <v>5</v>
      </c>
      <c r="G4" s="75">
        <v>3</v>
      </c>
      <c r="H4" s="76">
        <v>2</v>
      </c>
      <c r="I4" s="77">
        <v>0</v>
      </c>
      <c r="J4" s="78">
        <v>0</v>
      </c>
      <c r="K4" s="73">
        <v>6</v>
      </c>
      <c r="L4" s="73">
        <v>400</v>
      </c>
      <c r="M4" s="73">
        <v>35</v>
      </c>
      <c r="N4" s="73">
        <v>20</v>
      </c>
      <c r="O4" s="51">
        <f>strobes_tbl[[#This Row],[Q-ty]]-(strobes_tbl[[#This Row],[BelImlight]]+strobes_tbl[[#This Row],[PRLightigTouring]]+strobes_tbl[[#This Row],[BlackOut]]+strobes_tbl[[#This Row],[Vision]]+strobes_tbl[[#This Row],[Stage]])</f>
        <v>20</v>
      </c>
    </row>
    <row r="5" spans="1:15" x14ac:dyDescent="0.25">
      <c r="C5">
        <v>2</v>
      </c>
      <c r="D5" s="71" t="s">
        <v>122</v>
      </c>
      <c r="E5" s="73">
        <v>32</v>
      </c>
      <c r="F5" s="74">
        <v>15</v>
      </c>
      <c r="G5" s="75">
        <v>6</v>
      </c>
      <c r="H5" s="76">
        <v>5</v>
      </c>
      <c r="I5" s="77">
        <v>5</v>
      </c>
      <c r="J5" s="78">
        <v>0</v>
      </c>
      <c r="K5" s="73">
        <v>7</v>
      </c>
      <c r="L5" s="73">
        <v>3000</v>
      </c>
      <c r="M5" s="73">
        <v>50</v>
      </c>
      <c r="N5" s="73">
        <v>1</v>
      </c>
      <c r="O5" s="51">
        <f>strobes_tbl[[#This Row],[Q-ty]]-(strobes_tbl[[#This Row],[BelImlight]]+strobes_tbl[[#This Row],[PRLightigTouring]]+strobes_tbl[[#This Row],[BlackOut]]+strobes_tbl[[#This Row],[Vision]]+strobes_tbl[[#This Row],[Stage]])</f>
        <v>1</v>
      </c>
    </row>
    <row r="6" spans="1:15" x14ac:dyDescent="0.25">
      <c r="C6">
        <v>3</v>
      </c>
      <c r="D6" s="71" t="s">
        <v>123</v>
      </c>
      <c r="E6" s="73">
        <v>42</v>
      </c>
      <c r="F6" s="74">
        <v>22</v>
      </c>
      <c r="G6" s="75">
        <v>5</v>
      </c>
      <c r="H6" s="76">
        <v>7</v>
      </c>
      <c r="I6" s="77">
        <v>4</v>
      </c>
      <c r="J6" s="78">
        <v>8</v>
      </c>
      <c r="K6" s="73">
        <v>7</v>
      </c>
      <c r="L6" s="73">
        <v>1100</v>
      </c>
      <c r="M6" s="73">
        <v>60</v>
      </c>
      <c r="N6" s="73">
        <v>-4</v>
      </c>
      <c r="O6" s="51">
        <f>strobes_tbl[[#This Row],[Q-ty]]-(strobes_tbl[[#This Row],[BelImlight]]+strobes_tbl[[#This Row],[PRLightigTouring]]+strobes_tbl[[#This Row],[BlackOut]]+strobes_tbl[[#This Row],[Vision]]+strobes_tbl[[#This Row],[Stage]])</f>
        <v>-4</v>
      </c>
    </row>
    <row r="7" spans="1:15" x14ac:dyDescent="0.25">
      <c r="C7">
        <v>4</v>
      </c>
      <c r="D7" s="71" t="s">
        <v>124</v>
      </c>
      <c r="E7" s="73">
        <v>4</v>
      </c>
      <c r="F7" s="74">
        <v>2</v>
      </c>
      <c r="G7" s="75">
        <v>4</v>
      </c>
      <c r="H7" s="76">
        <v>0</v>
      </c>
      <c r="I7" s="77">
        <v>0</v>
      </c>
      <c r="J7" s="78">
        <v>0</v>
      </c>
      <c r="K7" s="73">
        <v>50</v>
      </c>
      <c r="L7" s="73">
        <v>1300</v>
      </c>
      <c r="M7" s="73">
        <v>60</v>
      </c>
      <c r="N7" s="73">
        <v>-2</v>
      </c>
      <c r="O7" s="51">
        <f>strobes_tbl[[#This Row],[Q-ty]]-(strobes_tbl[[#This Row],[BelImlight]]+strobes_tbl[[#This Row],[PRLightigTouring]]+strobes_tbl[[#This Row],[BlackOut]]+strobes_tbl[[#This Row],[Vision]]+strobes_tbl[[#This Row],[Stage]])</f>
        <v>-2</v>
      </c>
    </row>
    <row r="8" spans="1:15" x14ac:dyDescent="0.25">
      <c r="C8">
        <v>5</v>
      </c>
      <c r="D8" s="71" t="s">
        <v>125</v>
      </c>
      <c r="E8" s="73">
        <v>4</v>
      </c>
      <c r="F8" s="74">
        <v>4</v>
      </c>
      <c r="G8" s="75">
        <v>0</v>
      </c>
      <c r="H8" s="76">
        <v>0</v>
      </c>
      <c r="I8" s="77">
        <v>0</v>
      </c>
      <c r="J8" s="78">
        <v>0</v>
      </c>
      <c r="K8" s="73">
        <v>60</v>
      </c>
      <c r="L8" s="73">
        <v>2600</v>
      </c>
      <c r="M8" s="73">
        <v>200</v>
      </c>
      <c r="N8" s="73">
        <v>0</v>
      </c>
      <c r="O8" s="51">
        <f>strobes_tbl[[#This Row],[Q-ty]]-(strobes_tbl[[#This Row],[BelImlight]]+strobes_tbl[[#This Row],[PRLightigTouring]]+strobes_tbl[[#This Row],[BlackOut]]+strobes_tbl[[#This Row],[Vision]]+strobes_tbl[[#This Row],[Stage]])</f>
        <v>0</v>
      </c>
    </row>
    <row r="9" spans="1:15" x14ac:dyDescent="0.25">
      <c r="C9">
        <v>6</v>
      </c>
      <c r="D9" s="71" t="s">
        <v>126</v>
      </c>
      <c r="E9" s="73">
        <v>2</v>
      </c>
      <c r="F9" s="74">
        <v>0</v>
      </c>
      <c r="G9" s="75">
        <v>0</v>
      </c>
      <c r="H9" s="76">
        <v>0</v>
      </c>
      <c r="I9" s="77">
        <v>0</v>
      </c>
      <c r="J9" s="78">
        <v>0</v>
      </c>
      <c r="K9" s="73">
        <v>40</v>
      </c>
      <c r="L9" s="73">
        <v>2600</v>
      </c>
      <c r="M9" s="73">
        <v>120</v>
      </c>
      <c r="N9" s="73">
        <v>2</v>
      </c>
      <c r="O9" s="51">
        <f>strobes_tbl[[#This Row],[Q-ty]]-(strobes_tbl[[#This Row],[BelImlight]]+strobes_tbl[[#This Row],[PRLightigTouring]]+strobes_tbl[[#This Row],[BlackOut]]+strobes_tbl[[#This Row],[Vision]]+strobes_tbl[[#This Row],[Stage]])</f>
        <v>2</v>
      </c>
    </row>
    <row r="10" spans="1:15" x14ac:dyDescent="0.25">
      <c r="C10">
        <v>7</v>
      </c>
      <c r="D10" s="71" t="s">
        <v>127</v>
      </c>
      <c r="E10" s="73">
        <v>8</v>
      </c>
      <c r="F10" s="74">
        <v>4</v>
      </c>
      <c r="G10" s="75">
        <v>0</v>
      </c>
      <c r="H10" s="76">
        <v>2</v>
      </c>
      <c r="I10" s="77">
        <v>0</v>
      </c>
      <c r="J10" s="78">
        <v>1</v>
      </c>
      <c r="K10" s="73">
        <v>50</v>
      </c>
      <c r="L10" s="73">
        <v>2200</v>
      </c>
      <c r="M10" s="73">
        <v>120</v>
      </c>
      <c r="N10" s="73">
        <v>1</v>
      </c>
      <c r="O10" s="51">
        <f>strobes_tbl[[#This Row],[Q-ty]]-(strobes_tbl[[#This Row],[BelImlight]]+strobes_tbl[[#This Row],[PRLightigTouring]]+strobes_tbl[[#This Row],[BlackOut]]+strobes_tbl[[#This Row],[Vision]]+strobes_tbl[[#This Row],[Stage]])</f>
        <v>1</v>
      </c>
    </row>
    <row r="11" spans="1:15" x14ac:dyDescent="0.25">
      <c r="C11">
        <v>8</v>
      </c>
      <c r="D11" s="71" t="s">
        <v>128</v>
      </c>
      <c r="E11" s="73">
        <v>1</v>
      </c>
      <c r="F11" s="74">
        <v>1</v>
      </c>
      <c r="G11" s="75">
        <v>0</v>
      </c>
      <c r="H11" s="76">
        <v>0</v>
      </c>
      <c r="I11" s="77">
        <v>0</v>
      </c>
      <c r="J11" s="78">
        <v>0</v>
      </c>
      <c r="K11" s="73">
        <v>50</v>
      </c>
      <c r="L11" s="73">
        <v>1300</v>
      </c>
      <c r="M11" s="73">
        <v>70</v>
      </c>
      <c r="N11" s="73">
        <v>0</v>
      </c>
      <c r="O11" s="51">
        <f>strobes_tbl[[#This Row],[Q-ty]]-(strobes_tbl[[#This Row],[BelImlight]]+strobes_tbl[[#This Row],[PRLightigTouring]]+strobes_tbl[[#This Row],[BlackOut]]+strobes_tbl[[#This Row],[Vision]]+strobes_tbl[[#This Row],[Stage]])</f>
        <v>0</v>
      </c>
    </row>
    <row r="12" spans="1:15" x14ac:dyDescent="0.25">
      <c r="C12">
        <v>9</v>
      </c>
      <c r="D12" s="71" t="s">
        <v>129</v>
      </c>
      <c r="E12" s="73">
        <v>8</v>
      </c>
      <c r="F12" s="74">
        <v>0</v>
      </c>
      <c r="G12" s="75">
        <v>0</v>
      </c>
      <c r="H12" s="76">
        <v>0</v>
      </c>
      <c r="I12" s="77">
        <v>0</v>
      </c>
      <c r="J12" s="78">
        <v>0</v>
      </c>
      <c r="K12" s="73">
        <v>5</v>
      </c>
      <c r="L12" s="73">
        <v>0</v>
      </c>
      <c r="M12" s="73">
        <v>0</v>
      </c>
      <c r="N12" s="73">
        <v>8</v>
      </c>
      <c r="O12" s="51">
        <f>strobes_tbl[[#This Row],[Q-ty]]-(strobes_tbl[[#This Row],[BelImlight]]+strobes_tbl[[#This Row],[PRLightigTouring]]+strobes_tbl[[#This Row],[BlackOut]]+strobes_tbl[[#This Row],[Vision]]+strobes_tbl[[#This Row],[Stage]])</f>
        <v>8</v>
      </c>
    </row>
    <row r="17" spans="3:15" x14ac:dyDescent="0.25">
      <c r="F17" s="9"/>
    </row>
    <row r="18" spans="3:15" x14ac:dyDescent="0.25">
      <c r="O18" s="25"/>
    </row>
    <row r="19" spans="3:15" x14ac:dyDescent="0.25">
      <c r="C19" t="s">
        <v>0</v>
      </c>
      <c r="D19" t="s">
        <v>1</v>
      </c>
      <c r="E19" s="79" t="s">
        <v>2</v>
      </c>
      <c r="F19" s="72" t="s">
        <v>39</v>
      </c>
      <c r="G19" s="74" t="s">
        <v>40</v>
      </c>
      <c r="H19" s="72" t="s">
        <v>41</v>
      </c>
      <c r="I19" s="74" t="s">
        <v>42</v>
      </c>
      <c r="J19" s="72" t="s">
        <v>43</v>
      </c>
      <c r="K19" s="74" t="s">
        <v>44</v>
      </c>
      <c r="O19" s="25"/>
    </row>
    <row r="20" spans="3:15" x14ac:dyDescent="0.25">
      <c r="C20">
        <v>1</v>
      </c>
      <c r="D20" s="71" t="s">
        <v>121</v>
      </c>
      <c r="E20" s="79">
        <v>30</v>
      </c>
      <c r="F20" t="s">
        <v>48</v>
      </c>
      <c r="G20" s="73">
        <v>0</v>
      </c>
      <c r="H20" t="s">
        <v>130</v>
      </c>
      <c r="I20" s="73">
        <v>7</v>
      </c>
      <c r="J20" t="s">
        <v>131</v>
      </c>
      <c r="K20" s="73">
        <v>3</v>
      </c>
      <c r="O20" s="50">
        <f>strobes_belimlight[[#This Row],[Q-ty1_1]]+strobes_belimlight[[#This Row],[Q-ty1_2]]+strobes_belimlight[[#This Row],[Q-ty1_3]]</f>
        <v>10</v>
      </c>
    </row>
    <row r="21" spans="3:15" x14ac:dyDescent="0.25">
      <c r="C21">
        <v>2</v>
      </c>
      <c r="D21" s="71" t="s">
        <v>122</v>
      </c>
      <c r="E21" s="79">
        <v>32</v>
      </c>
      <c r="F21" t="s">
        <v>132</v>
      </c>
      <c r="G21" s="73">
        <v>6</v>
      </c>
      <c r="H21" t="s">
        <v>133</v>
      </c>
      <c r="I21" s="73">
        <v>9</v>
      </c>
      <c r="J21" t="s">
        <v>46</v>
      </c>
      <c r="K21" s="73">
        <v>0</v>
      </c>
      <c r="O21" s="50">
        <f>strobes_belimlight[[#This Row],[Q-ty1_1]]+strobes_belimlight[[#This Row],[Q-ty1_2]]+strobes_belimlight[[#This Row],[Q-ty1_3]]</f>
        <v>15</v>
      </c>
    </row>
    <row r="22" spans="3:15" x14ac:dyDescent="0.25">
      <c r="C22">
        <v>3</v>
      </c>
      <c r="D22" s="71" t="s">
        <v>123</v>
      </c>
      <c r="E22" s="79">
        <v>42</v>
      </c>
      <c r="F22" t="s">
        <v>134</v>
      </c>
      <c r="G22" s="73">
        <v>18</v>
      </c>
      <c r="H22" t="s">
        <v>135</v>
      </c>
      <c r="I22" s="73">
        <v>4</v>
      </c>
      <c r="J22" t="s">
        <v>46</v>
      </c>
      <c r="K22" s="73">
        <v>0</v>
      </c>
      <c r="O22" s="50">
        <f>strobes_belimlight[[#This Row],[Q-ty1_1]]+strobes_belimlight[[#This Row],[Q-ty1_2]]+strobes_belimlight[[#This Row],[Q-ty1_3]]</f>
        <v>22</v>
      </c>
    </row>
    <row r="23" spans="3:15" x14ac:dyDescent="0.25">
      <c r="C23">
        <v>4</v>
      </c>
      <c r="D23" s="71" t="s">
        <v>124</v>
      </c>
      <c r="E23" s="79">
        <v>4</v>
      </c>
      <c r="F23" t="s">
        <v>136</v>
      </c>
      <c r="G23" s="73">
        <v>2</v>
      </c>
      <c r="H23" t="s">
        <v>46</v>
      </c>
      <c r="I23" s="73">
        <v>0</v>
      </c>
      <c r="J23" t="s">
        <v>46</v>
      </c>
      <c r="K23" s="73">
        <v>0</v>
      </c>
      <c r="O23" s="50">
        <f>strobes_belimlight[[#This Row],[Q-ty1_1]]+strobes_belimlight[[#This Row],[Q-ty1_2]]+strobes_belimlight[[#This Row],[Q-ty1_3]]</f>
        <v>2</v>
      </c>
    </row>
    <row r="24" spans="3:15" x14ac:dyDescent="0.25">
      <c r="C24">
        <v>5</v>
      </c>
      <c r="D24" s="71" t="s">
        <v>125</v>
      </c>
      <c r="E24" s="79">
        <v>4</v>
      </c>
      <c r="F24" t="s">
        <v>137</v>
      </c>
      <c r="G24" s="73">
        <v>4</v>
      </c>
      <c r="H24" t="s">
        <v>46</v>
      </c>
      <c r="I24" s="73">
        <v>0</v>
      </c>
      <c r="J24" t="s">
        <v>46</v>
      </c>
      <c r="K24" s="73">
        <v>0</v>
      </c>
      <c r="O24" s="50">
        <f>strobes_belimlight[[#This Row],[Q-ty1_1]]+strobes_belimlight[[#This Row],[Q-ty1_2]]+strobes_belimlight[[#This Row],[Q-ty1_3]]</f>
        <v>4</v>
      </c>
    </row>
    <row r="25" spans="3:15" x14ac:dyDescent="0.25">
      <c r="C25">
        <v>6</v>
      </c>
      <c r="D25" s="71" t="s">
        <v>126</v>
      </c>
      <c r="E25" s="79">
        <v>2</v>
      </c>
      <c r="F25" t="s">
        <v>46</v>
      </c>
      <c r="G25" s="73">
        <v>0</v>
      </c>
      <c r="H25" t="s">
        <v>46</v>
      </c>
      <c r="I25" s="73">
        <v>0</v>
      </c>
      <c r="J25" t="s">
        <v>46</v>
      </c>
      <c r="K25" s="73">
        <v>0</v>
      </c>
      <c r="O25" s="50">
        <f>strobes_belimlight[[#This Row],[Q-ty1_1]]+strobes_belimlight[[#This Row],[Q-ty1_2]]+strobes_belimlight[[#This Row],[Q-ty1_3]]</f>
        <v>0</v>
      </c>
    </row>
    <row r="26" spans="3:15" x14ac:dyDescent="0.25">
      <c r="C26">
        <v>7</v>
      </c>
      <c r="D26" s="71" t="s">
        <v>127</v>
      </c>
      <c r="E26" s="79">
        <v>8</v>
      </c>
      <c r="F26" t="s">
        <v>138</v>
      </c>
      <c r="G26" s="73">
        <v>2</v>
      </c>
      <c r="H26" t="s">
        <v>139</v>
      </c>
      <c r="I26" s="73">
        <v>2</v>
      </c>
      <c r="J26" t="s">
        <v>46</v>
      </c>
      <c r="K26" s="73">
        <v>0</v>
      </c>
      <c r="O26" s="50">
        <f>strobes_belimlight[[#This Row],[Q-ty1_1]]+strobes_belimlight[[#This Row],[Q-ty1_2]]+strobes_belimlight[[#This Row],[Q-ty1_3]]</f>
        <v>4</v>
      </c>
    </row>
    <row r="27" spans="3:15" x14ac:dyDescent="0.25">
      <c r="C27">
        <v>8</v>
      </c>
      <c r="D27" s="71" t="s">
        <v>128</v>
      </c>
      <c r="E27" s="79">
        <v>1</v>
      </c>
      <c r="F27" t="s">
        <v>140</v>
      </c>
      <c r="G27" s="73">
        <v>1</v>
      </c>
      <c r="H27" t="s">
        <v>46</v>
      </c>
      <c r="I27" s="73">
        <v>0</v>
      </c>
      <c r="J27" t="s">
        <v>46</v>
      </c>
      <c r="K27" s="73">
        <v>0</v>
      </c>
      <c r="O27" s="50">
        <f>strobes_belimlight[[#This Row],[Q-ty1_1]]+strobes_belimlight[[#This Row],[Q-ty1_2]]+strobes_belimlight[[#This Row],[Q-ty1_3]]</f>
        <v>1</v>
      </c>
    </row>
    <row r="28" spans="3:15" x14ac:dyDescent="0.25">
      <c r="C28">
        <v>9</v>
      </c>
      <c r="D28" s="71" t="s">
        <v>129</v>
      </c>
      <c r="E28" s="79">
        <v>8</v>
      </c>
      <c r="F28" t="s">
        <v>46</v>
      </c>
      <c r="G28" s="73">
        <v>0</v>
      </c>
      <c r="H28" t="s">
        <v>46</v>
      </c>
      <c r="I28" s="73">
        <v>0</v>
      </c>
      <c r="J28" t="s">
        <v>46</v>
      </c>
      <c r="K28" s="73">
        <v>0</v>
      </c>
      <c r="O28" s="50">
        <f>strobes_belimlight[[#This Row],[Q-ty1_1]]+strobes_belimlight[[#This Row],[Q-ty1_2]]+strobes_belimlight[[#This Row],[Q-ty1_3]]</f>
        <v>0</v>
      </c>
    </row>
    <row r="29" spans="3:15" x14ac:dyDescent="0.25">
      <c r="D29" s="71"/>
      <c r="E29" s="79"/>
      <c r="G29" s="73"/>
      <c r="I29" s="73"/>
      <c r="K29" s="73"/>
    </row>
    <row r="36" spans="1:15" x14ac:dyDescent="0.25">
      <c r="C36" t="s">
        <v>0</v>
      </c>
      <c r="D36" t="s">
        <v>1</v>
      </c>
      <c r="E36" s="79" t="s">
        <v>2</v>
      </c>
      <c r="F36" s="80" t="s">
        <v>75</v>
      </c>
      <c r="G36" s="75" t="s">
        <v>76</v>
      </c>
      <c r="H36" s="80" t="s">
        <v>77</v>
      </c>
      <c r="I36" s="75" t="s">
        <v>78</v>
      </c>
      <c r="J36" s="80" t="s">
        <v>79</v>
      </c>
      <c r="K36" s="75" t="s">
        <v>80</v>
      </c>
    </row>
    <row r="37" spans="1:15" x14ac:dyDescent="0.25">
      <c r="C37">
        <v>1</v>
      </c>
      <c r="D37" s="71" t="s">
        <v>121</v>
      </c>
      <c r="E37" s="79">
        <v>30</v>
      </c>
      <c r="F37" t="s">
        <v>130</v>
      </c>
      <c r="G37" s="73">
        <v>3</v>
      </c>
      <c r="H37" t="s">
        <v>131</v>
      </c>
      <c r="I37" s="73">
        <v>2</v>
      </c>
      <c r="J37" t="s">
        <v>46</v>
      </c>
      <c r="K37" s="73">
        <v>0</v>
      </c>
      <c r="O37" s="52">
        <f>strobes_PRLighting[[#This Row],[Q-ty2_1]]+strobes_PRLighting[[#This Row],[Q-ty2_2]]+strobes_PRLighting[[#This Row],[Q-ty2_3]]</f>
        <v>5</v>
      </c>
    </row>
    <row r="38" spans="1:15" x14ac:dyDescent="0.25">
      <c r="C38">
        <v>2</v>
      </c>
      <c r="D38" s="71" t="s">
        <v>122</v>
      </c>
      <c r="E38" s="79">
        <v>32</v>
      </c>
      <c r="F38" t="s">
        <v>133</v>
      </c>
      <c r="G38" s="73">
        <v>6</v>
      </c>
      <c r="H38" t="s">
        <v>46</v>
      </c>
      <c r="I38" s="73">
        <v>0</v>
      </c>
      <c r="J38" t="s">
        <v>46</v>
      </c>
      <c r="K38" s="73">
        <v>0</v>
      </c>
      <c r="O38" s="52">
        <f>strobes_PRLighting[[#This Row],[Q-ty2_1]]+strobes_PRLighting[[#This Row],[Q-ty2_2]]+strobes_PRLighting[[#This Row],[Q-ty2_3]]</f>
        <v>6</v>
      </c>
    </row>
    <row r="39" spans="1:15" x14ac:dyDescent="0.25">
      <c r="C39">
        <v>3</v>
      </c>
      <c r="D39" s="71" t="s">
        <v>123</v>
      </c>
      <c r="E39" s="79">
        <v>42</v>
      </c>
      <c r="F39" t="s">
        <v>141</v>
      </c>
      <c r="G39" s="73">
        <v>5</v>
      </c>
      <c r="H39" t="s">
        <v>46</v>
      </c>
      <c r="I39" s="73">
        <v>0</v>
      </c>
      <c r="J39" t="s">
        <v>46</v>
      </c>
      <c r="K39" s="73">
        <v>0</v>
      </c>
      <c r="O39" s="52">
        <f>strobes_PRLighting[[#This Row],[Q-ty2_1]]+strobes_PRLighting[[#This Row],[Q-ty2_2]]+strobes_PRLighting[[#This Row],[Q-ty2_3]]</f>
        <v>5</v>
      </c>
    </row>
    <row r="40" spans="1:15" x14ac:dyDescent="0.25">
      <c r="C40">
        <v>4</v>
      </c>
      <c r="D40" s="71" t="s">
        <v>124</v>
      </c>
      <c r="E40" s="79">
        <v>4</v>
      </c>
      <c r="F40" t="s">
        <v>142</v>
      </c>
      <c r="G40" s="73">
        <v>4</v>
      </c>
      <c r="H40" t="s">
        <v>46</v>
      </c>
      <c r="I40" s="73">
        <v>0</v>
      </c>
      <c r="J40" t="s">
        <v>46</v>
      </c>
      <c r="K40" s="73">
        <v>0</v>
      </c>
      <c r="O40" s="52">
        <f>strobes_PRLighting[[#This Row],[Q-ty2_1]]+strobes_PRLighting[[#This Row],[Q-ty2_2]]+strobes_PRLighting[[#This Row],[Q-ty2_3]]</f>
        <v>4</v>
      </c>
    </row>
    <row r="41" spans="1:15" x14ac:dyDescent="0.25">
      <c r="C41">
        <v>5</v>
      </c>
      <c r="D41" s="71" t="s">
        <v>125</v>
      </c>
      <c r="E41" s="79">
        <v>4</v>
      </c>
      <c r="F41" t="s">
        <v>46</v>
      </c>
      <c r="G41" s="73">
        <v>0</v>
      </c>
      <c r="H41" t="s">
        <v>46</v>
      </c>
      <c r="I41" s="73">
        <v>0</v>
      </c>
      <c r="J41" t="s">
        <v>46</v>
      </c>
      <c r="K41" s="73">
        <v>0</v>
      </c>
      <c r="O41" s="52">
        <f>strobes_PRLighting[[#This Row],[Q-ty2_1]]+strobes_PRLighting[[#This Row],[Q-ty2_2]]+strobes_PRLighting[[#This Row],[Q-ty2_3]]</f>
        <v>0</v>
      </c>
    </row>
    <row r="42" spans="1:15" x14ac:dyDescent="0.25">
      <c r="A42" s="25"/>
      <c r="C42">
        <v>6</v>
      </c>
      <c r="D42" s="71" t="s">
        <v>126</v>
      </c>
      <c r="E42" s="79">
        <v>2</v>
      </c>
      <c r="F42" t="s">
        <v>46</v>
      </c>
      <c r="G42" s="73">
        <v>0</v>
      </c>
      <c r="H42" t="s">
        <v>46</v>
      </c>
      <c r="I42" s="73">
        <v>0</v>
      </c>
      <c r="J42" t="s">
        <v>46</v>
      </c>
      <c r="K42" s="73">
        <v>0</v>
      </c>
      <c r="O42" s="52">
        <f>strobes_PRLighting[[#This Row],[Q-ty2_1]]+strobes_PRLighting[[#This Row],[Q-ty2_2]]+strobes_PRLighting[[#This Row],[Q-ty2_3]]</f>
        <v>0</v>
      </c>
    </row>
    <row r="43" spans="1:15" x14ac:dyDescent="0.25">
      <c r="A43" s="25"/>
      <c r="C43">
        <v>7</v>
      </c>
      <c r="D43" s="71" t="s">
        <v>127</v>
      </c>
      <c r="E43" s="79">
        <v>8</v>
      </c>
      <c r="F43" t="s">
        <v>46</v>
      </c>
      <c r="G43" s="73">
        <v>0</v>
      </c>
      <c r="H43" t="s">
        <v>46</v>
      </c>
      <c r="I43" s="73">
        <v>0</v>
      </c>
      <c r="J43" t="s">
        <v>46</v>
      </c>
      <c r="K43" s="73">
        <v>0</v>
      </c>
      <c r="O43" s="52">
        <f>strobes_PRLighting[[#This Row],[Q-ty2_1]]+strobes_PRLighting[[#This Row],[Q-ty2_2]]+strobes_PRLighting[[#This Row],[Q-ty2_3]]</f>
        <v>0</v>
      </c>
    </row>
    <row r="44" spans="1:15" x14ac:dyDescent="0.25">
      <c r="A44" s="25"/>
      <c r="C44">
        <v>8</v>
      </c>
      <c r="D44" s="71" t="s">
        <v>128</v>
      </c>
      <c r="E44" s="79">
        <v>1</v>
      </c>
      <c r="F44" t="s">
        <v>46</v>
      </c>
      <c r="G44" s="73">
        <v>0</v>
      </c>
      <c r="H44" t="s">
        <v>46</v>
      </c>
      <c r="I44" s="73">
        <v>0</v>
      </c>
      <c r="J44" t="s">
        <v>46</v>
      </c>
      <c r="K44" s="73">
        <v>0</v>
      </c>
      <c r="O44" s="52">
        <f>strobes_PRLighting[[#This Row],[Q-ty2_1]]+strobes_PRLighting[[#This Row],[Q-ty2_2]]+strobes_PRLighting[[#This Row],[Q-ty2_3]]</f>
        <v>0</v>
      </c>
    </row>
    <row r="45" spans="1:15" x14ac:dyDescent="0.25">
      <c r="A45" s="25"/>
      <c r="C45">
        <v>9</v>
      </c>
      <c r="D45" s="71" t="s">
        <v>129</v>
      </c>
      <c r="E45" s="79">
        <v>8</v>
      </c>
      <c r="F45" t="s">
        <v>46</v>
      </c>
      <c r="G45" s="73">
        <v>0</v>
      </c>
      <c r="H45" t="s">
        <v>46</v>
      </c>
      <c r="I45" s="73">
        <v>0</v>
      </c>
      <c r="J45" t="s">
        <v>46</v>
      </c>
      <c r="K45" s="73">
        <v>0</v>
      </c>
      <c r="O45" s="52">
        <f>strobes_PRLighting[[#This Row],[Q-ty2_1]]+strobes_PRLighting[[#This Row],[Q-ty2_2]]+strobes_PRLighting[[#This Row],[Q-ty2_3]]</f>
        <v>0</v>
      </c>
    </row>
    <row r="46" spans="1:15" x14ac:dyDescent="0.25">
      <c r="A46" s="25"/>
      <c r="C46">
        <v>11</v>
      </c>
      <c r="D46" s="71" t="s">
        <v>143</v>
      </c>
      <c r="E46" s="79">
        <v>10</v>
      </c>
      <c r="F46" t="s">
        <v>46</v>
      </c>
      <c r="G46" s="73">
        <v>0</v>
      </c>
      <c r="H46" t="s">
        <v>46</v>
      </c>
      <c r="I46" s="73">
        <v>0</v>
      </c>
      <c r="J46" t="s">
        <v>46</v>
      </c>
      <c r="K46" s="73">
        <v>0</v>
      </c>
      <c r="O46" s="25"/>
    </row>
    <row r="47" spans="1:15" x14ac:dyDescent="0.25">
      <c r="A47" s="25"/>
      <c r="D47" s="71"/>
      <c r="E47" s="79"/>
      <c r="G47" s="73"/>
      <c r="I47" s="73"/>
      <c r="K47" s="73"/>
    </row>
    <row r="48" spans="1:15" x14ac:dyDescent="0.25">
      <c r="A48" s="25"/>
    </row>
    <row r="49" spans="1:15" x14ac:dyDescent="0.25">
      <c r="A49" s="25"/>
    </row>
    <row r="50" spans="1:15" x14ac:dyDescent="0.25">
      <c r="A50" s="25"/>
    </row>
    <row r="51" spans="1:15" x14ac:dyDescent="0.25">
      <c r="A51" s="25"/>
    </row>
    <row r="52" spans="1:15" x14ac:dyDescent="0.25">
      <c r="A52" s="25"/>
    </row>
    <row r="53" spans="1:15" x14ac:dyDescent="0.25">
      <c r="A53" s="25"/>
    </row>
    <row r="54" spans="1:15" x14ac:dyDescent="0.25">
      <c r="A54" s="25"/>
      <c r="C54" t="s">
        <v>0</v>
      </c>
      <c r="D54" t="s">
        <v>1</v>
      </c>
      <c r="E54" s="79" t="s">
        <v>2</v>
      </c>
      <c r="F54" s="81" t="s">
        <v>89</v>
      </c>
      <c r="G54" s="76" t="s">
        <v>90</v>
      </c>
      <c r="H54" s="81" t="s">
        <v>91</v>
      </c>
      <c r="I54" s="76" t="s">
        <v>92</v>
      </c>
      <c r="J54" s="81" t="s">
        <v>93</v>
      </c>
      <c r="K54" s="76" t="s">
        <v>94</v>
      </c>
    </row>
    <row r="55" spans="1:15" x14ac:dyDescent="0.25">
      <c r="A55" s="25"/>
      <c r="C55">
        <v>1</v>
      </c>
      <c r="D55" s="71" t="s">
        <v>121</v>
      </c>
      <c r="E55" s="79">
        <v>30</v>
      </c>
      <c r="F55" t="s">
        <v>131</v>
      </c>
      <c r="G55" s="73">
        <v>3</v>
      </c>
      <c r="H55" t="s">
        <v>46</v>
      </c>
      <c r="I55" s="73">
        <v>0</v>
      </c>
      <c r="J55" t="s">
        <v>46</v>
      </c>
      <c r="K55" s="73">
        <v>0</v>
      </c>
      <c r="O55" s="54">
        <f>strobes_blackout[[#This Row],[Q-ty3_1]]+strobes_blackout[[#This Row],[Q-ty3_2]]+strobes_blackout[[#This Row],[Q-ty3_3]]</f>
        <v>3</v>
      </c>
    </row>
    <row r="56" spans="1:15" x14ac:dyDescent="0.25">
      <c r="A56" s="25"/>
      <c r="C56">
        <v>2</v>
      </c>
      <c r="D56" s="71" t="s">
        <v>122</v>
      </c>
      <c r="E56" s="79">
        <v>32</v>
      </c>
      <c r="F56" t="s">
        <v>133</v>
      </c>
      <c r="G56" s="73">
        <v>5</v>
      </c>
      <c r="H56" t="s">
        <v>46</v>
      </c>
      <c r="I56" s="73">
        <v>0</v>
      </c>
      <c r="J56" t="s">
        <v>46</v>
      </c>
      <c r="K56" s="73">
        <v>0</v>
      </c>
      <c r="O56" s="54">
        <f>strobes_blackout[[#This Row],[Q-ty3_1]]+strobes_blackout[[#This Row],[Q-ty3_2]]+strobes_blackout[[#This Row],[Q-ty3_3]]</f>
        <v>5</v>
      </c>
    </row>
    <row r="57" spans="1:15" x14ac:dyDescent="0.25">
      <c r="A57" s="25"/>
      <c r="C57">
        <v>3</v>
      </c>
      <c r="D57" s="71" t="s">
        <v>123</v>
      </c>
      <c r="E57" s="79">
        <v>42</v>
      </c>
      <c r="F57" t="s">
        <v>141</v>
      </c>
      <c r="G57" s="73">
        <v>7</v>
      </c>
      <c r="H57" t="s">
        <v>46</v>
      </c>
      <c r="I57" s="73">
        <v>0</v>
      </c>
      <c r="J57" t="s">
        <v>46</v>
      </c>
      <c r="K57" s="73">
        <v>0</v>
      </c>
      <c r="O57" s="54">
        <f>strobes_blackout[[#This Row],[Q-ty3_1]]+strobes_blackout[[#This Row],[Q-ty3_2]]+strobes_blackout[[#This Row],[Q-ty3_3]]</f>
        <v>7</v>
      </c>
    </row>
    <row r="58" spans="1:15" x14ac:dyDescent="0.25">
      <c r="A58" s="25"/>
      <c r="C58">
        <v>4</v>
      </c>
      <c r="D58" s="71" t="s">
        <v>124</v>
      </c>
      <c r="E58" s="79">
        <v>4</v>
      </c>
      <c r="F58" t="s">
        <v>46</v>
      </c>
      <c r="G58" s="73">
        <v>0</v>
      </c>
      <c r="H58" t="s">
        <v>46</v>
      </c>
      <c r="I58" s="73">
        <v>0</v>
      </c>
      <c r="J58" t="s">
        <v>46</v>
      </c>
      <c r="K58" s="73">
        <v>0</v>
      </c>
      <c r="O58" s="54">
        <f>strobes_blackout[[#This Row],[Q-ty3_1]]+strobes_blackout[[#This Row],[Q-ty3_2]]+strobes_blackout[[#This Row],[Q-ty3_3]]</f>
        <v>0</v>
      </c>
    </row>
    <row r="59" spans="1:15" x14ac:dyDescent="0.25">
      <c r="A59" s="25"/>
      <c r="C59">
        <v>5</v>
      </c>
      <c r="D59" s="71" t="s">
        <v>125</v>
      </c>
      <c r="E59" s="79">
        <v>4</v>
      </c>
      <c r="F59" t="s">
        <v>46</v>
      </c>
      <c r="G59" s="73">
        <v>0</v>
      </c>
      <c r="H59" t="s">
        <v>46</v>
      </c>
      <c r="I59" s="73">
        <v>0</v>
      </c>
      <c r="J59" t="s">
        <v>46</v>
      </c>
      <c r="K59" s="73">
        <v>0</v>
      </c>
      <c r="O59" s="54">
        <f>strobes_blackout[[#This Row],[Q-ty3_1]]+strobes_blackout[[#This Row],[Q-ty3_2]]+strobes_blackout[[#This Row],[Q-ty3_3]]</f>
        <v>0</v>
      </c>
    </row>
    <row r="60" spans="1:15" x14ac:dyDescent="0.25">
      <c r="A60" s="25"/>
      <c r="C60">
        <v>6</v>
      </c>
      <c r="D60" s="71" t="s">
        <v>126</v>
      </c>
      <c r="E60" s="79">
        <v>2</v>
      </c>
      <c r="F60" t="s">
        <v>46</v>
      </c>
      <c r="G60" s="73">
        <v>0</v>
      </c>
      <c r="H60" t="s">
        <v>46</v>
      </c>
      <c r="I60" s="73">
        <v>0</v>
      </c>
      <c r="J60" t="s">
        <v>46</v>
      </c>
      <c r="K60" s="73">
        <v>0</v>
      </c>
      <c r="O60" s="54">
        <f>strobes_blackout[[#This Row],[Q-ty3_1]]+strobes_blackout[[#This Row],[Q-ty3_2]]+strobes_blackout[[#This Row],[Q-ty3_3]]</f>
        <v>0</v>
      </c>
    </row>
    <row r="61" spans="1:15" x14ac:dyDescent="0.25">
      <c r="A61" s="25"/>
      <c r="C61">
        <v>7</v>
      </c>
      <c r="D61" s="71" t="s">
        <v>127</v>
      </c>
      <c r="E61" s="79">
        <v>8</v>
      </c>
      <c r="F61" t="s">
        <v>144</v>
      </c>
      <c r="G61" s="73">
        <v>2</v>
      </c>
      <c r="H61" t="s">
        <v>46</v>
      </c>
      <c r="I61" s="73">
        <v>0</v>
      </c>
      <c r="J61" t="s">
        <v>46</v>
      </c>
      <c r="K61" s="73">
        <v>0</v>
      </c>
      <c r="O61" s="54">
        <f>strobes_blackout[[#This Row],[Q-ty3_1]]+strobes_blackout[[#This Row],[Q-ty3_2]]+strobes_blackout[[#This Row],[Q-ty3_3]]</f>
        <v>2</v>
      </c>
    </row>
    <row r="62" spans="1:15" x14ac:dyDescent="0.25">
      <c r="A62" s="25"/>
      <c r="C62">
        <v>8</v>
      </c>
      <c r="D62" s="71" t="s">
        <v>128</v>
      </c>
      <c r="E62" s="79">
        <v>1</v>
      </c>
      <c r="F62" t="s">
        <v>46</v>
      </c>
      <c r="G62" s="73">
        <v>0</v>
      </c>
      <c r="H62" t="s">
        <v>46</v>
      </c>
      <c r="I62" s="73">
        <v>0</v>
      </c>
      <c r="J62" t="s">
        <v>46</v>
      </c>
      <c r="K62" s="73">
        <v>0</v>
      </c>
      <c r="O62" s="54">
        <f>strobes_blackout[[#This Row],[Q-ty3_1]]+strobes_blackout[[#This Row],[Q-ty3_2]]+strobes_blackout[[#This Row],[Q-ty3_3]]</f>
        <v>0</v>
      </c>
    </row>
    <row r="63" spans="1:15" x14ac:dyDescent="0.25">
      <c r="A63" s="25"/>
      <c r="C63">
        <v>9</v>
      </c>
      <c r="D63" s="71" t="s">
        <v>129</v>
      </c>
      <c r="E63" s="79">
        <v>8</v>
      </c>
      <c r="F63" t="s">
        <v>46</v>
      </c>
      <c r="G63" s="73">
        <v>0</v>
      </c>
      <c r="H63" t="s">
        <v>46</v>
      </c>
      <c r="I63" s="73">
        <v>0</v>
      </c>
      <c r="J63" t="s">
        <v>46</v>
      </c>
      <c r="K63" s="73">
        <v>0</v>
      </c>
      <c r="O63" s="54">
        <f>strobes_blackout[[#This Row],[Q-ty3_1]]+strobes_blackout[[#This Row],[Q-ty3_2]]+strobes_blackout[[#This Row],[Q-ty3_3]]</f>
        <v>0</v>
      </c>
    </row>
    <row r="64" spans="1:15" x14ac:dyDescent="0.25">
      <c r="A64" s="25"/>
      <c r="D64" s="71"/>
      <c r="E64" s="79"/>
      <c r="G64" s="73"/>
      <c r="I64" s="73"/>
      <c r="K64" s="73"/>
    </row>
    <row r="65" spans="1:15" x14ac:dyDescent="0.25">
      <c r="A65" s="25"/>
    </row>
    <row r="66" spans="1:15" x14ac:dyDescent="0.25">
      <c r="A66" s="25"/>
    </row>
    <row r="67" spans="1:15" x14ac:dyDescent="0.25">
      <c r="A67" s="25"/>
    </row>
    <row r="68" spans="1:15" x14ac:dyDescent="0.25">
      <c r="A68" s="25"/>
    </row>
    <row r="71" spans="1:15" x14ac:dyDescent="0.25">
      <c r="C71" t="s">
        <v>0</v>
      </c>
      <c r="D71" t="s">
        <v>1</v>
      </c>
      <c r="E71" s="79" t="s">
        <v>2</v>
      </c>
      <c r="F71" s="82" t="s">
        <v>103</v>
      </c>
      <c r="G71" s="77" t="s">
        <v>104</v>
      </c>
      <c r="H71" s="82" t="s">
        <v>105</v>
      </c>
      <c r="I71" s="77" t="s">
        <v>106</v>
      </c>
      <c r="J71" s="82" t="s">
        <v>107</v>
      </c>
      <c r="K71" s="77" t="s">
        <v>108</v>
      </c>
    </row>
    <row r="72" spans="1:15" x14ac:dyDescent="0.25">
      <c r="C72">
        <v>1</v>
      </c>
      <c r="D72" s="71" t="s">
        <v>121</v>
      </c>
      <c r="E72" s="79">
        <v>30</v>
      </c>
      <c r="F72" t="s">
        <v>131</v>
      </c>
      <c r="G72" s="73">
        <v>6</v>
      </c>
      <c r="H72" t="s">
        <v>46</v>
      </c>
      <c r="I72" s="73">
        <v>0</v>
      </c>
      <c r="J72" t="s">
        <v>46</v>
      </c>
      <c r="K72" s="73">
        <v>0</v>
      </c>
      <c r="O72" s="55">
        <f>strobes_vision[[#This Row],[Q-ty4_1]]+strobes_vision[[#This Row],[Q-ty4_2]]+strobes_vision[[#This Row],[Q-ty4_3]]</f>
        <v>6</v>
      </c>
    </row>
    <row r="73" spans="1:15" x14ac:dyDescent="0.25">
      <c r="C73">
        <v>2</v>
      </c>
      <c r="D73" s="71" t="s">
        <v>122</v>
      </c>
      <c r="E73" s="79">
        <v>32</v>
      </c>
      <c r="F73" t="s">
        <v>133</v>
      </c>
      <c r="G73" s="73">
        <v>5</v>
      </c>
      <c r="H73" t="s">
        <v>46</v>
      </c>
      <c r="I73" s="73">
        <v>0</v>
      </c>
      <c r="J73" t="s">
        <v>46</v>
      </c>
      <c r="K73" s="73">
        <v>0</v>
      </c>
      <c r="O73" s="55">
        <f>strobes_vision[[#This Row],[Q-ty4_1]]+strobes_vision[[#This Row],[Q-ty4_2]]+strobes_vision[[#This Row],[Q-ty4_3]]</f>
        <v>5</v>
      </c>
    </row>
    <row r="74" spans="1:15" x14ac:dyDescent="0.25">
      <c r="C74">
        <v>3</v>
      </c>
      <c r="D74" s="71" t="s">
        <v>123</v>
      </c>
      <c r="E74" s="79">
        <v>42</v>
      </c>
      <c r="F74" t="s">
        <v>141</v>
      </c>
      <c r="G74" s="73">
        <v>4</v>
      </c>
      <c r="H74" t="s">
        <v>46</v>
      </c>
      <c r="I74" s="73">
        <v>0</v>
      </c>
      <c r="J74" t="s">
        <v>46</v>
      </c>
      <c r="K74" s="73">
        <v>0</v>
      </c>
      <c r="O74" s="55">
        <f>strobes_vision[[#This Row],[Q-ty4_1]]+strobes_vision[[#This Row],[Q-ty4_2]]+strobes_vision[[#This Row],[Q-ty4_3]]</f>
        <v>4</v>
      </c>
    </row>
    <row r="75" spans="1:15" x14ac:dyDescent="0.25">
      <c r="C75">
        <v>4</v>
      </c>
      <c r="D75" s="71" t="s">
        <v>124</v>
      </c>
      <c r="E75" s="79">
        <v>4</v>
      </c>
      <c r="F75" t="s">
        <v>46</v>
      </c>
      <c r="G75" s="73">
        <v>0</v>
      </c>
      <c r="H75" t="s">
        <v>46</v>
      </c>
      <c r="I75" s="73">
        <v>0</v>
      </c>
      <c r="J75" t="s">
        <v>46</v>
      </c>
      <c r="K75" s="73">
        <v>0</v>
      </c>
      <c r="O75" s="55">
        <f>strobes_vision[[#This Row],[Q-ty4_1]]+strobes_vision[[#This Row],[Q-ty4_2]]+strobes_vision[[#This Row],[Q-ty4_3]]</f>
        <v>0</v>
      </c>
    </row>
    <row r="76" spans="1:15" x14ac:dyDescent="0.25">
      <c r="C76">
        <v>5</v>
      </c>
      <c r="D76" s="71" t="s">
        <v>125</v>
      </c>
      <c r="E76" s="79">
        <v>4</v>
      </c>
      <c r="F76" t="s">
        <v>46</v>
      </c>
      <c r="G76" s="73">
        <v>0</v>
      </c>
      <c r="H76" t="s">
        <v>46</v>
      </c>
      <c r="I76" s="73">
        <v>0</v>
      </c>
      <c r="J76" t="s">
        <v>46</v>
      </c>
      <c r="K76" s="73">
        <v>0</v>
      </c>
      <c r="O76" s="55">
        <f>strobes_vision[[#This Row],[Q-ty4_1]]+strobes_vision[[#This Row],[Q-ty4_2]]+strobes_vision[[#This Row],[Q-ty4_3]]</f>
        <v>0</v>
      </c>
    </row>
    <row r="77" spans="1:15" x14ac:dyDescent="0.25">
      <c r="C77">
        <v>6</v>
      </c>
      <c r="D77" s="71" t="s">
        <v>126</v>
      </c>
      <c r="E77" s="79">
        <v>2</v>
      </c>
      <c r="F77" t="s">
        <v>46</v>
      </c>
      <c r="G77" s="73">
        <v>0</v>
      </c>
      <c r="H77" t="s">
        <v>46</v>
      </c>
      <c r="I77" s="73">
        <v>0</v>
      </c>
      <c r="J77" t="s">
        <v>46</v>
      </c>
      <c r="K77" s="73">
        <v>0</v>
      </c>
      <c r="O77" s="55">
        <f>strobes_vision[[#This Row],[Q-ty4_1]]+strobes_vision[[#This Row],[Q-ty4_2]]+strobes_vision[[#This Row],[Q-ty4_3]]</f>
        <v>0</v>
      </c>
    </row>
    <row r="78" spans="1:15" x14ac:dyDescent="0.25">
      <c r="C78">
        <v>7</v>
      </c>
      <c r="D78" s="71" t="s">
        <v>127</v>
      </c>
      <c r="E78" s="79">
        <v>8</v>
      </c>
      <c r="F78" t="s">
        <v>46</v>
      </c>
      <c r="G78" s="73">
        <v>0</v>
      </c>
      <c r="H78" t="s">
        <v>46</v>
      </c>
      <c r="I78" s="73">
        <v>0</v>
      </c>
      <c r="J78" t="s">
        <v>46</v>
      </c>
      <c r="K78" s="73">
        <v>0</v>
      </c>
      <c r="O78" s="55">
        <f>strobes_vision[[#This Row],[Q-ty4_1]]+strobes_vision[[#This Row],[Q-ty4_2]]+strobes_vision[[#This Row],[Q-ty4_3]]</f>
        <v>0</v>
      </c>
    </row>
    <row r="79" spans="1:15" x14ac:dyDescent="0.25">
      <c r="C79">
        <v>8</v>
      </c>
      <c r="D79" s="71" t="s">
        <v>128</v>
      </c>
      <c r="E79" s="79">
        <v>1</v>
      </c>
      <c r="F79" t="s">
        <v>46</v>
      </c>
      <c r="G79" s="73">
        <v>0</v>
      </c>
      <c r="H79" t="s">
        <v>46</v>
      </c>
      <c r="I79" s="73">
        <v>0</v>
      </c>
      <c r="J79" t="s">
        <v>46</v>
      </c>
      <c r="K79" s="73">
        <v>0</v>
      </c>
      <c r="O79" s="55">
        <f>strobes_vision[[#This Row],[Q-ty4_1]]+strobes_vision[[#This Row],[Q-ty4_2]]+strobes_vision[[#This Row],[Q-ty4_3]]</f>
        <v>0</v>
      </c>
    </row>
    <row r="80" spans="1:15" x14ac:dyDescent="0.25">
      <c r="C80">
        <v>9</v>
      </c>
      <c r="D80" s="71" t="s">
        <v>129</v>
      </c>
      <c r="E80" s="79">
        <v>8</v>
      </c>
      <c r="F80" t="s">
        <v>46</v>
      </c>
      <c r="G80" s="73">
        <v>0</v>
      </c>
      <c r="H80" t="s">
        <v>46</v>
      </c>
      <c r="I80" s="73">
        <v>0</v>
      </c>
      <c r="J80" t="s">
        <v>46</v>
      </c>
      <c r="K80" s="73">
        <v>0</v>
      </c>
      <c r="O80" s="55">
        <f>strobes_vision[[#This Row],[Q-ty4_1]]+strobes_vision[[#This Row],[Q-ty4_2]]+strobes_vision[[#This Row],[Q-ty4_3]]</f>
        <v>0</v>
      </c>
    </row>
    <row r="81" spans="1:15" x14ac:dyDescent="0.25">
      <c r="D81" s="71"/>
      <c r="E81" s="79"/>
      <c r="G81" s="73"/>
      <c r="I81" s="73"/>
      <c r="K81" s="73"/>
    </row>
    <row r="82" spans="1:15" x14ac:dyDescent="0.25">
      <c r="A82" s="25"/>
    </row>
    <row r="83" spans="1:15" x14ac:dyDescent="0.25">
      <c r="A83" s="25"/>
    </row>
    <row r="84" spans="1:15" x14ac:dyDescent="0.25">
      <c r="A84" s="25"/>
    </row>
    <row r="85" spans="1:15" x14ac:dyDescent="0.25">
      <c r="A85" s="25"/>
    </row>
    <row r="86" spans="1:15" x14ac:dyDescent="0.25">
      <c r="A86" s="25"/>
    </row>
    <row r="87" spans="1:15" x14ac:dyDescent="0.25">
      <c r="A87" s="25"/>
    </row>
    <row r="88" spans="1:15" x14ac:dyDescent="0.25">
      <c r="A88" s="25"/>
      <c r="C88" t="s">
        <v>0</v>
      </c>
      <c r="D88" t="s">
        <v>1</v>
      </c>
      <c r="E88" s="79" t="s">
        <v>2</v>
      </c>
      <c r="F88" s="83" t="s">
        <v>113</v>
      </c>
      <c r="G88" s="78" t="s">
        <v>114</v>
      </c>
      <c r="H88" s="83" t="s">
        <v>115</v>
      </c>
      <c r="I88" s="78" t="s">
        <v>116</v>
      </c>
      <c r="J88" s="83" t="s">
        <v>117</v>
      </c>
      <c r="K88" s="78" t="s">
        <v>118</v>
      </c>
    </row>
    <row r="89" spans="1:15" x14ac:dyDescent="0.25">
      <c r="A89" s="25"/>
      <c r="C89">
        <v>1</v>
      </c>
      <c r="D89" s="71" t="s">
        <v>121</v>
      </c>
      <c r="E89" s="79">
        <v>30</v>
      </c>
      <c r="F89" t="s">
        <v>46</v>
      </c>
      <c r="G89" s="73">
        <v>0</v>
      </c>
      <c r="H89" t="s">
        <v>46</v>
      </c>
      <c r="I89" s="73">
        <v>0</v>
      </c>
      <c r="J89" t="s">
        <v>46</v>
      </c>
      <c r="K89" s="73">
        <v>0</v>
      </c>
      <c r="O89" s="56">
        <f>strobes_stage[[#This Row],[Q-ty5_1]]+strobes_stage[[#This Row],[Q-ty5_2]]+strobes_stage[[#This Row],[Q-ty5_3]]</f>
        <v>0</v>
      </c>
    </row>
    <row r="90" spans="1:15" x14ac:dyDescent="0.25">
      <c r="A90" s="25"/>
      <c r="C90">
        <v>2</v>
      </c>
      <c r="D90" s="71" t="s">
        <v>122</v>
      </c>
      <c r="E90" s="79">
        <v>32</v>
      </c>
      <c r="F90" t="s">
        <v>46</v>
      </c>
      <c r="G90" s="73">
        <v>0</v>
      </c>
      <c r="H90" t="s">
        <v>46</v>
      </c>
      <c r="I90" s="73">
        <v>0</v>
      </c>
      <c r="J90" t="s">
        <v>46</v>
      </c>
      <c r="K90" s="73">
        <v>0</v>
      </c>
      <c r="O90" s="56">
        <f>strobes_stage[[#This Row],[Q-ty5_1]]+strobes_stage[[#This Row],[Q-ty5_2]]+strobes_stage[[#This Row],[Q-ty5_3]]</f>
        <v>0</v>
      </c>
    </row>
    <row r="91" spans="1:15" x14ac:dyDescent="0.25">
      <c r="A91" s="25"/>
      <c r="C91">
        <v>3</v>
      </c>
      <c r="D91" s="71" t="s">
        <v>123</v>
      </c>
      <c r="E91" s="79">
        <v>42</v>
      </c>
      <c r="F91" t="s">
        <v>141</v>
      </c>
      <c r="G91" s="73">
        <v>8</v>
      </c>
      <c r="H91" t="s">
        <v>46</v>
      </c>
      <c r="I91" s="73">
        <v>0</v>
      </c>
      <c r="J91" t="s">
        <v>46</v>
      </c>
      <c r="K91" s="73">
        <v>0</v>
      </c>
      <c r="O91" s="56">
        <f>strobes_stage[[#This Row],[Q-ty5_1]]+strobes_stage[[#This Row],[Q-ty5_2]]+strobes_stage[[#This Row],[Q-ty5_3]]</f>
        <v>8</v>
      </c>
    </row>
    <row r="92" spans="1:15" x14ac:dyDescent="0.25">
      <c r="A92" s="25"/>
      <c r="C92">
        <v>4</v>
      </c>
      <c r="D92" s="71" t="s">
        <v>124</v>
      </c>
      <c r="E92" s="79">
        <v>4</v>
      </c>
      <c r="F92" t="s">
        <v>46</v>
      </c>
      <c r="G92" s="73">
        <v>0</v>
      </c>
      <c r="H92" t="s">
        <v>46</v>
      </c>
      <c r="I92" s="73">
        <v>0</v>
      </c>
      <c r="J92" t="s">
        <v>46</v>
      </c>
      <c r="K92" s="73">
        <v>0</v>
      </c>
      <c r="O92" s="56">
        <f>strobes_stage[[#This Row],[Q-ty5_1]]+strobes_stage[[#This Row],[Q-ty5_2]]+strobes_stage[[#This Row],[Q-ty5_3]]</f>
        <v>0</v>
      </c>
    </row>
    <row r="93" spans="1:15" x14ac:dyDescent="0.25">
      <c r="A93" s="25"/>
      <c r="C93">
        <v>5</v>
      </c>
      <c r="D93" s="71" t="s">
        <v>125</v>
      </c>
      <c r="E93" s="79">
        <v>4</v>
      </c>
      <c r="F93" t="s">
        <v>46</v>
      </c>
      <c r="G93" s="73">
        <v>0</v>
      </c>
      <c r="H93" t="s">
        <v>46</v>
      </c>
      <c r="I93" s="73">
        <v>0</v>
      </c>
      <c r="J93" t="s">
        <v>46</v>
      </c>
      <c r="K93" s="73">
        <v>0</v>
      </c>
      <c r="O93" s="56">
        <f>strobes_stage[[#This Row],[Q-ty5_1]]+strobes_stage[[#This Row],[Q-ty5_2]]+strobes_stage[[#This Row],[Q-ty5_3]]</f>
        <v>0</v>
      </c>
    </row>
    <row r="94" spans="1:15" x14ac:dyDescent="0.25">
      <c r="A94" s="25"/>
      <c r="C94">
        <v>6</v>
      </c>
      <c r="D94" s="71" t="s">
        <v>126</v>
      </c>
      <c r="E94" s="79">
        <v>2</v>
      </c>
      <c r="F94" t="s">
        <v>46</v>
      </c>
      <c r="G94" s="73">
        <v>0</v>
      </c>
      <c r="H94" t="s">
        <v>46</v>
      </c>
      <c r="I94" s="73">
        <v>0</v>
      </c>
      <c r="J94" t="s">
        <v>46</v>
      </c>
      <c r="K94" s="73">
        <v>0</v>
      </c>
      <c r="O94" s="56">
        <f>strobes_stage[[#This Row],[Q-ty5_1]]+strobes_stage[[#This Row],[Q-ty5_2]]+strobes_stage[[#This Row],[Q-ty5_3]]</f>
        <v>0</v>
      </c>
    </row>
    <row r="95" spans="1:15" x14ac:dyDescent="0.25">
      <c r="A95" s="25"/>
      <c r="C95">
        <v>7</v>
      </c>
      <c r="D95" s="71" t="s">
        <v>127</v>
      </c>
      <c r="E95" s="79">
        <v>8</v>
      </c>
      <c r="F95" t="s">
        <v>145</v>
      </c>
      <c r="G95" s="73">
        <v>1</v>
      </c>
      <c r="H95" t="s">
        <v>46</v>
      </c>
      <c r="I95" s="73">
        <v>0</v>
      </c>
      <c r="J95" t="s">
        <v>46</v>
      </c>
      <c r="K95" s="73">
        <v>0</v>
      </c>
      <c r="O95" s="56">
        <f>strobes_stage[[#This Row],[Q-ty5_1]]+strobes_stage[[#This Row],[Q-ty5_2]]+strobes_stage[[#This Row],[Q-ty5_3]]</f>
        <v>1</v>
      </c>
    </row>
    <row r="96" spans="1:15" x14ac:dyDescent="0.25">
      <c r="A96" s="25"/>
      <c r="C96">
        <v>8</v>
      </c>
      <c r="D96" s="71" t="s">
        <v>128</v>
      </c>
      <c r="E96" s="79">
        <v>1</v>
      </c>
      <c r="F96" t="s">
        <v>46</v>
      </c>
      <c r="G96" s="73">
        <v>0</v>
      </c>
      <c r="H96" t="s">
        <v>46</v>
      </c>
      <c r="I96" s="73">
        <v>0</v>
      </c>
      <c r="J96" t="s">
        <v>46</v>
      </c>
      <c r="K96" s="73">
        <v>0</v>
      </c>
      <c r="O96" s="56">
        <f>strobes_stage[[#This Row],[Q-ty5_1]]+strobes_stage[[#This Row],[Q-ty5_2]]+strobes_stage[[#This Row],[Q-ty5_3]]</f>
        <v>0</v>
      </c>
    </row>
    <row r="97" spans="1:15" x14ac:dyDescent="0.25">
      <c r="A97" s="25"/>
      <c r="C97">
        <v>9</v>
      </c>
      <c r="D97" s="71" t="s">
        <v>129</v>
      </c>
      <c r="E97" s="79">
        <v>8</v>
      </c>
      <c r="F97" t="s">
        <v>46</v>
      </c>
      <c r="G97" s="73">
        <v>0</v>
      </c>
      <c r="H97" t="s">
        <v>46</v>
      </c>
      <c r="I97" s="73">
        <v>0</v>
      </c>
      <c r="J97" t="s">
        <v>46</v>
      </c>
      <c r="K97" s="73">
        <v>0</v>
      </c>
      <c r="O97" s="56">
        <f>strobes_stage[[#This Row],[Q-ty5_1]]+strobes_stage[[#This Row],[Q-ty5_2]]+strobes_stage[[#This Row],[Q-ty5_3]]</f>
        <v>0</v>
      </c>
    </row>
    <row r="98" spans="1:15" x14ac:dyDescent="0.25">
      <c r="A98" s="25"/>
      <c r="D98" s="71"/>
      <c r="E98" s="79"/>
      <c r="G98" s="73"/>
      <c r="I98" s="73"/>
      <c r="K98" s="73"/>
      <c r="O98" s="25"/>
    </row>
    <row r="99" spans="1:15" x14ac:dyDescent="0.25">
      <c r="A99" s="25"/>
    </row>
    <row r="100" spans="1:15" x14ac:dyDescent="0.25">
      <c r="A100" s="25"/>
    </row>
    <row r="101" spans="1:15" x14ac:dyDescent="0.25">
      <c r="A101" s="25"/>
    </row>
    <row r="102" spans="1:15" x14ac:dyDescent="0.25">
      <c r="A102" s="25"/>
    </row>
    <row r="103" spans="1:15" x14ac:dyDescent="0.25">
      <c r="A103" s="25"/>
    </row>
    <row r="104" spans="1:15" x14ac:dyDescent="0.25">
      <c r="A104" s="25"/>
    </row>
    <row r="105" spans="1:15" x14ac:dyDescent="0.25">
      <c r="A105" s="25"/>
    </row>
    <row r="106" spans="1:15" x14ac:dyDescent="0.25">
      <c r="A106" s="25"/>
    </row>
    <row r="107" spans="1:15" x14ac:dyDescent="0.25">
      <c r="A107" s="25"/>
    </row>
    <row r="108" spans="1:15" x14ac:dyDescent="0.25">
      <c r="A108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12">
    <cfRule type="cellIs" dxfId="265" priority="1" operator="equal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AB47-4046-4EEA-AE5B-6C1417584EC7}">
  <sheetPr codeName="Sheet3">
    <tabColor rgb="FFFFFF00"/>
  </sheetPr>
  <dimension ref="A1:O222"/>
  <sheetViews>
    <sheetView topLeftCell="I1" zoomScale="75" zoomScaleNormal="75" workbookViewId="0">
      <selection activeCell="A196" sqref="A196:A222"/>
    </sheetView>
  </sheetViews>
  <sheetFormatPr defaultRowHeight="15" x14ac:dyDescent="0.25"/>
  <cols>
    <col min="3" max="3" width="4.140625" customWidth="1"/>
    <col min="4" max="4" width="51.85546875" customWidth="1"/>
    <col min="5" max="5" width="9.140625" style="9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5" x14ac:dyDescent="0.25">
      <c r="K1" s="25"/>
    </row>
    <row r="2" spans="3:15" x14ac:dyDescent="0.25">
      <c r="K2" s="25"/>
    </row>
    <row r="3" spans="3:15" x14ac:dyDescent="0.25">
      <c r="C3" s="25" t="s">
        <v>0</v>
      </c>
      <c r="D3" s="25" t="s">
        <v>1</v>
      </c>
      <c r="E3" s="25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7" t="s">
        <v>8</v>
      </c>
      <c r="L3" s="67" t="s">
        <v>9</v>
      </c>
      <c r="M3" s="67" t="s">
        <v>10</v>
      </c>
    </row>
    <row r="4" spans="3:15" ht="15.75" x14ac:dyDescent="0.25">
      <c r="C4" s="1">
        <v>1</v>
      </c>
      <c r="D4" s="17" t="s">
        <v>146</v>
      </c>
      <c r="E4" s="19">
        <v>32</v>
      </c>
      <c r="F4" s="41">
        <v>0</v>
      </c>
      <c r="G4" s="42">
        <v>6</v>
      </c>
      <c r="H4" s="43">
        <v>0</v>
      </c>
      <c r="I4" s="44">
        <v>0</v>
      </c>
      <c r="J4" s="45">
        <v>0</v>
      </c>
      <c r="K4" s="25">
        <v>40</v>
      </c>
      <c r="L4">
        <v>1100</v>
      </c>
      <c r="M4">
        <v>70</v>
      </c>
      <c r="O4" s="51">
        <f>blinders_tbl[[#This Row],[Q-ty]]-(blinders_tbl[[#This Row],[BelImlight]]+blinders_tbl[[#This Row],[PRLightigTouring]]+blinders_tbl[[#This Row],[BlackOut]]+blinders_tbl[[#This Row],[Vision]]+blinders_tbl[[#This Row],[Stage]])</f>
        <v>26</v>
      </c>
    </row>
    <row r="5" spans="3:15" ht="15.75" x14ac:dyDescent="0.25">
      <c r="C5" s="1">
        <v>2</v>
      </c>
      <c r="D5" s="17" t="s">
        <v>147</v>
      </c>
      <c r="E5" s="19">
        <v>72</v>
      </c>
      <c r="F5" s="41">
        <v>0</v>
      </c>
      <c r="G5" s="42">
        <v>0</v>
      </c>
      <c r="H5" s="43">
        <v>0</v>
      </c>
      <c r="I5" s="44">
        <v>0</v>
      </c>
      <c r="J5" s="45">
        <v>0</v>
      </c>
      <c r="K5" s="25">
        <v>5</v>
      </c>
      <c r="L5">
        <v>600</v>
      </c>
      <c r="M5">
        <v>15</v>
      </c>
      <c r="O5" s="51">
        <f>blinders_tbl[[#This Row],[Q-ty]]-(blinders_tbl[[#This Row],[BelImlight]]+blinders_tbl[[#This Row],[PRLightigTouring]]+blinders_tbl[[#This Row],[BlackOut]]+blinders_tbl[[#This Row],[Vision]]+blinders_tbl[[#This Row],[Stage]])</f>
        <v>72</v>
      </c>
    </row>
    <row r="6" spans="3:15" ht="15.75" x14ac:dyDescent="0.25">
      <c r="C6" s="1">
        <v>3</v>
      </c>
      <c r="D6" s="17" t="s">
        <v>148</v>
      </c>
      <c r="E6" s="19">
        <v>30</v>
      </c>
      <c r="F6" s="41">
        <v>0</v>
      </c>
      <c r="G6" s="42">
        <v>0</v>
      </c>
      <c r="H6" s="43">
        <v>0</v>
      </c>
      <c r="I6" s="44">
        <v>30</v>
      </c>
      <c r="J6" s="45">
        <v>0</v>
      </c>
      <c r="K6" s="25">
        <v>7</v>
      </c>
      <c r="L6">
        <v>1900</v>
      </c>
      <c r="M6">
        <v>40</v>
      </c>
      <c r="O6" s="51">
        <f>blinders_tbl[[#This Row],[Q-ty]]-(blinders_tbl[[#This Row],[BelImlight]]+blinders_tbl[[#This Row],[PRLightigTouring]]+blinders_tbl[[#This Row],[BlackOut]]+blinders_tbl[[#This Row],[Vision]]+blinders_tbl[[#This Row],[Stage]])</f>
        <v>0</v>
      </c>
    </row>
    <row r="7" spans="3:15" ht="15.75" x14ac:dyDescent="0.25">
      <c r="C7" s="1">
        <v>4</v>
      </c>
      <c r="D7" s="17" t="s">
        <v>149</v>
      </c>
      <c r="E7" s="19">
        <v>250</v>
      </c>
      <c r="F7" s="41">
        <v>16</v>
      </c>
      <c r="G7" s="42">
        <v>20</v>
      </c>
      <c r="H7" s="43">
        <v>12</v>
      </c>
      <c r="I7" s="44">
        <v>0</v>
      </c>
      <c r="J7" s="45">
        <v>48</v>
      </c>
      <c r="K7" s="25">
        <v>7</v>
      </c>
      <c r="L7">
        <v>750</v>
      </c>
      <c r="M7">
        <v>35</v>
      </c>
      <c r="O7" s="51">
        <f>blinders_tbl[[#This Row],[Q-ty]]-(blinders_tbl[[#This Row],[BelImlight]]+blinders_tbl[[#This Row],[PRLightigTouring]]+blinders_tbl[[#This Row],[BlackOut]]+blinders_tbl[[#This Row],[Vision]]+blinders_tbl[[#This Row],[Stage]])</f>
        <v>154</v>
      </c>
    </row>
    <row r="8" spans="3:15" ht="15.75" x14ac:dyDescent="0.25">
      <c r="C8" s="1">
        <v>5</v>
      </c>
      <c r="D8" s="17" t="s">
        <v>150</v>
      </c>
      <c r="E8" s="19">
        <v>24</v>
      </c>
      <c r="F8" s="41">
        <v>22</v>
      </c>
      <c r="G8" s="42">
        <v>0</v>
      </c>
      <c r="H8" s="43">
        <v>0</v>
      </c>
      <c r="I8" s="44">
        <v>0</v>
      </c>
      <c r="J8" s="45">
        <v>0</v>
      </c>
      <c r="K8" s="25">
        <v>9</v>
      </c>
      <c r="L8">
        <v>5200</v>
      </c>
      <c r="M8">
        <v>35</v>
      </c>
      <c r="O8" s="51">
        <f>blinders_tbl[[#This Row],[Q-ty]]-(blinders_tbl[[#This Row],[BelImlight]]+blinders_tbl[[#This Row],[PRLightigTouring]]+blinders_tbl[[#This Row],[BlackOut]]+blinders_tbl[[#This Row],[Vision]]+blinders_tbl[[#This Row],[Stage]])</f>
        <v>2</v>
      </c>
    </row>
    <row r="9" spans="3:15" ht="15.75" x14ac:dyDescent="0.25">
      <c r="C9" s="1">
        <v>6</v>
      </c>
      <c r="D9" s="17" t="s">
        <v>151</v>
      </c>
      <c r="E9" s="19">
        <v>50</v>
      </c>
      <c r="F9" s="41">
        <v>10</v>
      </c>
      <c r="G9" s="42">
        <v>2</v>
      </c>
      <c r="H9" s="43">
        <v>2</v>
      </c>
      <c r="I9" s="44">
        <v>2</v>
      </c>
      <c r="J9" s="45">
        <v>34</v>
      </c>
      <c r="K9" s="25">
        <v>3</v>
      </c>
      <c r="L9">
        <v>1300</v>
      </c>
      <c r="M9">
        <v>20</v>
      </c>
      <c r="O9" s="51">
        <f>blinders_tbl[[#This Row],[Q-ty]]-(blinders_tbl[[#This Row],[BelImlight]]+blinders_tbl[[#This Row],[PRLightigTouring]]+blinders_tbl[[#This Row],[BlackOut]]+blinders_tbl[[#This Row],[Vision]]+blinders_tbl[[#This Row],[Stage]])</f>
        <v>0</v>
      </c>
    </row>
    <row r="10" spans="3:15" ht="15.75" x14ac:dyDescent="0.25">
      <c r="C10" s="1">
        <v>7</v>
      </c>
      <c r="D10" s="17" t="s">
        <v>152</v>
      </c>
      <c r="E10" s="19">
        <v>8</v>
      </c>
      <c r="F10" s="41">
        <v>0</v>
      </c>
      <c r="G10" s="42">
        <v>0</v>
      </c>
      <c r="H10" s="43">
        <v>0</v>
      </c>
      <c r="I10" s="44">
        <v>0</v>
      </c>
      <c r="J10" s="45">
        <v>0</v>
      </c>
      <c r="K10" s="25">
        <v>7</v>
      </c>
      <c r="L10">
        <v>800</v>
      </c>
      <c r="M10">
        <v>60</v>
      </c>
      <c r="O10" s="51">
        <f>blinders_tbl[[#This Row],[Q-ty]]-(blinders_tbl[[#This Row],[BelImlight]]+blinders_tbl[[#This Row],[PRLightigTouring]]+blinders_tbl[[#This Row],[BlackOut]]+blinders_tbl[[#This Row],[Vision]]+blinders_tbl[[#This Row],[Stage]])</f>
        <v>8</v>
      </c>
    </row>
    <row r="11" spans="3:15" x14ac:dyDescent="0.25">
      <c r="K11" s="25"/>
    </row>
    <row r="12" spans="3:15" x14ac:dyDescent="0.25">
      <c r="K12" s="25"/>
    </row>
    <row r="21" spans="3:15" x14ac:dyDescent="0.25">
      <c r="C21" s="4" t="s">
        <v>0</v>
      </c>
      <c r="D21" s="4" t="s">
        <v>1</v>
      </c>
      <c r="E21" s="18" t="s">
        <v>2</v>
      </c>
      <c r="F21" s="5" t="s">
        <v>39</v>
      </c>
      <c r="G21" s="5" t="s">
        <v>40</v>
      </c>
      <c r="H21" s="5" t="s">
        <v>41</v>
      </c>
      <c r="I21" s="5" t="s">
        <v>42</v>
      </c>
      <c r="J21" s="5" t="s">
        <v>43</v>
      </c>
      <c r="K21" s="5" t="s">
        <v>44</v>
      </c>
    </row>
    <row r="22" spans="3:15" x14ac:dyDescent="0.25">
      <c r="C22">
        <v>1</v>
      </c>
      <c r="D22" t="s">
        <v>146</v>
      </c>
      <c r="E22" s="31">
        <v>32</v>
      </c>
      <c r="F22" t="s">
        <v>46</v>
      </c>
      <c r="G22" s="31">
        <v>0</v>
      </c>
      <c r="H22" t="s">
        <v>46</v>
      </c>
      <c r="I22" s="31">
        <v>0</v>
      </c>
      <c r="J22" t="s">
        <v>46</v>
      </c>
      <c r="K22" s="31">
        <v>0</v>
      </c>
      <c r="O22" s="57">
        <f>blinders_belimlight[[#This Row],[Q-ty1_1]]+blinders_belimlight[[#This Row],[Q-ty1_2]]+blinders_belimlight[[#This Row],[Q-ty1_3]]</f>
        <v>0</v>
      </c>
    </row>
    <row r="23" spans="3:15" x14ac:dyDescent="0.25">
      <c r="C23">
        <v>2</v>
      </c>
      <c r="D23" t="s">
        <v>147</v>
      </c>
      <c r="E23" s="31">
        <v>72</v>
      </c>
      <c r="F23" t="s">
        <v>46</v>
      </c>
      <c r="G23" s="31">
        <v>0</v>
      </c>
      <c r="H23" t="s">
        <v>46</v>
      </c>
      <c r="I23" s="31">
        <v>0</v>
      </c>
      <c r="J23" t="s">
        <v>46</v>
      </c>
      <c r="K23" s="31">
        <v>0</v>
      </c>
      <c r="O23" s="57">
        <f>blinders_belimlight[[#This Row],[Q-ty1_1]]+blinders_belimlight[[#This Row],[Q-ty1_2]]+blinders_belimlight[[#This Row],[Q-ty1_3]]</f>
        <v>0</v>
      </c>
    </row>
    <row r="24" spans="3:15" x14ac:dyDescent="0.25">
      <c r="C24">
        <v>3</v>
      </c>
      <c r="D24" t="s">
        <v>148</v>
      </c>
      <c r="E24" s="31">
        <v>30</v>
      </c>
      <c r="F24" t="s">
        <v>46</v>
      </c>
      <c r="G24" s="31">
        <v>0</v>
      </c>
      <c r="H24" t="s">
        <v>46</v>
      </c>
      <c r="I24" s="31">
        <v>0</v>
      </c>
      <c r="J24" t="s">
        <v>46</v>
      </c>
      <c r="K24" s="31">
        <v>0</v>
      </c>
      <c r="O24" s="57">
        <f>blinders_belimlight[[#This Row],[Q-ty1_1]]+blinders_belimlight[[#This Row],[Q-ty1_2]]+blinders_belimlight[[#This Row],[Q-ty1_3]]</f>
        <v>0</v>
      </c>
    </row>
    <row r="25" spans="3:15" x14ac:dyDescent="0.25">
      <c r="C25">
        <v>4</v>
      </c>
      <c r="D25" t="s">
        <v>149</v>
      </c>
      <c r="E25" s="31">
        <v>250</v>
      </c>
      <c r="F25" t="s">
        <v>153</v>
      </c>
      <c r="G25" s="31">
        <v>4</v>
      </c>
      <c r="H25" t="s">
        <v>154</v>
      </c>
      <c r="I25" s="31">
        <v>12</v>
      </c>
      <c r="J25" t="s">
        <v>46</v>
      </c>
      <c r="K25" s="31">
        <v>0</v>
      </c>
      <c r="O25" s="57">
        <f>blinders_belimlight[[#This Row],[Q-ty1_1]]+blinders_belimlight[[#This Row],[Q-ty1_2]]+blinders_belimlight[[#This Row],[Q-ty1_3]]</f>
        <v>16</v>
      </c>
    </row>
    <row r="26" spans="3:15" x14ac:dyDescent="0.25">
      <c r="C26">
        <v>5</v>
      </c>
      <c r="D26" t="s">
        <v>150</v>
      </c>
      <c r="E26" s="31">
        <v>24</v>
      </c>
      <c r="F26" t="s">
        <v>155</v>
      </c>
      <c r="G26" s="31">
        <v>6</v>
      </c>
      <c r="H26" t="s">
        <v>156</v>
      </c>
      <c r="I26" s="31">
        <v>8</v>
      </c>
      <c r="J26" t="s">
        <v>157</v>
      </c>
      <c r="K26" s="31">
        <v>8</v>
      </c>
      <c r="O26" s="57">
        <f>blinders_belimlight[[#This Row],[Q-ty1_1]]+blinders_belimlight[[#This Row],[Q-ty1_2]]+blinders_belimlight[[#This Row],[Q-ty1_3]]</f>
        <v>22</v>
      </c>
    </row>
    <row r="27" spans="3:15" x14ac:dyDescent="0.25">
      <c r="C27">
        <v>6</v>
      </c>
      <c r="D27" t="s">
        <v>151</v>
      </c>
      <c r="E27" s="31">
        <v>50</v>
      </c>
      <c r="F27" t="s">
        <v>158</v>
      </c>
      <c r="G27" s="31">
        <v>6</v>
      </c>
      <c r="H27" t="s">
        <v>159</v>
      </c>
      <c r="I27" s="31">
        <v>4</v>
      </c>
      <c r="J27" t="s">
        <v>46</v>
      </c>
      <c r="K27" s="31">
        <v>0</v>
      </c>
      <c r="O27" s="57">
        <f>blinders_belimlight[[#This Row],[Q-ty1_1]]+blinders_belimlight[[#This Row],[Q-ty1_2]]+blinders_belimlight[[#This Row],[Q-ty1_3]]</f>
        <v>10</v>
      </c>
    </row>
    <row r="28" spans="3:15" x14ac:dyDescent="0.25">
      <c r="C28">
        <v>7</v>
      </c>
      <c r="D28" t="s">
        <v>152</v>
      </c>
      <c r="E28" s="31">
        <v>8</v>
      </c>
      <c r="F28" t="s">
        <v>46</v>
      </c>
      <c r="G28" s="31">
        <v>0</v>
      </c>
      <c r="H28" t="s">
        <v>46</v>
      </c>
      <c r="I28" s="31">
        <v>0</v>
      </c>
      <c r="J28" t="s">
        <v>46</v>
      </c>
      <c r="K28" s="31">
        <v>0</v>
      </c>
      <c r="O28" s="57">
        <f>blinders_belimlight[[#This Row],[Q-ty1_1]]+blinders_belimlight[[#This Row],[Q-ty1_2]]+blinders_belimlight[[#This Row],[Q-ty1_3]]</f>
        <v>0</v>
      </c>
    </row>
    <row r="39" spans="1:15" x14ac:dyDescent="0.25">
      <c r="C39" s="4" t="s">
        <v>0</v>
      </c>
      <c r="D39" s="4" t="s">
        <v>1</v>
      </c>
      <c r="E39" s="18" t="s">
        <v>2</v>
      </c>
      <c r="F39" s="6" t="s">
        <v>75</v>
      </c>
      <c r="G39" s="6" t="s">
        <v>76</v>
      </c>
      <c r="H39" s="6" t="s">
        <v>77</v>
      </c>
      <c r="I39" s="6" t="s">
        <v>78</v>
      </c>
      <c r="J39" s="6" t="s">
        <v>79</v>
      </c>
      <c r="K39" s="6" t="s">
        <v>80</v>
      </c>
    </row>
    <row r="40" spans="1:15" ht="15.75" x14ac:dyDescent="0.25">
      <c r="C40" s="1">
        <v>1</v>
      </c>
      <c r="D40" s="3" t="s">
        <v>146</v>
      </c>
      <c r="E40" s="19">
        <v>32</v>
      </c>
      <c r="F40" t="s">
        <v>160</v>
      </c>
      <c r="G40">
        <v>6</v>
      </c>
      <c r="H40" t="s">
        <v>46</v>
      </c>
      <c r="I40">
        <v>0</v>
      </c>
      <c r="J40" t="s">
        <v>46</v>
      </c>
      <c r="K40">
        <v>0</v>
      </c>
      <c r="O40" s="52">
        <f>blinders_PRLighting[[#This Row],[Q-ty2_1]]+blinders_PRLighting[[#This Row],[Q-ty2_2]]+blinders_PRLighting[[#This Row],[Q-ty2_3]]</f>
        <v>6</v>
      </c>
    </row>
    <row r="41" spans="1:15" ht="15.75" x14ac:dyDescent="0.25">
      <c r="C41" s="1">
        <v>2</v>
      </c>
      <c r="D41" s="3" t="s">
        <v>147</v>
      </c>
      <c r="E41" s="19">
        <v>72</v>
      </c>
      <c r="F41" t="s">
        <v>46</v>
      </c>
      <c r="G41">
        <v>0</v>
      </c>
      <c r="H41" t="s">
        <v>46</v>
      </c>
      <c r="I41">
        <v>0</v>
      </c>
      <c r="J41" t="s">
        <v>46</v>
      </c>
      <c r="K41">
        <v>0</v>
      </c>
      <c r="O41" s="52">
        <f>blinders_PRLighting[[#This Row],[Q-ty2_1]]+blinders_PRLighting[[#This Row],[Q-ty2_2]]+blinders_PRLighting[[#This Row],[Q-ty2_3]]</f>
        <v>0</v>
      </c>
    </row>
    <row r="42" spans="1:15" ht="15.75" x14ac:dyDescent="0.25">
      <c r="A42" s="25"/>
      <c r="C42" s="1">
        <v>3</v>
      </c>
      <c r="D42" s="3" t="s">
        <v>148</v>
      </c>
      <c r="E42" s="19">
        <v>30</v>
      </c>
      <c r="F42" t="s">
        <v>46</v>
      </c>
      <c r="G42">
        <v>0</v>
      </c>
      <c r="H42" t="s">
        <v>46</v>
      </c>
      <c r="I42">
        <v>0</v>
      </c>
      <c r="J42" t="s">
        <v>46</v>
      </c>
      <c r="K42">
        <v>0</v>
      </c>
      <c r="O42" s="52">
        <f>blinders_PRLighting[[#This Row],[Q-ty2_1]]+blinders_PRLighting[[#This Row],[Q-ty2_2]]+blinders_PRLighting[[#This Row],[Q-ty2_3]]</f>
        <v>0</v>
      </c>
    </row>
    <row r="43" spans="1:15" ht="15.75" x14ac:dyDescent="0.25">
      <c r="A43" s="25"/>
      <c r="C43" s="1">
        <v>4</v>
      </c>
      <c r="D43" s="3" t="s">
        <v>149</v>
      </c>
      <c r="E43" s="19">
        <v>250</v>
      </c>
      <c r="F43" t="s">
        <v>154</v>
      </c>
      <c r="G43">
        <v>20</v>
      </c>
      <c r="H43" t="s">
        <v>46</v>
      </c>
      <c r="I43">
        <v>0</v>
      </c>
      <c r="J43" t="s">
        <v>46</v>
      </c>
      <c r="K43">
        <v>0</v>
      </c>
      <c r="O43" s="52">
        <f>blinders_PRLighting[[#This Row],[Q-ty2_1]]+blinders_PRLighting[[#This Row],[Q-ty2_2]]+blinders_PRLighting[[#This Row],[Q-ty2_3]]</f>
        <v>20</v>
      </c>
    </row>
    <row r="44" spans="1:15" ht="15.75" x14ac:dyDescent="0.25">
      <c r="A44" s="25"/>
      <c r="C44" s="1">
        <v>5</v>
      </c>
      <c r="D44" s="3" t="s">
        <v>150</v>
      </c>
      <c r="E44" s="19">
        <v>24</v>
      </c>
      <c r="F44" t="s">
        <v>46</v>
      </c>
      <c r="G44">
        <v>0</v>
      </c>
      <c r="H44" t="s">
        <v>46</v>
      </c>
      <c r="I44">
        <v>0</v>
      </c>
      <c r="J44" t="s">
        <v>46</v>
      </c>
      <c r="K44">
        <v>0</v>
      </c>
      <c r="O44" s="52">
        <f>blinders_PRLighting[[#This Row],[Q-ty2_1]]+blinders_PRLighting[[#This Row],[Q-ty2_2]]+blinders_PRLighting[[#This Row],[Q-ty2_3]]</f>
        <v>0</v>
      </c>
    </row>
    <row r="45" spans="1:15" ht="15.75" x14ac:dyDescent="0.25">
      <c r="A45" s="25"/>
      <c r="C45" s="1">
        <v>6</v>
      </c>
      <c r="D45" s="3" t="s">
        <v>151</v>
      </c>
      <c r="E45" s="19">
        <v>50</v>
      </c>
      <c r="F45" t="s">
        <v>158</v>
      </c>
      <c r="G45">
        <v>2</v>
      </c>
      <c r="H45" t="s">
        <v>46</v>
      </c>
      <c r="I45">
        <v>0</v>
      </c>
      <c r="J45" t="s">
        <v>46</v>
      </c>
      <c r="K45">
        <v>0</v>
      </c>
      <c r="O45" s="52">
        <f>blinders_PRLighting[[#This Row],[Q-ty2_1]]+blinders_PRLighting[[#This Row],[Q-ty2_2]]+blinders_PRLighting[[#This Row],[Q-ty2_3]]</f>
        <v>2</v>
      </c>
    </row>
    <row r="46" spans="1:15" ht="15.75" x14ac:dyDescent="0.25">
      <c r="A46" s="25"/>
      <c r="C46" s="1">
        <v>7</v>
      </c>
      <c r="D46" s="3" t="s">
        <v>152</v>
      </c>
      <c r="E46" s="19">
        <v>8</v>
      </c>
      <c r="F46" t="s">
        <v>46</v>
      </c>
      <c r="G46">
        <v>0</v>
      </c>
      <c r="H46" t="s">
        <v>46</v>
      </c>
      <c r="I46">
        <v>0</v>
      </c>
      <c r="J46" t="s">
        <v>46</v>
      </c>
      <c r="K46">
        <v>0</v>
      </c>
      <c r="O46" s="52">
        <f>blinders_PRLighting[[#This Row],[Q-ty2_1]]+blinders_PRLighting[[#This Row],[Q-ty2_2]]+blinders_PRLighting[[#This Row],[Q-ty2_3]]</f>
        <v>0</v>
      </c>
    </row>
    <row r="47" spans="1:15" x14ac:dyDescent="0.25">
      <c r="A47" s="25"/>
    </row>
    <row r="48" spans="1:15" x14ac:dyDescent="0.25">
      <c r="A48" s="25"/>
    </row>
    <row r="49" spans="1:15" x14ac:dyDescent="0.25">
      <c r="A49" s="25"/>
    </row>
    <row r="50" spans="1:15" x14ac:dyDescent="0.25">
      <c r="A50" s="25"/>
    </row>
    <row r="51" spans="1:15" x14ac:dyDescent="0.25">
      <c r="A51" s="25"/>
    </row>
    <row r="52" spans="1:15" x14ac:dyDescent="0.25">
      <c r="A52" s="25"/>
    </row>
    <row r="53" spans="1:15" x14ac:dyDescent="0.25">
      <c r="A53" s="25"/>
    </row>
    <row r="54" spans="1:15" x14ac:dyDescent="0.25">
      <c r="A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  <c r="C57" s="4" t="s">
        <v>0</v>
      </c>
      <c r="D57" s="4" t="s">
        <v>1</v>
      </c>
      <c r="E57" s="18" t="s">
        <v>2</v>
      </c>
      <c r="F57" s="7" t="s">
        <v>89</v>
      </c>
      <c r="G57" s="7" t="s">
        <v>90</v>
      </c>
      <c r="H57" s="7" t="s">
        <v>91</v>
      </c>
      <c r="I57" s="7" t="s">
        <v>92</v>
      </c>
      <c r="J57" s="7" t="s">
        <v>93</v>
      </c>
      <c r="K57" s="7" t="s">
        <v>94</v>
      </c>
    </row>
    <row r="58" spans="1:15" ht="15.75" x14ac:dyDescent="0.25">
      <c r="A58" s="25"/>
      <c r="C58" s="1">
        <v>1</v>
      </c>
      <c r="D58" s="3" t="s">
        <v>146</v>
      </c>
      <c r="E58" s="19">
        <v>32</v>
      </c>
      <c r="F58" t="s">
        <v>46</v>
      </c>
      <c r="G58">
        <v>0</v>
      </c>
      <c r="H58" t="s">
        <v>46</v>
      </c>
      <c r="I58">
        <v>0</v>
      </c>
      <c r="J58" t="s">
        <v>46</v>
      </c>
      <c r="K58">
        <v>0</v>
      </c>
      <c r="O58" s="54">
        <f>blinders_blackout[[#This Row],[Q-ty3_1]]+blinders_blackout[[#This Row],[Q-ty3_2]]+blinders_blackout[[#This Row],[Q-ty3_3]]</f>
        <v>0</v>
      </c>
    </row>
    <row r="59" spans="1:15" ht="15.75" x14ac:dyDescent="0.25">
      <c r="A59" s="25"/>
      <c r="C59" s="1">
        <v>2</v>
      </c>
      <c r="D59" s="3" t="s">
        <v>147</v>
      </c>
      <c r="E59" s="19">
        <v>72</v>
      </c>
      <c r="F59" t="s">
        <v>46</v>
      </c>
      <c r="G59">
        <v>0</v>
      </c>
      <c r="H59" t="s">
        <v>46</v>
      </c>
      <c r="I59">
        <v>0</v>
      </c>
      <c r="J59" t="s">
        <v>46</v>
      </c>
      <c r="K59">
        <v>0</v>
      </c>
      <c r="O59" s="54">
        <f>blinders_blackout[[#This Row],[Q-ty3_1]]+blinders_blackout[[#This Row],[Q-ty3_2]]+blinders_blackout[[#This Row],[Q-ty3_3]]</f>
        <v>0</v>
      </c>
    </row>
    <row r="60" spans="1:15" ht="15.75" x14ac:dyDescent="0.25">
      <c r="A60" s="25"/>
      <c r="C60" s="1">
        <v>3</v>
      </c>
      <c r="D60" s="3" t="s">
        <v>148</v>
      </c>
      <c r="E60" s="19">
        <v>30</v>
      </c>
      <c r="F60" t="s">
        <v>46</v>
      </c>
      <c r="G60">
        <v>0</v>
      </c>
      <c r="H60" t="s">
        <v>46</v>
      </c>
      <c r="I60">
        <v>0</v>
      </c>
      <c r="J60" t="s">
        <v>46</v>
      </c>
      <c r="K60">
        <v>0</v>
      </c>
      <c r="O60" s="54">
        <f>blinders_blackout[[#This Row],[Q-ty3_1]]+blinders_blackout[[#This Row],[Q-ty3_2]]+blinders_blackout[[#This Row],[Q-ty3_3]]</f>
        <v>0</v>
      </c>
    </row>
    <row r="61" spans="1:15" ht="15.75" x14ac:dyDescent="0.25">
      <c r="A61" s="25"/>
      <c r="C61" s="1">
        <v>4</v>
      </c>
      <c r="D61" s="3" t="s">
        <v>149</v>
      </c>
      <c r="E61" s="19">
        <v>250</v>
      </c>
      <c r="F61" t="s">
        <v>154</v>
      </c>
      <c r="G61">
        <v>12</v>
      </c>
      <c r="H61" t="s">
        <v>46</v>
      </c>
      <c r="I61">
        <v>0</v>
      </c>
      <c r="J61" t="s">
        <v>46</v>
      </c>
      <c r="K61">
        <v>0</v>
      </c>
      <c r="O61" s="54">
        <f>blinders_blackout[[#This Row],[Q-ty3_1]]+blinders_blackout[[#This Row],[Q-ty3_2]]+blinders_blackout[[#This Row],[Q-ty3_3]]</f>
        <v>12</v>
      </c>
    </row>
    <row r="62" spans="1:15" ht="15.75" x14ac:dyDescent="0.25">
      <c r="A62" s="25"/>
      <c r="C62" s="1">
        <v>5</v>
      </c>
      <c r="D62" s="3" t="s">
        <v>150</v>
      </c>
      <c r="E62" s="19">
        <v>24</v>
      </c>
      <c r="F62" t="s">
        <v>46</v>
      </c>
      <c r="G62">
        <v>0</v>
      </c>
      <c r="H62" t="s">
        <v>46</v>
      </c>
      <c r="I62">
        <v>0</v>
      </c>
      <c r="J62" t="s">
        <v>46</v>
      </c>
      <c r="K62">
        <v>0</v>
      </c>
      <c r="O62" s="54">
        <f>blinders_blackout[[#This Row],[Q-ty3_1]]+blinders_blackout[[#This Row],[Q-ty3_2]]+blinders_blackout[[#This Row],[Q-ty3_3]]</f>
        <v>0</v>
      </c>
    </row>
    <row r="63" spans="1:15" ht="15.75" x14ac:dyDescent="0.25">
      <c r="A63" s="25"/>
      <c r="C63" s="1">
        <v>6</v>
      </c>
      <c r="D63" s="3" t="s">
        <v>151</v>
      </c>
      <c r="E63" s="19">
        <v>50</v>
      </c>
      <c r="F63" t="s">
        <v>158</v>
      </c>
      <c r="G63">
        <v>2</v>
      </c>
      <c r="H63" t="s">
        <v>46</v>
      </c>
      <c r="I63">
        <v>0</v>
      </c>
      <c r="J63" t="s">
        <v>46</v>
      </c>
      <c r="K63">
        <v>0</v>
      </c>
      <c r="O63" s="54">
        <f>blinders_blackout[[#This Row],[Q-ty3_1]]+blinders_blackout[[#This Row],[Q-ty3_2]]+blinders_blackout[[#This Row],[Q-ty3_3]]</f>
        <v>2</v>
      </c>
    </row>
    <row r="64" spans="1:15" ht="15.75" x14ac:dyDescent="0.25">
      <c r="A64" s="25"/>
      <c r="C64" s="1">
        <v>7</v>
      </c>
      <c r="D64" s="3" t="s">
        <v>152</v>
      </c>
      <c r="E64" s="19">
        <v>8</v>
      </c>
      <c r="F64" t="s">
        <v>46</v>
      </c>
      <c r="G64">
        <v>0</v>
      </c>
      <c r="H64" t="s">
        <v>46</v>
      </c>
      <c r="I64">
        <v>0</v>
      </c>
      <c r="J64" t="s">
        <v>46</v>
      </c>
      <c r="K64">
        <v>0</v>
      </c>
      <c r="O64" s="54">
        <f>blinders_blackout[[#This Row],[Q-ty3_1]]+blinders_blackout[[#This Row],[Q-ty3_2]]+blinders_blackout[[#This Row],[Q-ty3_3]]</f>
        <v>0</v>
      </c>
    </row>
    <row r="65" spans="1:15" ht="15.75" x14ac:dyDescent="0.25">
      <c r="A65" s="25"/>
      <c r="C65" s="1"/>
      <c r="E65" s="19"/>
    </row>
    <row r="66" spans="1:15" ht="15.75" x14ac:dyDescent="0.25">
      <c r="A66" s="25"/>
      <c r="C66" s="1"/>
      <c r="E66" s="19"/>
    </row>
    <row r="67" spans="1:15" ht="15.75" x14ac:dyDescent="0.25">
      <c r="A67" s="25"/>
      <c r="C67" s="1"/>
      <c r="E67" s="19"/>
    </row>
    <row r="68" spans="1:15" x14ac:dyDescent="0.25">
      <c r="A68" s="25"/>
    </row>
    <row r="70" spans="1:15" ht="15.75" x14ac:dyDescent="0.25">
      <c r="C70" s="1"/>
      <c r="E70" s="19"/>
    </row>
    <row r="71" spans="1:15" ht="15.75" x14ac:dyDescent="0.25">
      <c r="C71" s="1"/>
      <c r="E71" s="19"/>
    </row>
    <row r="72" spans="1:15" ht="15.75" x14ac:dyDescent="0.25">
      <c r="C72" s="1"/>
      <c r="E72" s="19"/>
    </row>
    <row r="75" spans="1:15" x14ac:dyDescent="0.25">
      <c r="C75" s="4" t="s">
        <v>0</v>
      </c>
      <c r="D75" s="4" t="s">
        <v>1</v>
      </c>
      <c r="E75" s="18" t="s">
        <v>2</v>
      </c>
      <c r="F75" s="8" t="s">
        <v>103</v>
      </c>
      <c r="G75" s="8" t="s">
        <v>104</v>
      </c>
      <c r="H75" s="8" t="s">
        <v>105</v>
      </c>
      <c r="I75" s="8" t="s">
        <v>106</v>
      </c>
      <c r="J75" s="8" t="s">
        <v>107</v>
      </c>
      <c r="K75" s="8" t="s">
        <v>108</v>
      </c>
    </row>
    <row r="76" spans="1:15" ht="15.75" x14ac:dyDescent="0.25">
      <c r="C76" s="1">
        <v>1</v>
      </c>
      <c r="D76" s="3" t="s">
        <v>146</v>
      </c>
      <c r="E76" s="19">
        <v>32</v>
      </c>
      <c r="F76" t="s">
        <v>46</v>
      </c>
      <c r="G76">
        <v>0</v>
      </c>
      <c r="H76" t="s">
        <v>46</v>
      </c>
      <c r="I76">
        <v>0</v>
      </c>
      <c r="J76" t="s">
        <v>46</v>
      </c>
      <c r="K76">
        <v>0</v>
      </c>
      <c r="O76" s="55">
        <f>blinders_vision[[#This Row],[Q-ty4_1]]+blinders_vision[[#This Row],[Q-ty4_2]]+blinders_vision[[#This Row],[Q-ty4_3]]</f>
        <v>0</v>
      </c>
    </row>
    <row r="77" spans="1:15" ht="15.75" x14ac:dyDescent="0.25">
      <c r="C77" s="1">
        <v>2</v>
      </c>
      <c r="D77" s="3" t="s">
        <v>147</v>
      </c>
      <c r="E77" s="19">
        <v>72</v>
      </c>
      <c r="F77" t="s">
        <v>46</v>
      </c>
      <c r="G77">
        <v>0</v>
      </c>
      <c r="H77" t="s">
        <v>46</v>
      </c>
      <c r="I77">
        <v>0</v>
      </c>
      <c r="J77" t="s">
        <v>46</v>
      </c>
      <c r="K77">
        <v>0</v>
      </c>
      <c r="O77" s="55">
        <f>blinders_vision[[#This Row],[Q-ty4_1]]+blinders_vision[[#This Row],[Q-ty4_2]]+blinders_vision[[#This Row],[Q-ty4_3]]</f>
        <v>0</v>
      </c>
    </row>
    <row r="78" spans="1:15" ht="15.75" x14ac:dyDescent="0.25">
      <c r="C78" s="1">
        <v>3</v>
      </c>
      <c r="D78" s="3" t="s">
        <v>148</v>
      </c>
      <c r="E78" s="19">
        <v>30</v>
      </c>
      <c r="F78" t="s">
        <v>161</v>
      </c>
      <c r="G78">
        <v>30</v>
      </c>
      <c r="H78" t="s">
        <v>46</v>
      </c>
      <c r="I78">
        <v>0</v>
      </c>
      <c r="J78" t="s">
        <v>46</v>
      </c>
      <c r="K78">
        <v>0</v>
      </c>
      <c r="O78" s="55">
        <f>blinders_vision[[#This Row],[Q-ty4_1]]+blinders_vision[[#This Row],[Q-ty4_2]]+blinders_vision[[#This Row],[Q-ty4_3]]</f>
        <v>30</v>
      </c>
    </row>
    <row r="79" spans="1:15" ht="15.75" x14ac:dyDescent="0.25">
      <c r="C79" s="1">
        <v>4</v>
      </c>
      <c r="D79" s="3" t="s">
        <v>149</v>
      </c>
      <c r="E79" s="19">
        <v>250</v>
      </c>
      <c r="F79" t="s">
        <v>46</v>
      </c>
      <c r="G79">
        <v>0</v>
      </c>
      <c r="H79" t="s">
        <v>46</v>
      </c>
      <c r="I79">
        <v>0</v>
      </c>
      <c r="J79" t="s">
        <v>46</v>
      </c>
      <c r="K79">
        <v>0</v>
      </c>
      <c r="O79" s="55">
        <f>blinders_vision[[#This Row],[Q-ty4_1]]+blinders_vision[[#This Row],[Q-ty4_2]]+blinders_vision[[#This Row],[Q-ty4_3]]</f>
        <v>0</v>
      </c>
    </row>
    <row r="80" spans="1:15" ht="15.75" x14ac:dyDescent="0.25">
      <c r="C80" s="1">
        <v>5</v>
      </c>
      <c r="D80" s="3" t="s">
        <v>150</v>
      </c>
      <c r="E80" s="19">
        <v>24</v>
      </c>
      <c r="F80" t="s">
        <v>46</v>
      </c>
      <c r="G80">
        <v>0</v>
      </c>
      <c r="H80" t="s">
        <v>46</v>
      </c>
      <c r="I80">
        <v>0</v>
      </c>
      <c r="J80" t="s">
        <v>46</v>
      </c>
      <c r="K80">
        <v>0</v>
      </c>
      <c r="O80" s="55">
        <f>blinders_vision[[#This Row],[Q-ty4_1]]+blinders_vision[[#This Row],[Q-ty4_2]]+blinders_vision[[#This Row],[Q-ty4_3]]</f>
        <v>0</v>
      </c>
    </row>
    <row r="81" spans="1:15" ht="15.75" x14ac:dyDescent="0.25">
      <c r="C81" s="1">
        <v>6</v>
      </c>
      <c r="D81" s="3" t="s">
        <v>151</v>
      </c>
      <c r="E81" s="19">
        <v>50</v>
      </c>
      <c r="F81" t="s">
        <v>158</v>
      </c>
      <c r="G81">
        <v>2</v>
      </c>
      <c r="H81" t="s">
        <v>46</v>
      </c>
      <c r="I81">
        <v>0</v>
      </c>
      <c r="J81" t="s">
        <v>46</v>
      </c>
      <c r="K81">
        <v>0</v>
      </c>
      <c r="O81" s="55">
        <f>blinders_vision[[#This Row],[Q-ty4_1]]+blinders_vision[[#This Row],[Q-ty4_2]]+blinders_vision[[#This Row],[Q-ty4_3]]</f>
        <v>2</v>
      </c>
    </row>
    <row r="82" spans="1:15" ht="15.75" x14ac:dyDescent="0.25">
      <c r="A82" s="25"/>
      <c r="C82" s="1">
        <v>7</v>
      </c>
      <c r="D82" s="3" t="s">
        <v>152</v>
      </c>
      <c r="E82" s="19">
        <v>8</v>
      </c>
      <c r="F82" t="s">
        <v>46</v>
      </c>
      <c r="G82">
        <v>0</v>
      </c>
      <c r="H82" t="s">
        <v>46</v>
      </c>
      <c r="I82">
        <v>0</v>
      </c>
      <c r="J82" t="s">
        <v>46</v>
      </c>
      <c r="K82">
        <v>0</v>
      </c>
      <c r="O82" s="55">
        <f>blinders_vision[[#This Row],[Q-ty4_1]]+blinders_vision[[#This Row],[Q-ty4_2]]+blinders_vision[[#This Row],[Q-ty4_3]]</f>
        <v>0</v>
      </c>
    </row>
    <row r="83" spans="1:15" x14ac:dyDescent="0.25">
      <c r="A83" s="25"/>
    </row>
    <row r="84" spans="1:15" x14ac:dyDescent="0.25">
      <c r="A84" s="25"/>
    </row>
    <row r="85" spans="1:15" x14ac:dyDescent="0.25">
      <c r="A85" s="25"/>
    </row>
    <row r="86" spans="1:15" x14ac:dyDescent="0.25">
      <c r="A86" s="25"/>
    </row>
    <row r="87" spans="1:15" x14ac:dyDescent="0.25">
      <c r="A87" s="25"/>
    </row>
    <row r="88" spans="1:15" x14ac:dyDescent="0.25">
      <c r="A88" s="25"/>
    </row>
    <row r="89" spans="1:15" x14ac:dyDescent="0.25">
      <c r="A89" s="25"/>
    </row>
    <row r="90" spans="1:15" x14ac:dyDescent="0.25">
      <c r="A90" s="25"/>
    </row>
    <row r="91" spans="1:15" x14ac:dyDescent="0.25">
      <c r="A91" s="25"/>
    </row>
    <row r="92" spans="1:15" x14ac:dyDescent="0.25">
      <c r="A92" s="25"/>
    </row>
    <row r="93" spans="1:15" x14ac:dyDescent="0.25">
      <c r="A93" s="25"/>
      <c r="C93" s="35" t="s">
        <v>0</v>
      </c>
      <c r="D93" s="36" t="s">
        <v>1</v>
      </c>
      <c r="E93" s="36" t="s">
        <v>2</v>
      </c>
      <c r="F93" s="37" t="s">
        <v>113</v>
      </c>
      <c r="G93" s="37" t="s">
        <v>114</v>
      </c>
      <c r="H93" s="37" t="s">
        <v>115</v>
      </c>
      <c r="I93" s="37" t="s">
        <v>116</v>
      </c>
      <c r="J93" s="37" t="s">
        <v>117</v>
      </c>
      <c r="K93" s="37" t="s">
        <v>118</v>
      </c>
    </row>
    <row r="94" spans="1:15" ht="15.75" x14ac:dyDescent="0.25">
      <c r="A94" s="25"/>
      <c r="C94" s="33">
        <v>1</v>
      </c>
      <c r="D94" s="32" t="s">
        <v>146</v>
      </c>
      <c r="E94" s="38">
        <v>32</v>
      </c>
      <c r="F94" t="s">
        <v>46</v>
      </c>
      <c r="G94">
        <v>0</v>
      </c>
      <c r="H94" t="s">
        <v>46</v>
      </c>
      <c r="I94">
        <v>0</v>
      </c>
      <c r="J94" t="s">
        <v>46</v>
      </c>
      <c r="K94">
        <v>0</v>
      </c>
      <c r="O94" s="56">
        <f>blinders_stage[[#This Row],[Q-ty5_1]]+blinders_stage[[#This Row],[Q-ty5_2]]+blinders_stage[[#This Row],[Q-ty5_3]]</f>
        <v>0</v>
      </c>
    </row>
    <row r="95" spans="1:15" ht="15.75" x14ac:dyDescent="0.25">
      <c r="A95" s="25"/>
      <c r="C95" s="34">
        <v>2</v>
      </c>
      <c r="D95" s="32" t="s">
        <v>147</v>
      </c>
      <c r="E95" s="39">
        <v>72</v>
      </c>
      <c r="F95" t="s">
        <v>46</v>
      </c>
      <c r="G95">
        <v>0</v>
      </c>
      <c r="H95" t="s">
        <v>46</v>
      </c>
      <c r="I95">
        <v>0</v>
      </c>
      <c r="J95" t="s">
        <v>46</v>
      </c>
      <c r="K95">
        <v>0</v>
      </c>
      <c r="O95" s="56">
        <f>blinders_stage[[#This Row],[Q-ty5_1]]+blinders_stage[[#This Row],[Q-ty5_2]]+blinders_stage[[#This Row],[Q-ty5_3]]</f>
        <v>0</v>
      </c>
    </row>
    <row r="96" spans="1:15" ht="15.75" x14ac:dyDescent="0.25">
      <c r="A96" s="25"/>
      <c r="C96" s="33">
        <v>3</v>
      </c>
      <c r="D96" s="32" t="s">
        <v>148</v>
      </c>
      <c r="E96" s="38">
        <v>30</v>
      </c>
      <c r="F96" t="s">
        <v>46</v>
      </c>
      <c r="G96">
        <v>0</v>
      </c>
      <c r="H96" t="s">
        <v>46</v>
      </c>
      <c r="I96">
        <v>0</v>
      </c>
      <c r="J96" t="s">
        <v>46</v>
      </c>
      <c r="K96">
        <v>0</v>
      </c>
      <c r="O96" s="56">
        <f>blinders_stage[[#This Row],[Q-ty5_1]]+blinders_stage[[#This Row],[Q-ty5_2]]+blinders_stage[[#This Row],[Q-ty5_3]]</f>
        <v>0</v>
      </c>
    </row>
    <row r="97" spans="1:15" ht="15.75" x14ac:dyDescent="0.25">
      <c r="A97" s="25"/>
      <c r="C97" s="34">
        <v>4</v>
      </c>
      <c r="D97" s="32" t="s">
        <v>149</v>
      </c>
      <c r="E97" s="39">
        <v>250</v>
      </c>
      <c r="F97" t="s">
        <v>162</v>
      </c>
      <c r="G97">
        <v>48</v>
      </c>
      <c r="H97" t="s">
        <v>46</v>
      </c>
      <c r="I97">
        <v>0</v>
      </c>
      <c r="J97" t="s">
        <v>46</v>
      </c>
      <c r="K97">
        <v>0</v>
      </c>
      <c r="O97" s="56">
        <f>blinders_stage[[#This Row],[Q-ty5_1]]+blinders_stage[[#This Row],[Q-ty5_2]]+blinders_stage[[#This Row],[Q-ty5_3]]</f>
        <v>48</v>
      </c>
    </row>
    <row r="98" spans="1:15" ht="15.75" x14ac:dyDescent="0.25">
      <c r="A98" s="25"/>
      <c r="C98" s="33">
        <v>5</v>
      </c>
      <c r="D98" s="32" t="s">
        <v>150</v>
      </c>
      <c r="E98" s="38">
        <v>24</v>
      </c>
      <c r="F98" t="s">
        <v>46</v>
      </c>
      <c r="G98">
        <v>0</v>
      </c>
      <c r="H98" t="s">
        <v>46</v>
      </c>
      <c r="I98">
        <v>0</v>
      </c>
      <c r="J98" t="s">
        <v>46</v>
      </c>
      <c r="K98">
        <v>0</v>
      </c>
      <c r="O98" s="56">
        <f>blinders_stage[[#This Row],[Q-ty5_1]]+blinders_stage[[#This Row],[Q-ty5_2]]+blinders_stage[[#This Row],[Q-ty5_3]]</f>
        <v>0</v>
      </c>
    </row>
    <row r="99" spans="1:15" ht="15.75" x14ac:dyDescent="0.25">
      <c r="A99" s="25"/>
      <c r="C99" s="34">
        <v>6</v>
      </c>
      <c r="D99" s="32" t="s">
        <v>151</v>
      </c>
      <c r="E99" s="39">
        <v>50</v>
      </c>
      <c r="F99" t="s">
        <v>163</v>
      </c>
      <c r="G99">
        <v>10</v>
      </c>
      <c r="H99" t="s">
        <v>164</v>
      </c>
      <c r="I99">
        <v>18</v>
      </c>
      <c r="J99" t="s">
        <v>165</v>
      </c>
      <c r="K99">
        <v>6</v>
      </c>
      <c r="O99" s="56">
        <f>blinders_stage[[#This Row],[Q-ty5_1]]+blinders_stage[[#This Row],[Q-ty5_2]]+blinders_stage[[#This Row],[Q-ty5_3]]</f>
        <v>34</v>
      </c>
    </row>
    <row r="100" spans="1:15" ht="15.75" x14ac:dyDescent="0.25">
      <c r="A100" s="25"/>
      <c r="C100" s="33">
        <v>7</v>
      </c>
      <c r="D100" s="32" t="s">
        <v>152</v>
      </c>
      <c r="E100" s="38">
        <v>8</v>
      </c>
      <c r="F100" t="s">
        <v>46</v>
      </c>
      <c r="G100">
        <v>0</v>
      </c>
      <c r="H100" t="s">
        <v>46</v>
      </c>
      <c r="I100">
        <v>0</v>
      </c>
      <c r="J100" t="s">
        <v>46</v>
      </c>
      <c r="K100">
        <v>0</v>
      </c>
      <c r="O100" s="56">
        <f>blinders_stage[[#This Row],[Q-ty5_1]]+blinders_stage[[#This Row],[Q-ty5_2]]+blinders_stage[[#This Row],[Q-ty5_3]]</f>
        <v>0</v>
      </c>
    </row>
    <row r="101" spans="1:15" x14ac:dyDescent="0.25">
      <c r="A101" s="25"/>
    </row>
    <row r="102" spans="1:15" x14ac:dyDescent="0.25">
      <c r="A102" s="25"/>
    </row>
    <row r="103" spans="1:15" x14ac:dyDescent="0.25">
      <c r="A103" s="25"/>
    </row>
    <row r="104" spans="1:15" x14ac:dyDescent="0.25">
      <c r="A104" s="25"/>
    </row>
    <row r="105" spans="1:15" x14ac:dyDescent="0.25">
      <c r="A105" s="25"/>
    </row>
    <row r="106" spans="1:15" x14ac:dyDescent="0.25">
      <c r="A106" s="25"/>
    </row>
    <row r="107" spans="1:15" x14ac:dyDescent="0.25">
      <c r="A107" s="25"/>
    </row>
    <row r="108" spans="1:15" x14ac:dyDescent="0.25">
      <c r="A108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10">
    <cfRule type="cellIs" dxfId="226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AEBA-412C-4F05-B185-B03643A9DB27}">
  <sheetPr codeName="Sheet4">
    <tabColor rgb="FFFFFF00"/>
  </sheetPr>
  <dimension ref="A1:O222"/>
  <sheetViews>
    <sheetView zoomScale="75" zoomScaleNormal="75" workbookViewId="0">
      <selection activeCell="A196" sqref="A196:A222"/>
    </sheetView>
  </sheetViews>
  <sheetFormatPr defaultRowHeight="15" x14ac:dyDescent="0.25"/>
  <cols>
    <col min="3" max="3" width="4.140625" customWidth="1"/>
    <col min="4" max="4" width="51.85546875" customWidth="1"/>
    <col min="5" max="5" width="9.140625" style="9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5" x14ac:dyDescent="0.25">
      <c r="K1" s="25"/>
      <c r="L1" s="25"/>
    </row>
    <row r="2" spans="3:15" x14ac:dyDescent="0.25">
      <c r="K2" s="25"/>
      <c r="L2" s="25"/>
    </row>
    <row r="3" spans="3:15" x14ac:dyDescent="0.25">
      <c r="C3" s="25" t="s">
        <v>0</v>
      </c>
      <c r="D3" s="25" t="s">
        <v>1</v>
      </c>
      <c r="E3" s="25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7" t="s">
        <v>8</v>
      </c>
      <c r="L3" s="67" t="s">
        <v>9</v>
      </c>
      <c r="M3" s="67" t="s">
        <v>10</v>
      </c>
    </row>
    <row r="4" spans="3:15" ht="15.75" x14ac:dyDescent="0.25">
      <c r="C4" s="1">
        <v>1</v>
      </c>
      <c r="D4" s="17" t="s">
        <v>166</v>
      </c>
      <c r="E4" s="19">
        <v>12</v>
      </c>
      <c r="F4" s="41">
        <v>0</v>
      </c>
      <c r="G4" s="42">
        <v>0</v>
      </c>
      <c r="H4" s="43">
        <v>0</v>
      </c>
      <c r="I4" s="44">
        <v>0</v>
      </c>
      <c r="J4" s="45">
        <v>0</v>
      </c>
      <c r="K4" s="25">
        <v>20</v>
      </c>
      <c r="L4" s="25">
        <v>450</v>
      </c>
      <c r="M4">
        <v>40</v>
      </c>
      <c r="O4" s="51">
        <f>arch_tbl[[#This Row],[Q-ty]]-(arch_tbl[[#This Row],[BelImlight]]+arch_tbl[[#This Row],[PRLightigTouring]]+arch_tbl[[#This Row],[BlackOut]]+arch_tbl[[#This Row],[Vision]]+arch_tbl[[#This Row],[Stage]])</f>
        <v>12</v>
      </c>
    </row>
    <row r="5" spans="3:15" ht="15.75" x14ac:dyDescent="0.25">
      <c r="C5" s="1">
        <v>2</v>
      </c>
      <c r="D5" s="17" t="s">
        <v>167</v>
      </c>
      <c r="E5" s="19">
        <v>12</v>
      </c>
      <c r="F5" s="41">
        <v>0</v>
      </c>
      <c r="G5" s="42">
        <v>7</v>
      </c>
      <c r="H5" s="43">
        <v>0</v>
      </c>
      <c r="I5" s="44">
        <v>0</v>
      </c>
      <c r="J5" s="45">
        <v>0</v>
      </c>
      <c r="K5" s="25">
        <v>60</v>
      </c>
      <c r="L5" s="25">
        <v>2600</v>
      </c>
      <c r="M5">
        <v>100</v>
      </c>
      <c r="O5" s="51">
        <f>arch_tbl[[#This Row],[Q-ty]]-(arch_tbl[[#This Row],[BelImlight]]+arch_tbl[[#This Row],[PRLightigTouring]]+arch_tbl[[#This Row],[BlackOut]]+arch_tbl[[#This Row],[Vision]]+arch_tbl[[#This Row],[Stage]])</f>
        <v>5</v>
      </c>
    </row>
    <row r="6" spans="3:15" x14ac:dyDescent="0.25">
      <c r="E6" s="15"/>
    </row>
    <row r="7" spans="3:15" x14ac:dyDescent="0.25">
      <c r="E7" s="15"/>
    </row>
    <row r="13" spans="3:15" x14ac:dyDescent="0.25">
      <c r="C13" s="4" t="s">
        <v>0</v>
      </c>
      <c r="D13" s="4" t="s">
        <v>1</v>
      </c>
      <c r="E13" s="18" t="s">
        <v>2</v>
      </c>
      <c r="F13" s="5" t="s">
        <v>39</v>
      </c>
      <c r="G13" s="5" t="s">
        <v>40</v>
      </c>
      <c r="H13" s="5" t="s">
        <v>41</v>
      </c>
      <c r="I13" s="5" t="s">
        <v>42</v>
      </c>
      <c r="J13" s="5" t="s">
        <v>43</v>
      </c>
      <c r="K13" s="5" t="s">
        <v>44</v>
      </c>
    </row>
    <row r="14" spans="3:15" x14ac:dyDescent="0.25">
      <c r="C14">
        <v>1</v>
      </c>
      <c r="D14" t="s">
        <v>166</v>
      </c>
      <c r="E14" s="49">
        <v>12</v>
      </c>
      <c r="F14" t="s">
        <v>46</v>
      </c>
      <c r="G14" s="49">
        <v>0</v>
      </c>
      <c r="H14" t="s">
        <v>46</v>
      </c>
      <c r="I14" s="49">
        <v>0</v>
      </c>
      <c r="J14" t="s">
        <v>46</v>
      </c>
      <c r="K14" s="49">
        <v>0</v>
      </c>
      <c r="O14" s="57">
        <f>arch_belimlight[[#This Row],[Q-ty1_1]]+arch_belimlight[[#This Row],[Q-ty1_2]]+arch_belimlight[[#This Row],[Q-ty1_3]]</f>
        <v>0</v>
      </c>
    </row>
    <row r="15" spans="3:15" x14ac:dyDescent="0.25">
      <c r="C15">
        <v>2</v>
      </c>
      <c r="D15" t="s">
        <v>167</v>
      </c>
      <c r="E15" s="49">
        <v>12</v>
      </c>
      <c r="F15" t="s">
        <v>46</v>
      </c>
      <c r="G15" s="49">
        <v>0</v>
      </c>
      <c r="H15" t="s">
        <v>46</v>
      </c>
      <c r="I15" s="49">
        <v>0</v>
      </c>
      <c r="K15" s="49"/>
      <c r="O15" s="57">
        <f>arch_belimlight[[#This Row],[Q-ty1_1]]+arch_belimlight[[#This Row],[Q-ty1_2]]+arch_belimlight[[#This Row],[Q-ty1_3]]</f>
        <v>0</v>
      </c>
    </row>
    <row r="17" spans="3:15" x14ac:dyDescent="0.25">
      <c r="E17" s="15"/>
    </row>
    <row r="18" spans="3:15" x14ac:dyDescent="0.25">
      <c r="E18" s="15"/>
    </row>
    <row r="19" spans="3:15" x14ac:dyDescent="0.25">
      <c r="E19" s="15"/>
    </row>
    <row r="21" spans="3:15" x14ac:dyDescent="0.25">
      <c r="C21" s="4" t="s">
        <v>0</v>
      </c>
      <c r="D21" s="4" t="s">
        <v>1</v>
      </c>
      <c r="E21" s="18" t="s">
        <v>2</v>
      </c>
      <c r="F21" s="6" t="s">
        <v>75</v>
      </c>
      <c r="G21" s="6" t="s">
        <v>76</v>
      </c>
      <c r="H21" s="6" t="s">
        <v>77</v>
      </c>
      <c r="I21" s="6" t="s">
        <v>78</v>
      </c>
      <c r="J21" s="6" t="s">
        <v>79</v>
      </c>
      <c r="K21" s="6" t="s">
        <v>80</v>
      </c>
    </row>
    <row r="22" spans="3:15" x14ac:dyDescent="0.25">
      <c r="C22">
        <v>1</v>
      </c>
      <c r="D22" t="s">
        <v>166</v>
      </c>
      <c r="E22" s="48">
        <v>12</v>
      </c>
      <c r="F22" t="s">
        <v>46</v>
      </c>
      <c r="G22" s="48">
        <v>0</v>
      </c>
      <c r="H22" t="s">
        <v>46</v>
      </c>
      <c r="I22" s="48">
        <v>0</v>
      </c>
      <c r="J22" t="s">
        <v>46</v>
      </c>
      <c r="K22" s="48">
        <v>0</v>
      </c>
      <c r="O22" s="53">
        <f>arch_PRLighting[[#This Row],[Q-ty2_1]]+arch_PRLighting[[#This Row],[Q-ty2_2]]+arch_PRLighting[[#This Row],[Q-ty2_3]]</f>
        <v>0</v>
      </c>
    </row>
    <row r="23" spans="3:15" x14ac:dyDescent="0.25">
      <c r="C23">
        <v>2</v>
      </c>
      <c r="D23" t="s">
        <v>167</v>
      </c>
      <c r="E23" s="48">
        <v>12</v>
      </c>
      <c r="F23" t="s">
        <v>168</v>
      </c>
      <c r="G23" s="48">
        <v>5</v>
      </c>
      <c r="H23" t="s">
        <v>169</v>
      </c>
      <c r="I23" s="48">
        <v>2</v>
      </c>
      <c r="J23" t="s">
        <v>46</v>
      </c>
      <c r="K23" s="48">
        <v>0</v>
      </c>
      <c r="O23" s="53">
        <f>arch_PRLighting[[#This Row],[Q-ty2_1]]+arch_PRLighting[[#This Row],[Q-ty2_2]]+arch_PRLighting[[#This Row],[Q-ty2_3]]</f>
        <v>7</v>
      </c>
    </row>
    <row r="25" spans="3:15" x14ac:dyDescent="0.25">
      <c r="E25" s="15"/>
    </row>
    <row r="26" spans="3:15" x14ac:dyDescent="0.25">
      <c r="E26" s="15"/>
    </row>
    <row r="30" spans="3:15" x14ac:dyDescent="0.25">
      <c r="C30" s="4" t="s">
        <v>0</v>
      </c>
      <c r="D30" s="4" t="s">
        <v>1</v>
      </c>
      <c r="E30" s="18" t="s">
        <v>2</v>
      </c>
      <c r="F30" s="7" t="s">
        <v>89</v>
      </c>
      <c r="G30" s="7" t="s">
        <v>90</v>
      </c>
      <c r="H30" s="7" t="s">
        <v>91</v>
      </c>
      <c r="I30" s="7" t="s">
        <v>92</v>
      </c>
      <c r="J30" s="7" t="s">
        <v>93</v>
      </c>
      <c r="K30" s="7" t="s">
        <v>94</v>
      </c>
    </row>
    <row r="31" spans="3:15" x14ac:dyDescent="0.25">
      <c r="C31">
        <v>1</v>
      </c>
      <c r="D31" t="s">
        <v>166</v>
      </c>
      <c r="E31" s="47">
        <v>12</v>
      </c>
      <c r="F31" t="s">
        <v>46</v>
      </c>
      <c r="G31" s="47">
        <v>0</v>
      </c>
      <c r="H31" t="s">
        <v>46</v>
      </c>
      <c r="I31" s="47">
        <v>0</v>
      </c>
      <c r="J31" t="s">
        <v>46</v>
      </c>
      <c r="K31" s="47">
        <v>0</v>
      </c>
      <c r="O31" s="58">
        <f>arch_blackout[[#This Row],[Q-ty3_1]]+arch_blackout[[#This Row],[Q-ty3_2]]+arch_blackout[[#This Row],[Q-ty3_3]]</f>
        <v>0</v>
      </c>
    </row>
    <row r="32" spans="3:15" x14ac:dyDescent="0.25">
      <c r="C32">
        <v>2</v>
      </c>
      <c r="D32" t="s">
        <v>167</v>
      </c>
      <c r="E32" s="47">
        <v>12</v>
      </c>
      <c r="F32" t="s">
        <v>46</v>
      </c>
      <c r="G32" s="47">
        <v>0</v>
      </c>
      <c r="H32" t="s">
        <v>46</v>
      </c>
      <c r="I32" s="47">
        <v>0</v>
      </c>
      <c r="J32" t="s">
        <v>46</v>
      </c>
      <c r="K32" s="47">
        <v>0</v>
      </c>
      <c r="O32" s="58">
        <f>arch_blackout[[#This Row],[Q-ty3_1]]+arch_blackout[[#This Row],[Q-ty3_2]]+arch_blackout[[#This Row],[Q-ty3_3]]</f>
        <v>0</v>
      </c>
    </row>
    <row r="33" spans="1:15" x14ac:dyDescent="0.25">
      <c r="E33" s="15"/>
    </row>
    <row r="34" spans="1:15" x14ac:dyDescent="0.25">
      <c r="E34" s="15"/>
    </row>
    <row r="35" spans="1:15" x14ac:dyDescent="0.25">
      <c r="E35" s="15"/>
    </row>
    <row r="36" spans="1:15" x14ac:dyDescent="0.25">
      <c r="E36" s="15"/>
    </row>
    <row r="37" spans="1:15" x14ac:dyDescent="0.25">
      <c r="E37" s="15"/>
    </row>
    <row r="38" spans="1:15" x14ac:dyDescent="0.25">
      <c r="E38" s="15"/>
    </row>
    <row r="39" spans="1:15" x14ac:dyDescent="0.25">
      <c r="C39" s="4" t="s">
        <v>0</v>
      </c>
      <c r="D39" s="4" t="s">
        <v>1</v>
      </c>
      <c r="E39" s="18" t="s">
        <v>2</v>
      </c>
      <c r="F39" s="8" t="s">
        <v>103</v>
      </c>
      <c r="G39" s="8" t="s">
        <v>104</v>
      </c>
      <c r="H39" s="8" t="s">
        <v>105</v>
      </c>
      <c r="I39" s="8" t="s">
        <v>106</v>
      </c>
      <c r="J39" s="8" t="s">
        <v>107</v>
      </c>
      <c r="K39" s="8" t="s">
        <v>108</v>
      </c>
    </row>
    <row r="40" spans="1:15" ht="15.75" x14ac:dyDescent="0.25">
      <c r="C40" s="1">
        <v>1</v>
      </c>
      <c r="D40" s="3" t="s">
        <v>166</v>
      </c>
      <c r="E40" s="19">
        <v>12</v>
      </c>
      <c r="F40" t="s">
        <v>46</v>
      </c>
      <c r="G40">
        <v>0</v>
      </c>
      <c r="H40" t="s">
        <v>46</v>
      </c>
      <c r="I40">
        <v>0</v>
      </c>
      <c r="J40" t="s">
        <v>46</v>
      </c>
      <c r="K40">
        <v>0</v>
      </c>
      <c r="O40" s="59">
        <f>arch_vision[[#This Row],[Q-ty4_1]]+arch_vision[[#This Row],[Q-ty4_2]]+arch_vision[[#This Row],[Q-ty4_3]]</f>
        <v>0</v>
      </c>
    </row>
    <row r="41" spans="1:15" ht="15.75" x14ac:dyDescent="0.25">
      <c r="C41" s="1">
        <v>2</v>
      </c>
      <c r="D41" s="3" t="s">
        <v>167</v>
      </c>
      <c r="E41" s="19">
        <v>12</v>
      </c>
      <c r="F41" s="18" t="s">
        <v>46</v>
      </c>
      <c r="G41">
        <v>0</v>
      </c>
      <c r="H41" t="s">
        <v>46</v>
      </c>
      <c r="I41">
        <v>0</v>
      </c>
      <c r="J41" t="s">
        <v>46</v>
      </c>
      <c r="K41">
        <v>0</v>
      </c>
      <c r="O41" s="59">
        <f>arch_vision[[#This Row],[Q-ty4_1]]+arch_vision[[#This Row],[Q-ty4_2]]+arch_vision[[#This Row],[Q-ty4_3]]</f>
        <v>0</v>
      </c>
    </row>
    <row r="42" spans="1:15" x14ac:dyDescent="0.25">
      <c r="A42" s="25"/>
      <c r="E42" s="15"/>
      <c r="F42" s="19"/>
    </row>
    <row r="43" spans="1:15" x14ac:dyDescent="0.25">
      <c r="A43" s="25"/>
      <c r="E43" s="15"/>
      <c r="F43" s="19"/>
    </row>
    <row r="44" spans="1:15" x14ac:dyDescent="0.25">
      <c r="A44" s="25"/>
      <c r="E44" s="15"/>
      <c r="F44" s="19"/>
    </row>
    <row r="45" spans="1:15" x14ac:dyDescent="0.25">
      <c r="A45" s="25"/>
    </row>
    <row r="46" spans="1:15" x14ac:dyDescent="0.25">
      <c r="A46" s="25"/>
    </row>
    <row r="47" spans="1:15" x14ac:dyDescent="0.25">
      <c r="A47" s="25"/>
    </row>
    <row r="48" spans="1:15" x14ac:dyDescent="0.25">
      <c r="A48" s="25"/>
      <c r="C48" s="35" t="s">
        <v>0</v>
      </c>
      <c r="D48" s="36" t="s">
        <v>1</v>
      </c>
      <c r="E48" s="36" t="s">
        <v>2</v>
      </c>
      <c r="F48" s="37" t="s">
        <v>113</v>
      </c>
      <c r="G48" s="37" t="s">
        <v>114</v>
      </c>
      <c r="H48" s="37" t="s">
        <v>115</v>
      </c>
      <c r="I48" s="37" t="s">
        <v>116</v>
      </c>
      <c r="J48" s="37" t="s">
        <v>117</v>
      </c>
      <c r="K48" s="37" t="s">
        <v>118</v>
      </c>
    </row>
    <row r="49" spans="1:15" x14ac:dyDescent="0.25">
      <c r="A49" s="25"/>
      <c r="C49">
        <v>1</v>
      </c>
      <c r="D49" t="s">
        <v>166</v>
      </c>
      <c r="E49" s="46">
        <v>12</v>
      </c>
      <c r="F49" t="s">
        <v>46</v>
      </c>
      <c r="G49" s="46">
        <v>0</v>
      </c>
      <c r="H49" t="s">
        <v>46</v>
      </c>
      <c r="I49" s="46">
        <v>0</v>
      </c>
      <c r="J49" t="s">
        <v>46</v>
      </c>
      <c r="K49" s="46">
        <v>0</v>
      </c>
      <c r="O49" s="60">
        <f>arch_stage[[#This Row],[Q-ty5_1]]+arch_stage[[#This Row],[Q-ty5_2]]+arch_stage[[#This Row],[Q-ty5_3]]</f>
        <v>0</v>
      </c>
    </row>
    <row r="50" spans="1:15" x14ac:dyDescent="0.25">
      <c r="A50" s="25"/>
      <c r="C50">
        <v>2</v>
      </c>
      <c r="D50" t="s">
        <v>167</v>
      </c>
      <c r="E50" s="46">
        <v>12</v>
      </c>
      <c r="F50" t="s">
        <v>46</v>
      </c>
      <c r="G50" s="46">
        <v>0</v>
      </c>
      <c r="H50" t="s">
        <v>46</v>
      </c>
      <c r="I50" s="46">
        <v>0</v>
      </c>
      <c r="J50" t="s">
        <v>46</v>
      </c>
      <c r="K50" s="46">
        <v>0</v>
      </c>
      <c r="O50" s="60">
        <f>arch_stage[[#This Row],[Q-ty5_1]]+arch_stage[[#This Row],[Q-ty5_2]]+arch_stage[[#This Row],[Q-ty5_3]]</f>
        <v>0</v>
      </c>
    </row>
    <row r="51" spans="1:15" x14ac:dyDescent="0.25">
      <c r="A51" s="25"/>
    </row>
    <row r="52" spans="1:15" x14ac:dyDescent="0.25">
      <c r="A52" s="25"/>
    </row>
    <row r="53" spans="1:15" x14ac:dyDescent="0.25">
      <c r="A53" s="25"/>
    </row>
    <row r="54" spans="1:15" x14ac:dyDescent="0.25">
      <c r="A54" s="25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</row>
    <row r="62" spans="1:15" x14ac:dyDescent="0.25">
      <c r="A62" s="25"/>
    </row>
    <row r="63" spans="1:15" x14ac:dyDescent="0.25">
      <c r="A63" s="25"/>
    </row>
    <row r="64" spans="1:15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5">
    <cfRule type="cellIs" dxfId="188" priority="1" operator="equal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940C-61CC-4D93-B902-6A25FA985314}">
  <sheetPr codeName="Sheet5">
    <tabColor rgb="FFFFFF00"/>
  </sheetPr>
  <dimension ref="A1:O222"/>
  <sheetViews>
    <sheetView zoomScale="75" zoomScaleNormal="75" workbookViewId="0">
      <selection activeCell="A196" sqref="A196:A222"/>
    </sheetView>
  </sheetViews>
  <sheetFormatPr defaultRowHeight="15" x14ac:dyDescent="0.25"/>
  <cols>
    <col min="2" max="2" width="7.42578125" customWidth="1"/>
    <col min="3" max="3" width="5.42578125" customWidth="1"/>
    <col min="4" max="4" width="51.85546875" customWidth="1"/>
    <col min="5" max="5" width="9.140625" style="9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5" x14ac:dyDescent="0.25">
      <c r="K1" s="25"/>
    </row>
    <row r="2" spans="3:15" x14ac:dyDescent="0.25">
      <c r="K2" s="25"/>
    </row>
    <row r="3" spans="3:15" x14ac:dyDescent="0.25">
      <c r="C3" s="25" t="s">
        <v>0</v>
      </c>
      <c r="D3" s="25" t="s">
        <v>1</v>
      </c>
      <c r="E3" s="25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7" t="s">
        <v>8</v>
      </c>
      <c r="L3" s="67" t="s">
        <v>9</v>
      </c>
      <c r="M3" s="67" t="s">
        <v>10</v>
      </c>
    </row>
    <row r="4" spans="3:15" ht="15.75" x14ac:dyDescent="0.25">
      <c r="C4" s="1">
        <v>1</v>
      </c>
      <c r="D4" s="17" t="s">
        <v>170</v>
      </c>
      <c r="E4" s="19">
        <v>64</v>
      </c>
      <c r="F4" s="41">
        <v>30</v>
      </c>
      <c r="G4" s="42">
        <v>4</v>
      </c>
      <c r="H4" s="43">
        <v>5</v>
      </c>
      <c r="I4" s="44">
        <v>3</v>
      </c>
      <c r="J4" s="45">
        <v>22</v>
      </c>
      <c r="K4" s="25">
        <v>3</v>
      </c>
      <c r="L4">
        <v>150</v>
      </c>
      <c r="M4">
        <v>18</v>
      </c>
      <c r="O4" s="51">
        <f>LED_tbl[[#This Row],[Q-ty]]-(LED_tbl[[#This Row],[BelImlight]]+LED_tbl[[#This Row],[PRLightigTouring]]+LED_tbl[[#This Row],[BlackOut]]+LED_tbl[[#This Row],[Vision]]+LED_tbl[[#This Row],[Stage]])</f>
        <v>0</v>
      </c>
    </row>
    <row r="5" spans="3:15" ht="15.75" x14ac:dyDescent="0.25">
      <c r="C5" s="1">
        <v>2</v>
      </c>
      <c r="D5" s="17" t="s">
        <v>171</v>
      </c>
      <c r="E5" s="19">
        <v>24</v>
      </c>
      <c r="F5" s="41">
        <v>14</v>
      </c>
      <c r="G5" s="42">
        <v>0</v>
      </c>
      <c r="H5" s="43">
        <v>0</v>
      </c>
      <c r="I5" s="44">
        <v>10</v>
      </c>
      <c r="J5" s="45">
        <v>0</v>
      </c>
      <c r="K5" s="25">
        <v>10</v>
      </c>
      <c r="L5">
        <v>100</v>
      </c>
      <c r="M5">
        <v>35</v>
      </c>
      <c r="O5" s="51">
        <f>LED_tbl[[#This Row],[Q-ty]]-(LED_tbl[[#This Row],[BelImlight]]+LED_tbl[[#This Row],[PRLightigTouring]]+LED_tbl[[#This Row],[BlackOut]]+LED_tbl[[#This Row],[Vision]]+LED_tbl[[#This Row],[Stage]])</f>
        <v>0</v>
      </c>
    </row>
    <row r="6" spans="3:15" ht="15.75" x14ac:dyDescent="0.25">
      <c r="C6" s="1">
        <v>3</v>
      </c>
      <c r="D6" s="17" t="s">
        <v>172</v>
      </c>
      <c r="E6" s="19">
        <v>110</v>
      </c>
      <c r="F6" s="41">
        <v>0</v>
      </c>
      <c r="G6" s="42">
        <v>5</v>
      </c>
      <c r="H6" s="43">
        <v>5</v>
      </c>
      <c r="I6" s="44">
        <v>5</v>
      </c>
      <c r="J6" s="45">
        <v>17</v>
      </c>
      <c r="K6" s="25">
        <v>5</v>
      </c>
      <c r="L6">
        <v>150</v>
      </c>
      <c r="M6">
        <v>35</v>
      </c>
      <c r="O6" s="51">
        <f>LED_tbl[[#This Row],[Q-ty]]-(LED_tbl[[#This Row],[BelImlight]]+LED_tbl[[#This Row],[PRLightigTouring]]+LED_tbl[[#This Row],[BlackOut]]+LED_tbl[[#This Row],[Vision]]+LED_tbl[[#This Row],[Stage]])</f>
        <v>78</v>
      </c>
    </row>
    <row r="7" spans="3:15" ht="15.75" x14ac:dyDescent="0.25">
      <c r="C7" s="1">
        <v>4</v>
      </c>
      <c r="D7" s="17" t="s">
        <v>173</v>
      </c>
      <c r="E7" s="19">
        <v>20</v>
      </c>
      <c r="F7" s="41">
        <v>0</v>
      </c>
      <c r="G7" s="42">
        <v>0</v>
      </c>
      <c r="H7" s="43">
        <v>0</v>
      </c>
      <c r="I7" s="44">
        <v>0</v>
      </c>
      <c r="J7" s="45">
        <v>0</v>
      </c>
      <c r="K7" s="25">
        <v>10</v>
      </c>
      <c r="L7">
        <v>300</v>
      </c>
      <c r="M7">
        <v>55</v>
      </c>
      <c r="O7" s="51">
        <f>LED_tbl[[#This Row],[Q-ty]]-(LED_tbl[[#This Row],[BelImlight]]+LED_tbl[[#This Row],[PRLightigTouring]]+LED_tbl[[#This Row],[BlackOut]]+LED_tbl[[#This Row],[Vision]]+LED_tbl[[#This Row],[Stage]])</f>
        <v>20</v>
      </c>
    </row>
    <row r="8" spans="3:15" ht="15.75" x14ac:dyDescent="0.25">
      <c r="C8" s="1">
        <v>5</v>
      </c>
      <c r="D8" s="17" t="s">
        <v>174</v>
      </c>
      <c r="E8" s="19">
        <v>70</v>
      </c>
      <c r="F8" s="41">
        <v>0</v>
      </c>
      <c r="G8" s="42">
        <v>0</v>
      </c>
      <c r="H8" s="43">
        <v>0</v>
      </c>
      <c r="I8" s="44">
        <v>0</v>
      </c>
      <c r="J8" s="45">
        <v>0</v>
      </c>
      <c r="K8" s="25">
        <v>12</v>
      </c>
      <c r="L8">
        <v>800</v>
      </c>
      <c r="M8">
        <v>60</v>
      </c>
      <c r="O8" s="51">
        <f>LED_tbl[[#This Row],[Q-ty]]-(LED_tbl[[#This Row],[BelImlight]]+LED_tbl[[#This Row],[PRLightigTouring]]+LED_tbl[[#This Row],[BlackOut]]+LED_tbl[[#This Row],[Vision]]+LED_tbl[[#This Row],[Stage]])</f>
        <v>70</v>
      </c>
    </row>
    <row r="9" spans="3:15" ht="15.75" x14ac:dyDescent="0.25">
      <c r="C9" s="1">
        <v>6</v>
      </c>
      <c r="D9" s="17" t="s">
        <v>175</v>
      </c>
      <c r="E9" s="19">
        <v>90</v>
      </c>
      <c r="F9" s="41">
        <v>0</v>
      </c>
      <c r="G9" s="42">
        <v>0</v>
      </c>
      <c r="H9" s="43">
        <v>0</v>
      </c>
      <c r="I9" s="44">
        <v>0</v>
      </c>
      <c r="J9" s="45">
        <v>0</v>
      </c>
      <c r="K9" s="25">
        <v>0</v>
      </c>
      <c r="L9">
        <v>150</v>
      </c>
      <c r="M9">
        <v>30</v>
      </c>
      <c r="O9" s="51">
        <f>LED_tbl[[#This Row],[Q-ty]]-(LED_tbl[[#This Row],[BelImlight]]+LED_tbl[[#This Row],[PRLightigTouring]]+LED_tbl[[#This Row],[BlackOut]]+LED_tbl[[#This Row],[Vision]]+LED_tbl[[#This Row],[Stage]])</f>
        <v>90</v>
      </c>
    </row>
    <row r="10" spans="3:15" x14ac:dyDescent="0.25">
      <c r="E10" s="15"/>
      <c r="K10" s="25"/>
    </row>
    <row r="11" spans="3:15" x14ac:dyDescent="0.25">
      <c r="K11" s="25"/>
    </row>
    <row r="20" spans="3:15" x14ac:dyDescent="0.25">
      <c r="C20" s="4" t="s">
        <v>0</v>
      </c>
      <c r="D20" s="4" t="s">
        <v>1</v>
      </c>
      <c r="E20" s="18" t="s">
        <v>2</v>
      </c>
      <c r="F20" s="5" t="s">
        <v>39</v>
      </c>
      <c r="G20" s="5" t="s">
        <v>40</v>
      </c>
      <c r="H20" s="5" t="s">
        <v>41</v>
      </c>
      <c r="I20" s="5" t="s">
        <v>42</v>
      </c>
      <c r="J20" s="5" t="s">
        <v>43</v>
      </c>
      <c r="K20" s="5" t="s">
        <v>44</v>
      </c>
    </row>
    <row r="21" spans="3:15" ht="15.75" x14ac:dyDescent="0.25">
      <c r="C21" s="1">
        <v>1</v>
      </c>
      <c r="D21" s="3" t="s">
        <v>170</v>
      </c>
      <c r="E21" s="19">
        <v>64</v>
      </c>
      <c r="F21" t="s">
        <v>176</v>
      </c>
      <c r="G21">
        <v>30</v>
      </c>
      <c r="H21" t="s">
        <v>46</v>
      </c>
      <c r="I21">
        <v>0</v>
      </c>
      <c r="J21" t="s">
        <v>46</v>
      </c>
      <c r="K21">
        <v>0</v>
      </c>
      <c r="O21" s="57">
        <f>LED_belimlight[[#This Row],[Q-ty1_1]]+LED_belimlight[[#This Row],[Q-ty1_2]]+LED_belimlight[[#This Row],[Q-ty1_3]]</f>
        <v>30</v>
      </c>
    </row>
    <row r="22" spans="3:15" ht="15.75" x14ac:dyDescent="0.25">
      <c r="C22" s="1">
        <v>2</v>
      </c>
      <c r="D22" s="3" t="s">
        <v>171</v>
      </c>
      <c r="E22" s="19">
        <v>24</v>
      </c>
      <c r="F22" t="s">
        <v>177</v>
      </c>
      <c r="G22">
        <v>14</v>
      </c>
      <c r="H22" t="s">
        <v>46</v>
      </c>
      <c r="I22">
        <v>0</v>
      </c>
      <c r="J22" t="s">
        <v>46</v>
      </c>
      <c r="K22">
        <v>0</v>
      </c>
      <c r="O22" s="57">
        <f>LED_belimlight[[#This Row],[Q-ty1_1]]+LED_belimlight[[#This Row],[Q-ty1_2]]+LED_belimlight[[#This Row],[Q-ty1_3]]</f>
        <v>14</v>
      </c>
    </row>
    <row r="23" spans="3:15" ht="15.75" x14ac:dyDescent="0.25">
      <c r="C23" s="1">
        <v>3</v>
      </c>
      <c r="D23" s="3" t="s">
        <v>172</v>
      </c>
      <c r="E23" s="19">
        <v>110</v>
      </c>
      <c r="F23" t="s">
        <v>46</v>
      </c>
      <c r="G23">
        <v>0</v>
      </c>
      <c r="H23" t="s">
        <v>46</v>
      </c>
      <c r="I23">
        <v>0</v>
      </c>
      <c r="J23" t="s">
        <v>46</v>
      </c>
      <c r="K23">
        <v>0</v>
      </c>
      <c r="O23" s="57">
        <f>LED_belimlight[[#This Row],[Q-ty1_1]]+LED_belimlight[[#This Row],[Q-ty1_2]]+LED_belimlight[[#This Row],[Q-ty1_3]]</f>
        <v>0</v>
      </c>
    </row>
    <row r="24" spans="3:15" ht="15.75" x14ac:dyDescent="0.25">
      <c r="C24" s="1">
        <v>4</v>
      </c>
      <c r="D24" s="3" t="s">
        <v>173</v>
      </c>
      <c r="E24" s="19">
        <v>20</v>
      </c>
      <c r="F24" t="s">
        <v>46</v>
      </c>
      <c r="G24">
        <v>0</v>
      </c>
      <c r="H24" t="s">
        <v>46</v>
      </c>
      <c r="I24">
        <v>0</v>
      </c>
      <c r="J24" t="s">
        <v>46</v>
      </c>
      <c r="K24">
        <v>0</v>
      </c>
      <c r="O24" s="57">
        <f>LED_belimlight[[#This Row],[Q-ty1_1]]+LED_belimlight[[#This Row],[Q-ty1_2]]+LED_belimlight[[#This Row],[Q-ty1_3]]</f>
        <v>0</v>
      </c>
    </row>
    <row r="25" spans="3:15" ht="15.75" x14ac:dyDescent="0.25">
      <c r="C25" s="1">
        <v>5</v>
      </c>
      <c r="D25" s="3" t="s">
        <v>174</v>
      </c>
      <c r="E25" s="19">
        <v>70</v>
      </c>
      <c r="F25" t="s">
        <v>46</v>
      </c>
      <c r="G25">
        <v>0</v>
      </c>
      <c r="H25" t="s">
        <v>46</v>
      </c>
      <c r="I25">
        <v>0</v>
      </c>
      <c r="J25" t="s">
        <v>46</v>
      </c>
      <c r="K25">
        <v>0</v>
      </c>
      <c r="O25" s="57">
        <f>LED_belimlight[[#This Row],[Q-ty1_1]]+LED_belimlight[[#This Row],[Q-ty1_2]]+LED_belimlight[[#This Row],[Q-ty1_3]]</f>
        <v>0</v>
      </c>
    </row>
    <row r="26" spans="3:15" ht="15.75" x14ac:dyDescent="0.25">
      <c r="C26" s="1">
        <v>6</v>
      </c>
      <c r="D26" s="3" t="s">
        <v>175</v>
      </c>
      <c r="E26" s="19">
        <v>90</v>
      </c>
      <c r="F26" t="s">
        <v>46</v>
      </c>
      <c r="G26">
        <v>0</v>
      </c>
      <c r="H26" t="s">
        <v>46</v>
      </c>
      <c r="I26">
        <v>0</v>
      </c>
      <c r="J26" t="s">
        <v>46</v>
      </c>
      <c r="K26">
        <v>0</v>
      </c>
      <c r="O26" s="57">
        <f>LED_belimlight[[#This Row],[Q-ty1_1]]+LED_belimlight[[#This Row],[Q-ty1_2]]+LED_belimlight[[#This Row],[Q-ty1_3]]</f>
        <v>0</v>
      </c>
    </row>
    <row r="27" spans="3:15" x14ac:dyDescent="0.25">
      <c r="E27" s="15"/>
    </row>
    <row r="28" spans="3:15" x14ac:dyDescent="0.25">
      <c r="E28" s="19"/>
    </row>
    <row r="29" spans="3:15" x14ac:dyDescent="0.25">
      <c r="E29" s="19"/>
    </row>
    <row r="30" spans="3:15" x14ac:dyDescent="0.25">
      <c r="E30" s="19"/>
    </row>
    <row r="32" spans="3:15" x14ac:dyDescent="0.25">
      <c r="E32" s="15"/>
    </row>
    <row r="33" spans="1:15" x14ac:dyDescent="0.25">
      <c r="E33" s="19"/>
    </row>
    <row r="34" spans="1:15" x14ac:dyDescent="0.25">
      <c r="E34" s="19"/>
    </row>
    <row r="35" spans="1:15" x14ac:dyDescent="0.25">
      <c r="E35" s="19"/>
    </row>
    <row r="37" spans="1:15" x14ac:dyDescent="0.25">
      <c r="C37" s="4" t="s">
        <v>0</v>
      </c>
      <c r="D37" s="4" t="s">
        <v>1</v>
      </c>
      <c r="E37" s="18" t="s">
        <v>2</v>
      </c>
      <c r="F37" s="6" t="s">
        <v>75</v>
      </c>
      <c r="G37" s="6" t="s">
        <v>76</v>
      </c>
      <c r="H37" s="6" t="s">
        <v>77</v>
      </c>
      <c r="I37" s="6" t="s">
        <v>78</v>
      </c>
      <c r="J37" s="6" t="s">
        <v>79</v>
      </c>
      <c r="K37" s="6" t="s">
        <v>80</v>
      </c>
    </row>
    <row r="38" spans="1:15" ht="15.75" x14ac:dyDescent="0.25">
      <c r="C38" s="1">
        <v>1</v>
      </c>
      <c r="D38" s="3" t="s">
        <v>170</v>
      </c>
      <c r="E38" s="19">
        <v>64</v>
      </c>
      <c r="F38" t="s">
        <v>176</v>
      </c>
      <c r="G38">
        <v>2</v>
      </c>
      <c r="H38" t="s">
        <v>178</v>
      </c>
      <c r="I38">
        <v>2</v>
      </c>
      <c r="J38" t="s">
        <v>46</v>
      </c>
      <c r="K38">
        <v>0</v>
      </c>
      <c r="O38" s="61">
        <f>LED_PRLighting[[#This Row],[Q-ty2_1]]+LED_PRLighting[[#This Row],[Q-ty2_2]]+LED_PRLighting[[#This Row],[Q-ty2_3]]</f>
        <v>4</v>
      </c>
    </row>
    <row r="39" spans="1:15" ht="15.75" x14ac:dyDescent="0.25">
      <c r="C39" s="1">
        <v>2</v>
      </c>
      <c r="D39" s="3" t="s">
        <v>171</v>
      </c>
      <c r="E39" s="19">
        <v>24</v>
      </c>
      <c r="F39" t="s">
        <v>46</v>
      </c>
      <c r="G39">
        <v>0</v>
      </c>
      <c r="H39" t="s">
        <v>46</v>
      </c>
      <c r="I39">
        <v>0</v>
      </c>
      <c r="J39" t="s">
        <v>46</v>
      </c>
      <c r="K39">
        <v>0</v>
      </c>
      <c r="O39" s="61">
        <f>LED_PRLighting[[#This Row],[Q-ty2_1]]+LED_PRLighting[[#This Row],[Q-ty2_2]]+LED_PRLighting[[#This Row],[Q-ty2_3]]</f>
        <v>0</v>
      </c>
    </row>
    <row r="40" spans="1:15" ht="15.75" x14ac:dyDescent="0.25">
      <c r="C40" s="1">
        <v>3</v>
      </c>
      <c r="D40" s="3" t="s">
        <v>172</v>
      </c>
      <c r="E40" s="19">
        <v>110</v>
      </c>
      <c r="F40" t="s">
        <v>179</v>
      </c>
      <c r="G40">
        <v>5</v>
      </c>
      <c r="H40" t="s">
        <v>46</v>
      </c>
      <c r="I40">
        <v>0</v>
      </c>
      <c r="J40" t="s">
        <v>46</v>
      </c>
      <c r="K40">
        <v>0</v>
      </c>
      <c r="O40" s="61">
        <f>LED_PRLighting[[#This Row],[Q-ty2_1]]+LED_PRLighting[[#This Row],[Q-ty2_2]]+LED_PRLighting[[#This Row],[Q-ty2_3]]</f>
        <v>5</v>
      </c>
    </row>
    <row r="41" spans="1:15" ht="15.75" x14ac:dyDescent="0.25">
      <c r="C41" s="1">
        <v>4</v>
      </c>
      <c r="D41" s="3" t="s">
        <v>173</v>
      </c>
      <c r="E41" s="19">
        <v>20</v>
      </c>
      <c r="F41" t="s">
        <v>46</v>
      </c>
      <c r="G41">
        <v>0</v>
      </c>
      <c r="H41" t="s">
        <v>46</v>
      </c>
      <c r="I41">
        <v>0</v>
      </c>
      <c r="J41" t="s">
        <v>46</v>
      </c>
      <c r="K41">
        <v>0</v>
      </c>
      <c r="O41" s="61">
        <f>LED_PRLighting[[#This Row],[Q-ty2_1]]+LED_PRLighting[[#This Row],[Q-ty2_2]]+LED_PRLighting[[#This Row],[Q-ty2_3]]</f>
        <v>0</v>
      </c>
    </row>
    <row r="42" spans="1:15" ht="15.75" x14ac:dyDescent="0.25">
      <c r="A42" s="25"/>
      <c r="C42" s="1">
        <v>5</v>
      </c>
      <c r="D42" s="3" t="s">
        <v>174</v>
      </c>
      <c r="E42" s="19">
        <v>70</v>
      </c>
      <c r="F42" t="s">
        <v>46</v>
      </c>
      <c r="G42">
        <v>0</v>
      </c>
      <c r="H42" t="s">
        <v>46</v>
      </c>
      <c r="I42">
        <v>0</v>
      </c>
      <c r="J42" t="s">
        <v>46</v>
      </c>
      <c r="K42">
        <v>0</v>
      </c>
      <c r="O42" s="61">
        <f>LED_PRLighting[[#This Row],[Q-ty2_1]]+LED_PRLighting[[#This Row],[Q-ty2_2]]+LED_PRLighting[[#This Row],[Q-ty2_3]]</f>
        <v>0</v>
      </c>
    </row>
    <row r="43" spans="1:15" ht="15.75" x14ac:dyDescent="0.25">
      <c r="A43" s="25"/>
      <c r="C43" s="1">
        <v>6</v>
      </c>
      <c r="D43" s="3" t="s">
        <v>175</v>
      </c>
      <c r="E43" s="19">
        <v>90</v>
      </c>
      <c r="F43" t="s">
        <v>46</v>
      </c>
      <c r="G43">
        <v>0</v>
      </c>
      <c r="H43" t="s">
        <v>46</v>
      </c>
      <c r="I43">
        <v>0</v>
      </c>
      <c r="J43" t="s">
        <v>46</v>
      </c>
      <c r="K43">
        <v>0</v>
      </c>
      <c r="O43" s="61">
        <f>LED_PRLighting[[#This Row],[Q-ty2_1]]+LED_PRLighting[[#This Row],[Q-ty2_2]]+LED_PRLighting[[#This Row],[Q-ty2_3]]</f>
        <v>0</v>
      </c>
    </row>
    <row r="44" spans="1:15" x14ac:dyDescent="0.25">
      <c r="A44" s="25"/>
      <c r="E44" s="15"/>
    </row>
    <row r="45" spans="1:15" x14ac:dyDescent="0.25">
      <c r="A45" s="25"/>
      <c r="E45" s="15"/>
    </row>
    <row r="46" spans="1:15" x14ac:dyDescent="0.25">
      <c r="A46" s="25"/>
      <c r="E46" s="15"/>
    </row>
    <row r="47" spans="1:15" x14ac:dyDescent="0.25">
      <c r="A47" s="25"/>
    </row>
    <row r="48" spans="1:15" x14ac:dyDescent="0.25">
      <c r="A48" s="25"/>
    </row>
    <row r="49" spans="1:15" x14ac:dyDescent="0.25">
      <c r="A49" s="25"/>
      <c r="E49" s="15"/>
    </row>
    <row r="50" spans="1:15" x14ac:dyDescent="0.25">
      <c r="A50" s="25"/>
      <c r="E50" s="15"/>
    </row>
    <row r="51" spans="1:15" x14ac:dyDescent="0.25">
      <c r="A51" s="25"/>
      <c r="E51" s="15"/>
    </row>
    <row r="52" spans="1:15" x14ac:dyDescent="0.25">
      <c r="A52" s="25"/>
    </row>
    <row r="53" spans="1:15" x14ac:dyDescent="0.25">
      <c r="A53" s="25"/>
    </row>
    <row r="54" spans="1:15" x14ac:dyDescent="0.25">
      <c r="A54" s="25"/>
      <c r="C54" s="4" t="s">
        <v>0</v>
      </c>
      <c r="D54" s="4" t="s">
        <v>1</v>
      </c>
      <c r="E54" s="18" t="s">
        <v>2</v>
      </c>
      <c r="F54" s="7" t="s">
        <v>89</v>
      </c>
      <c r="G54" s="7" t="s">
        <v>90</v>
      </c>
      <c r="H54" s="7" t="s">
        <v>91</v>
      </c>
      <c r="I54" s="7" t="s">
        <v>92</v>
      </c>
      <c r="J54" s="7" t="s">
        <v>93</v>
      </c>
      <c r="K54" s="7" t="s">
        <v>94</v>
      </c>
    </row>
    <row r="55" spans="1:15" ht="15.75" x14ac:dyDescent="0.25">
      <c r="A55" s="25"/>
      <c r="C55" s="1">
        <v>1</v>
      </c>
      <c r="D55" s="3" t="s">
        <v>170</v>
      </c>
      <c r="E55" s="19">
        <v>64</v>
      </c>
      <c r="F55" t="s">
        <v>176</v>
      </c>
      <c r="G55">
        <v>5</v>
      </c>
      <c r="H55" t="s">
        <v>46</v>
      </c>
      <c r="I55">
        <v>0</v>
      </c>
      <c r="J55" t="s">
        <v>46</v>
      </c>
      <c r="K55">
        <v>0</v>
      </c>
      <c r="O55" s="58">
        <f>LED_blackout[[#This Row],[Q-ty3_1]]+LED_blackout[[#This Row],[Q-ty3_2]]+LED_blackout[[#This Row],[Q-ty3_3]]</f>
        <v>5</v>
      </c>
    </row>
    <row r="56" spans="1:15" ht="15.75" x14ac:dyDescent="0.25">
      <c r="A56" s="25"/>
      <c r="C56" s="1">
        <v>2</v>
      </c>
      <c r="D56" s="3" t="s">
        <v>171</v>
      </c>
      <c r="E56" s="19">
        <v>24</v>
      </c>
      <c r="F56" t="s">
        <v>46</v>
      </c>
      <c r="G56">
        <v>0</v>
      </c>
      <c r="H56" t="s">
        <v>46</v>
      </c>
      <c r="I56">
        <v>0</v>
      </c>
      <c r="J56" t="s">
        <v>46</v>
      </c>
      <c r="K56">
        <v>0</v>
      </c>
      <c r="O56" s="58">
        <f>LED_blackout[[#This Row],[Q-ty3_1]]+LED_blackout[[#This Row],[Q-ty3_2]]+LED_blackout[[#This Row],[Q-ty3_3]]</f>
        <v>0</v>
      </c>
    </row>
    <row r="57" spans="1:15" ht="15.75" x14ac:dyDescent="0.25">
      <c r="A57" s="25"/>
      <c r="C57" s="1">
        <v>3</v>
      </c>
      <c r="D57" s="3" t="s">
        <v>172</v>
      </c>
      <c r="E57" s="19">
        <v>110</v>
      </c>
      <c r="F57" t="s">
        <v>179</v>
      </c>
      <c r="G57">
        <v>5</v>
      </c>
      <c r="H57" t="s">
        <v>46</v>
      </c>
      <c r="I57">
        <v>0</v>
      </c>
      <c r="J57" t="s">
        <v>46</v>
      </c>
      <c r="K57">
        <v>0</v>
      </c>
      <c r="O57" s="58">
        <f>LED_blackout[[#This Row],[Q-ty3_1]]+LED_blackout[[#This Row],[Q-ty3_2]]+LED_blackout[[#This Row],[Q-ty3_3]]</f>
        <v>5</v>
      </c>
    </row>
    <row r="58" spans="1:15" ht="15.75" x14ac:dyDescent="0.25">
      <c r="A58" s="25"/>
      <c r="C58" s="1">
        <v>4</v>
      </c>
      <c r="D58" s="3" t="s">
        <v>173</v>
      </c>
      <c r="E58" s="19">
        <v>20</v>
      </c>
      <c r="F58" t="s">
        <v>46</v>
      </c>
      <c r="G58">
        <v>0</v>
      </c>
      <c r="H58" t="s">
        <v>46</v>
      </c>
      <c r="I58">
        <v>0</v>
      </c>
      <c r="J58" t="s">
        <v>46</v>
      </c>
      <c r="K58">
        <v>0</v>
      </c>
      <c r="O58" s="58">
        <f>LED_blackout[[#This Row],[Q-ty3_1]]+LED_blackout[[#This Row],[Q-ty3_2]]+LED_blackout[[#This Row],[Q-ty3_3]]</f>
        <v>0</v>
      </c>
    </row>
    <row r="59" spans="1:15" ht="15.75" x14ac:dyDescent="0.25">
      <c r="A59" s="25"/>
      <c r="C59" s="1">
        <v>5</v>
      </c>
      <c r="D59" s="3" t="s">
        <v>174</v>
      </c>
      <c r="E59" s="19">
        <v>70</v>
      </c>
      <c r="F59" t="s">
        <v>46</v>
      </c>
      <c r="G59">
        <v>0</v>
      </c>
      <c r="H59" t="s">
        <v>46</v>
      </c>
      <c r="I59">
        <v>0</v>
      </c>
      <c r="J59" t="s">
        <v>46</v>
      </c>
      <c r="K59">
        <v>0</v>
      </c>
      <c r="O59" s="58">
        <f>LED_blackout[[#This Row],[Q-ty3_1]]+LED_blackout[[#This Row],[Q-ty3_2]]+LED_blackout[[#This Row],[Q-ty3_3]]</f>
        <v>0</v>
      </c>
    </row>
    <row r="60" spans="1:15" ht="15.75" x14ac:dyDescent="0.25">
      <c r="A60" s="25"/>
      <c r="C60" s="1">
        <v>6</v>
      </c>
      <c r="D60" s="3" t="s">
        <v>175</v>
      </c>
      <c r="E60" s="19">
        <v>90</v>
      </c>
      <c r="F60" t="s">
        <v>46</v>
      </c>
      <c r="G60">
        <v>0</v>
      </c>
      <c r="H60" t="s">
        <v>46</v>
      </c>
      <c r="I60">
        <v>0</v>
      </c>
      <c r="J60" t="s">
        <v>46</v>
      </c>
      <c r="K60">
        <v>0</v>
      </c>
      <c r="O60" s="58">
        <f>LED_blackout[[#This Row],[Q-ty3_1]]+LED_blackout[[#This Row],[Q-ty3_2]]+LED_blackout[[#This Row],[Q-ty3_3]]</f>
        <v>0</v>
      </c>
    </row>
    <row r="61" spans="1:15" ht="15.75" x14ac:dyDescent="0.25">
      <c r="A61" s="25"/>
      <c r="C61" s="1"/>
      <c r="E61" s="19"/>
    </row>
    <row r="62" spans="1:15" ht="15.75" x14ac:dyDescent="0.25">
      <c r="A62" s="25"/>
      <c r="C62" s="1"/>
      <c r="E62" s="19"/>
    </row>
    <row r="63" spans="1:15" ht="15.75" x14ac:dyDescent="0.25">
      <c r="A63" s="25"/>
      <c r="C63" s="1"/>
      <c r="E63" s="19"/>
    </row>
    <row r="64" spans="1:15" ht="15.75" x14ac:dyDescent="0.25">
      <c r="A64" s="25"/>
      <c r="C64" s="1"/>
      <c r="E64" s="19"/>
    </row>
    <row r="65" spans="1:15" ht="15.75" x14ac:dyDescent="0.25">
      <c r="A65" s="25"/>
      <c r="C65" s="1"/>
      <c r="E65" s="19"/>
    </row>
    <row r="66" spans="1:15" ht="15.75" x14ac:dyDescent="0.25">
      <c r="A66" s="25"/>
      <c r="C66" s="1"/>
      <c r="E66" s="19"/>
    </row>
    <row r="67" spans="1:15" ht="15.75" x14ac:dyDescent="0.25">
      <c r="A67" s="25"/>
      <c r="C67" s="1"/>
      <c r="E67" s="19"/>
    </row>
    <row r="68" spans="1:15" x14ac:dyDescent="0.25">
      <c r="A68" s="25"/>
      <c r="E68" s="15"/>
    </row>
    <row r="69" spans="1:15" x14ac:dyDescent="0.25">
      <c r="E69" s="15"/>
    </row>
    <row r="70" spans="1:15" x14ac:dyDescent="0.25">
      <c r="E70" s="15"/>
    </row>
    <row r="71" spans="1:15" x14ac:dyDescent="0.25">
      <c r="C71" s="4" t="s">
        <v>0</v>
      </c>
      <c r="D71" s="4" t="s">
        <v>1</v>
      </c>
      <c r="E71" s="18" t="s">
        <v>2</v>
      </c>
      <c r="F71" s="8" t="s">
        <v>103</v>
      </c>
      <c r="G71" s="8" t="s">
        <v>104</v>
      </c>
      <c r="H71" s="8" t="s">
        <v>105</v>
      </c>
      <c r="I71" s="8" t="s">
        <v>106</v>
      </c>
      <c r="J71" s="8" t="s">
        <v>107</v>
      </c>
      <c r="K71" s="8" t="s">
        <v>108</v>
      </c>
    </row>
    <row r="72" spans="1:15" ht="15.75" x14ac:dyDescent="0.25">
      <c r="C72" s="1">
        <v>1</v>
      </c>
      <c r="D72" s="3" t="s">
        <v>170</v>
      </c>
      <c r="E72" s="19">
        <v>64</v>
      </c>
      <c r="F72" t="s">
        <v>176</v>
      </c>
      <c r="G72">
        <v>3</v>
      </c>
      <c r="H72" t="s">
        <v>46</v>
      </c>
      <c r="I72">
        <v>0</v>
      </c>
      <c r="J72" t="s">
        <v>46</v>
      </c>
      <c r="K72">
        <v>0</v>
      </c>
      <c r="O72" s="59">
        <f>LED_vision[[#This Row],[Q-ty4_1]]+LED_vision[[#This Row],[Q-ty4_2]]+LED_vision[[#This Row],[Q-ty4_3]]</f>
        <v>3</v>
      </c>
    </row>
    <row r="73" spans="1:15" ht="15.75" x14ac:dyDescent="0.25">
      <c r="C73" s="1">
        <v>2</v>
      </c>
      <c r="D73" s="3" t="s">
        <v>171</v>
      </c>
      <c r="E73" s="19">
        <v>24</v>
      </c>
      <c r="F73" t="s">
        <v>177</v>
      </c>
      <c r="G73">
        <v>10</v>
      </c>
      <c r="H73" t="s">
        <v>46</v>
      </c>
      <c r="I73">
        <v>0</v>
      </c>
      <c r="J73" t="s">
        <v>46</v>
      </c>
      <c r="K73">
        <v>0</v>
      </c>
      <c r="O73" s="59">
        <f>LED_vision[[#This Row],[Q-ty4_1]]+LED_vision[[#This Row],[Q-ty4_2]]+LED_vision[[#This Row],[Q-ty4_3]]</f>
        <v>10</v>
      </c>
    </row>
    <row r="74" spans="1:15" ht="15.75" x14ac:dyDescent="0.25">
      <c r="C74" s="1">
        <v>3</v>
      </c>
      <c r="D74" s="3" t="s">
        <v>172</v>
      </c>
      <c r="E74" s="19">
        <v>110</v>
      </c>
      <c r="F74" t="s">
        <v>179</v>
      </c>
      <c r="G74">
        <v>5</v>
      </c>
      <c r="H74" t="s">
        <v>46</v>
      </c>
      <c r="I74">
        <v>0</v>
      </c>
      <c r="J74" t="s">
        <v>46</v>
      </c>
      <c r="K74">
        <v>0</v>
      </c>
      <c r="O74" s="59">
        <f>LED_vision[[#This Row],[Q-ty4_1]]+LED_vision[[#This Row],[Q-ty4_2]]+LED_vision[[#This Row],[Q-ty4_3]]</f>
        <v>5</v>
      </c>
    </row>
    <row r="75" spans="1:15" ht="15.75" x14ac:dyDescent="0.25">
      <c r="C75" s="1">
        <v>4</v>
      </c>
      <c r="D75" s="3" t="s">
        <v>173</v>
      </c>
      <c r="E75" s="19">
        <v>20</v>
      </c>
      <c r="F75" t="s">
        <v>46</v>
      </c>
      <c r="G75">
        <v>0</v>
      </c>
      <c r="H75" t="s">
        <v>46</v>
      </c>
      <c r="I75">
        <v>0</v>
      </c>
      <c r="J75" t="s">
        <v>46</v>
      </c>
      <c r="K75">
        <v>0</v>
      </c>
      <c r="O75" s="59">
        <f>LED_vision[[#This Row],[Q-ty4_1]]+LED_vision[[#This Row],[Q-ty4_2]]+LED_vision[[#This Row],[Q-ty4_3]]</f>
        <v>0</v>
      </c>
    </row>
    <row r="76" spans="1:15" ht="15.75" x14ac:dyDescent="0.25">
      <c r="C76" s="1">
        <v>5</v>
      </c>
      <c r="D76" s="3" t="s">
        <v>174</v>
      </c>
      <c r="E76" s="19">
        <v>70</v>
      </c>
      <c r="F76" t="s">
        <v>46</v>
      </c>
      <c r="G76">
        <v>0</v>
      </c>
      <c r="H76" t="s">
        <v>46</v>
      </c>
      <c r="I76">
        <v>0</v>
      </c>
      <c r="J76" t="s">
        <v>46</v>
      </c>
      <c r="K76">
        <v>0</v>
      </c>
      <c r="O76" s="59">
        <f>LED_vision[[#This Row],[Q-ty4_1]]+LED_vision[[#This Row],[Q-ty4_2]]+LED_vision[[#This Row],[Q-ty4_3]]</f>
        <v>0</v>
      </c>
    </row>
    <row r="77" spans="1:15" ht="15.75" x14ac:dyDescent="0.25">
      <c r="C77" s="1">
        <v>6</v>
      </c>
      <c r="D77" s="3" t="s">
        <v>175</v>
      </c>
      <c r="E77" s="19">
        <v>90</v>
      </c>
      <c r="F77" t="s">
        <v>46</v>
      </c>
      <c r="G77">
        <v>0</v>
      </c>
      <c r="H77" t="s">
        <v>46</v>
      </c>
      <c r="I77">
        <v>0</v>
      </c>
      <c r="J77" t="s">
        <v>46</v>
      </c>
      <c r="K77">
        <v>0</v>
      </c>
      <c r="O77" s="59">
        <f>LED_vision[[#This Row],[Q-ty4_1]]+LED_vision[[#This Row],[Q-ty4_2]]+LED_vision[[#This Row],[Q-ty4_3]]</f>
        <v>0</v>
      </c>
    </row>
    <row r="78" spans="1:15" x14ac:dyDescent="0.25">
      <c r="E78" s="15"/>
    </row>
    <row r="79" spans="1:15" x14ac:dyDescent="0.25">
      <c r="E79" s="15"/>
    </row>
    <row r="80" spans="1:15" x14ac:dyDescent="0.25">
      <c r="E80" s="15"/>
    </row>
    <row r="82" spans="1:15" x14ac:dyDescent="0.25">
      <c r="A82" s="25"/>
    </row>
    <row r="83" spans="1:15" x14ac:dyDescent="0.25">
      <c r="A83" s="25"/>
    </row>
    <row r="84" spans="1:15" x14ac:dyDescent="0.25">
      <c r="A84" s="25"/>
    </row>
    <row r="85" spans="1:15" x14ac:dyDescent="0.25">
      <c r="A85" s="25"/>
    </row>
    <row r="86" spans="1:15" x14ac:dyDescent="0.25">
      <c r="A86" s="25"/>
    </row>
    <row r="87" spans="1:15" x14ac:dyDescent="0.25">
      <c r="A87" s="25"/>
      <c r="C87" s="35" t="s">
        <v>0</v>
      </c>
      <c r="D87" s="36" t="s">
        <v>1</v>
      </c>
      <c r="E87" s="36" t="s">
        <v>2</v>
      </c>
      <c r="F87" s="37" t="s">
        <v>113</v>
      </c>
      <c r="G87" s="37" t="s">
        <v>114</v>
      </c>
      <c r="H87" s="37" t="s">
        <v>115</v>
      </c>
      <c r="I87" s="37" t="s">
        <v>116</v>
      </c>
      <c r="J87" s="37" t="s">
        <v>117</v>
      </c>
      <c r="K87" s="37" t="s">
        <v>118</v>
      </c>
    </row>
    <row r="88" spans="1:15" ht="15.75" x14ac:dyDescent="0.25">
      <c r="A88" s="25"/>
      <c r="C88" s="33">
        <v>1</v>
      </c>
      <c r="D88" s="32" t="s">
        <v>170</v>
      </c>
      <c r="E88" s="38">
        <v>64</v>
      </c>
      <c r="F88" t="s">
        <v>178</v>
      </c>
      <c r="G88">
        <v>22</v>
      </c>
      <c r="H88" t="s">
        <v>46</v>
      </c>
      <c r="I88">
        <v>0</v>
      </c>
      <c r="J88" t="s">
        <v>46</v>
      </c>
      <c r="K88">
        <v>0</v>
      </c>
      <c r="O88" s="60">
        <f>LED_stage[[#This Row],[Q-ty5_1]]+LED_stage[[#This Row],[Q-ty5_2]]+LED_stage[[#This Row],[Q-ty5_3]]</f>
        <v>22</v>
      </c>
    </row>
    <row r="89" spans="1:15" ht="15.75" x14ac:dyDescent="0.25">
      <c r="A89" s="25"/>
      <c r="C89" s="34">
        <v>2</v>
      </c>
      <c r="D89" s="32" t="s">
        <v>171</v>
      </c>
      <c r="E89" s="39">
        <v>24</v>
      </c>
      <c r="F89" t="s">
        <v>46</v>
      </c>
      <c r="G89">
        <v>0</v>
      </c>
      <c r="H89" t="s">
        <v>46</v>
      </c>
      <c r="I89">
        <v>0</v>
      </c>
      <c r="J89" t="s">
        <v>46</v>
      </c>
      <c r="K89">
        <v>0</v>
      </c>
      <c r="O89" s="60">
        <f>LED_stage[[#This Row],[Q-ty5_1]]+LED_stage[[#This Row],[Q-ty5_2]]+LED_stage[[#This Row],[Q-ty5_3]]</f>
        <v>0</v>
      </c>
    </row>
    <row r="90" spans="1:15" ht="15.75" x14ac:dyDescent="0.25">
      <c r="A90" s="25"/>
      <c r="C90" s="33">
        <v>3</v>
      </c>
      <c r="D90" s="32" t="s">
        <v>172</v>
      </c>
      <c r="E90" s="38">
        <v>110</v>
      </c>
      <c r="F90" t="s">
        <v>179</v>
      </c>
      <c r="G90">
        <v>17</v>
      </c>
      <c r="H90" t="s">
        <v>46</v>
      </c>
      <c r="I90">
        <v>0</v>
      </c>
      <c r="J90" t="s">
        <v>46</v>
      </c>
      <c r="K90">
        <v>0</v>
      </c>
      <c r="O90" s="60">
        <f>LED_stage[[#This Row],[Q-ty5_1]]+LED_stage[[#This Row],[Q-ty5_2]]+LED_stage[[#This Row],[Q-ty5_3]]</f>
        <v>17</v>
      </c>
    </row>
    <row r="91" spans="1:15" ht="15.75" x14ac:dyDescent="0.25">
      <c r="A91" s="25"/>
      <c r="C91" s="34">
        <v>4</v>
      </c>
      <c r="D91" s="32" t="s">
        <v>173</v>
      </c>
      <c r="E91" s="39">
        <v>20</v>
      </c>
      <c r="F91" t="s">
        <v>46</v>
      </c>
      <c r="G91">
        <v>0</v>
      </c>
      <c r="H91" t="s">
        <v>46</v>
      </c>
      <c r="I91">
        <v>0</v>
      </c>
      <c r="J91" t="s">
        <v>46</v>
      </c>
      <c r="K91">
        <v>0</v>
      </c>
      <c r="O91" s="60">
        <f>LED_stage[[#This Row],[Q-ty5_1]]+LED_stage[[#This Row],[Q-ty5_2]]+LED_stage[[#This Row],[Q-ty5_3]]</f>
        <v>0</v>
      </c>
    </row>
    <row r="92" spans="1:15" ht="15.75" x14ac:dyDescent="0.25">
      <c r="A92" s="25"/>
      <c r="C92" s="33">
        <v>5</v>
      </c>
      <c r="D92" s="32" t="s">
        <v>174</v>
      </c>
      <c r="E92" s="38">
        <v>70</v>
      </c>
      <c r="F92" t="s">
        <v>46</v>
      </c>
      <c r="G92">
        <v>0</v>
      </c>
      <c r="H92" t="s">
        <v>46</v>
      </c>
      <c r="I92">
        <v>0</v>
      </c>
      <c r="J92" t="s">
        <v>46</v>
      </c>
      <c r="K92">
        <v>0</v>
      </c>
      <c r="O92" s="60">
        <f>LED_stage[[#This Row],[Q-ty5_1]]+LED_stage[[#This Row],[Q-ty5_2]]+LED_stage[[#This Row],[Q-ty5_3]]</f>
        <v>0</v>
      </c>
    </row>
    <row r="93" spans="1:15" ht="15.75" x14ac:dyDescent="0.25">
      <c r="A93" s="25"/>
      <c r="C93" s="34">
        <v>6</v>
      </c>
      <c r="D93" s="32" t="s">
        <v>175</v>
      </c>
      <c r="E93" s="39">
        <v>90</v>
      </c>
      <c r="F93" t="s">
        <v>46</v>
      </c>
      <c r="G93">
        <v>0</v>
      </c>
      <c r="H93" t="s">
        <v>46</v>
      </c>
      <c r="I93">
        <v>0</v>
      </c>
      <c r="J93" t="s">
        <v>46</v>
      </c>
      <c r="K93">
        <v>0</v>
      </c>
      <c r="O93" s="60">
        <f>LED_stage[[#This Row],[Q-ty5_1]]+LED_stage[[#This Row],[Q-ty5_2]]+LED_stage[[#This Row],[Q-ty5_3]]</f>
        <v>0</v>
      </c>
    </row>
    <row r="94" spans="1:15" x14ac:dyDescent="0.25">
      <c r="A94" s="25"/>
    </row>
    <row r="95" spans="1:15" x14ac:dyDescent="0.25">
      <c r="A95" s="25"/>
    </row>
    <row r="96" spans="1:15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9">
    <cfRule type="cellIs" dxfId="151" priority="1" operator="equal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126E-0F5D-4E27-8AEC-2C8F2F4D27A6}">
  <sheetPr codeName="Sheet6">
    <tabColor rgb="FFFFFF00"/>
  </sheetPr>
  <dimension ref="A1:O222"/>
  <sheetViews>
    <sheetView topLeftCell="G1" zoomScale="75" zoomScaleNormal="75" workbookViewId="0">
      <selection activeCell="A196" sqref="A196:A222"/>
    </sheetView>
  </sheetViews>
  <sheetFormatPr defaultRowHeight="15" x14ac:dyDescent="0.25"/>
  <cols>
    <col min="3" max="3" width="5.42578125" customWidth="1"/>
    <col min="4" max="4" width="51.85546875" customWidth="1"/>
    <col min="5" max="5" width="9.140625" style="9" customWidth="1"/>
    <col min="6" max="6" width="42" customWidth="1"/>
    <col min="7" max="7" width="24.85546875" bestFit="1" customWidth="1"/>
    <col min="8" max="8" width="37.5703125" customWidth="1"/>
    <col min="9" max="9" width="10.85546875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5" x14ac:dyDescent="0.25">
      <c r="K1" s="25"/>
    </row>
    <row r="2" spans="3:15" x14ac:dyDescent="0.25">
      <c r="K2" s="25"/>
    </row>
    <row r="3" spans="3:15" x14ac:dyDescent="0.25">
      <c r="C3" s="25" t="s">
        <v>0</v>
      </c>
      <c r="D3" s="25" t="s">
        <v>1</v>
      </c>
      <c r="E3" s="25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7" t="s">
        <v>8</v>
      </c>
      <c r="L3" s="67" t="s">
        <v>9</v>
      </c>
      <c r="M3" s="67" t="s">
        <v>10</v>
      </c>
    </row>
    <row r="4" spans="3:15" ht="15.75" x14ac:dyDescent="0.25">
      <c r="C4" s="1">
        <v>1</v>
      </c>
      <c r="D4" s="17" t="s">
        <v>180</v>
      </c>
      <c r="E4" s="19">
        <v>12</v>
      </c>
      <c r="F4" s="41">
        <v>2</v>
      </c>
      <c r="G4" s="42">
        <v>0</v>
      </c>
      <c r="H4" s="43">
        <v>0</v>
      </c>
      <c r="I4" s="44">
        <v>0</v>
      </c>
      <c r="J4" s="45">
        <v>0</v>
      </c>
      <c r="K4" s="25">
        <v>45</v>
      </c>
      <c r="L4">
        <v>1500</v>
      </c>
      <c r="M4">
        <v>300</v>
      </c>
      <c r="O4" s="51">
        <f>smoke_tbl[[#This Row],[Q-ty]]-(smoke_tbl[[#This Row],[BelImlight]]+smoke_tbl[[#This Row],[PRLightigTouring]]+smoke_tbl[[#This Row],[BlackOut]]+smoke_tbl[[#This Row],[Vision]]+smoke_tbl[[#This Row],[Stage]])</f>
        <v>10</v>
      </c>
    </row>
    <row r="5" spans="3:15" ht="15.75" x14ac:dyDescent="0.25">
      <c r="C5" s="1">
        <v>2</v>
      </c>
      <c r="D5" s="17" t="s">
        <v>181</v>
      </c>
      <c r="E5" s="19">
        <v>4</v>
      </c>
      <c r="F5" s="41">
        <v>3</v>
      </c>
      <c r="G5" s="42">
        <v>1</v>
      </c>
      <c r="H5" s="43">
        <v>0</v>
      </c>
      <c r="I5" s="44">
        <v>0</v>
      </c>
      <c r="J5" s="45">
        <v>0</v>
      </c>
      <c r="K5" s="25">
        <v>30</v>
      </c>
      <c r="L5">
        <v>2700</v>
      </c>
      <c r="M5">
        <v>60</v>
      </c>
      <c r="O5" s="51">
        <f>smoke_tbl[[#This Row],[Q-ty]]-(smoke_tbl[[#This Row],[BelImlight]]+smoke_tbl[[#This Row],[PRLightigTouring]]+smoke_tbl[[#This Row],[BlackOut]]+smoke_tbl[[#This Row],[Vision]]+smoke_tbl[[#This Row],[Stage]])</f>
        <v>0</v>
      </c>
    </row>
    <row r="6" spans="3:15" ht="15.75" x14ac:dyDescent="0.25">
      <c r="C6" s="1">
        <v>3</v>
      </c>
      <c r="D6" s="17" t="s">
        <v>182</v>
      </c>
      <c r="E6" s="19">
        <v>2</v>
      </c>
      <c r="F6" s="41">
        <v>0</v>
      </c>
      <c r="G6" s="42">
        <v>0</v>
      </c>
      <c r="H6" s="43">
        <v>0</v>
      </c>
      <c r="I6" s="44">
        <v>0</v>
      </c>
      <c r="J6" s="45">
        <v>0</v>
      </c>
      <c r="K6" s="25">
        <v>15</v>
      </c>
      <c r="L6">
        <v>1500</v>
      </c>
      <c r="M6">
        <v>50</v>
      </c>
      <c r="O6" s="51">
        <f>smoke_tbl[[#This Row],[Q-ty]]-(smoke_tbl[[#This Row],[BelImlight]]+smoke_tbl[[#This Row],[PRLightigTouring]]+smoke_tbl[[#This Row],[BlackOut]]+smoke_tbl[[#This Row],[Vision]]+smoke_tbl[[#This Row],[Stage]])</f>
        <v>2</v>
      </c>
    </row>
    <row r="7" spans="3:15" ht="15.75" x14ac:dyDescent="0.25">
      <c r="C7" s="1">
        <v>4</v>
      </c>
      <c r="D7" s="17" t="s">
        <v>183</v>
      </c>
      <c r="E7" s="19">
        <v>8</v>
      </c>
      <c r="F7" s="41">
        <v>6</v>
      </c>
      <c r="G7" s="42">
        <v>3</v>
      </c>
      <c r="H7" s="43">
        <v>2</v>
      </c>
      <c r="I7" s="44">
        <v>2</v>
      </c>
      <c r="J7" s="45">
        <v>0</v>
      </c>
      <c r="K7" s="25">
        <v>30</v>
      </c>
      <c r="L7">
        <v>400</v>
      </c>
      <c r="M7">
        <v>60</v>
      </c>
      <c r="O7" s="51">
        <f>smoke_tbl[[#This Row],[Q-ty]]-(smoke_tbl[[#This Row],[BelImlight]]+smoke_tbl[[#This Row],[PRLightigTouring]]+smoke_tbl[[#This Row],[BlackOut]]+smoke_tbl[[#This Row],[Vision]]+smoke_tbl[[#This Row],[Stage]])</f>
        <v>-5</v>
      </c>
    </row>
    <row r="8" spans="3:15" ht="15.75" x14ac:dyDescent="0.25">
      <c r="C8" s="1">
        <v>5</v>
      </c>
      <c r="D8" s="17" t="s">
        <v>184</v>
      </c>
      <c r="E8" s="19">
        <v>4</v>
      </c>
      <c r="F8" s="41">
        <v>4</v>
      </c>
      <c r="G8" s="42">
        <v>0</v>
      </c>
      <c r="H8" s="43">
        <v>0</v>
      </c>
      <c r="I8" s="44">
        <v>0</v>
      </c>
      <c r="J8" s="45">
        <v>0</v>
      </c>
      <c r="K8" s="25">
        <v>150</v>
      </c>
      <c r="L8">
        <v>5000</v>
      </c>
      <c r="M8">
        <v>500</v>
      </c>
      <c r="O8" s="51">
        <f>smoke_tbl[[#This Row],[Q-ty]]-(smoke_tbl[[#This Row],[BelImlight]]+smoke_tbl[[#This Row],[PRLightigTouring]]+smoke_tbl[[#This Row],[BlackOut]]+smoke_tbl[[#This Row],[Vision]]+smoke_tbl[[#This Row],[Stage]])</f>
        <v>0</v>
      </c>
    </row>
    <row r="9" spans="3:15" ht="15.75" x14ac:dyDescent="0.25">
      <c r="C9" s="1">
        <v>6</v>
      </c>
      <c r="D9" s="17" t="s">
        <v>185</v>
      </c>
      <c r="E9" s="19">
        <v>4</v>
      </c>
      <c r="F9" s="41">
        <v>2</v>
      </c>
      <c r="G9" s="42">
        <v>0</v>
      </c>
      <c r="H9" s="43">
        <v>0</v>
      </c>
      <c r="I9" s="44">
        <v>0</v>
      </c>
      <c r="J9" s="45">
        <v>2</v>
      </c>
      <c r="K9" s="25">
        <v>8</v>
      </c>
      <c r="L9">
        <v>900</v>
      </c>
      <c r="M9">
        <v>40</v>
      </c>
      <c r="O9" s="51">
        <f>smoke_tbl[[#This Row],[Q-ty]]-(smoke_tbl[[#This Row],[BelImlight]]+smoke_tbl[[#This Row],[PRLightigTouring]]+smoke_tbl[[#This Row],[BlackOut]]+smoke_tbl[[#This Row],[Vision]]+smoke_tbl[[#This Row],[Stage]])</f>
        <v>0</v>
      </c>
    </row>
    <row r="10" spans="3:15" ht="15.75" x14ac:dyDescent="0.25">
      <c r="C10" s="1">
        <v>7</v>
      </c>
      <c r="D10" s="17" t="s">
        <v>186</v>
      </c>
      <c r="E10" s="19">
        <v>4</v>
      </c>
      <c r="F10" s="41">
        <v>6</v>
      </c>
      <c r="G10" s="42">
        <v>0</v>
      </c>
      <c r="H10" s="43">
        <v>0</v>
      </c>
      <c r="I10" s="44">
        <v>0</v>
      </c>
      <c r="J10" s="45">
        <v>0</v>
      </c>
      <c r="K10" s="25">
        <v>5</v>
      </c>
      <c r="L10">
        <v>350</v>
      </c>
      <c r="M10">
        <v>20</v>
      </c>
      <c r="O10" s="51">
        <f>smoke_tbl[[#This Row],[Q-ty]]-(smoke_tbl[[#This Row],[BelImlight]]+smoke_tbl[[#This Row],[PRLightigTouring]]+smoke_tbl[[#This Row],[BlackOut]]+smoke_tbl[[#This Row],[Vision]]+smoke_tbl[[#This Row],[Stage]])</f>
        <v>-2</v>
      </c>
    </row>
    <row r="11" spans="3:15" ht="15.75" x14ac:dyDescent="0.25">
      <c r="C11" s="1">
        <v>8</v>
      </c>
      <c r="D11" s="17" t="s">
        <v>187</v>
      </c>
      <c r="E11" s="19">
        <v>6</v>
      </c>
      <c r="F11" s="41">
        <v>5</v>
      </c>
      <c r="G11" s="42">
        <v>1</v>
      </c>
      <c r="H11" s="43">
        <v>1</v>
      </c>
      <c r="I11" s="44">
        <v>1</v>
      </c>
      <c r="J11" s="45">
        <v>0</v>
      </c>
      <c r="K11" s="25">
        <v>5</v>
      </c>
      <c r="L11">
        <v>100</v>
      </c>
      <c r="M11">
        <v>20</v>
      </c>
      <c r="O11" s="51">
        <f>smoke_tbl[[#This Row],[Q-ty]]-(smoke_tbl[[#This Row],[BelImlight]]+smoke_tbl[[#This Row],[PRLightigTouring]]+smoke_tbl[[#This Row],[BlackOut]]+smoke_tbl[[#This Row],[Vision]]+smoke_tbl[[#This Row],[Stage]])</f>
        <v>-2</v>
      </c>
    </row>
    <row r="12" spans="3:15" ht="15.75" x14ac:dyDescent="0.25">
      <c r="C12" s="1">
        <v>9</v>
      </c>
      <c r="D12" s="17" t="s">
        <v>188</v>
      </c>
      <c r="E12" s="19">
        <v>2</v>
      </c>
      <c r="F12" s="41">
        <v>0</v>
      </c>
      <c r="G12" s="42">
        <v>0</v>
      </c>
      <c r="H12" s="43">
        <v>0</v>
      </c>
      <c r="I12" s="44">
        <v>0</v>
      </c>
      <c r="J12" s="45">
        <v>0</v>
      </c>
      <c r="K12" s="25">
        <v>5</v>
      </c>
      <c r="L12">
        <v>100</v>
      </c>
      <c r="M12">
        <v>20</v>
      </c>
      <c r="O12" s="51">
        <f>smoke_tbl[[#This Row],[Q-ty]]-(smoke_tbl[[#This Row],[BelImlight]]+smoke_tbl[[#This Row],[PRLightigTouring]]+smoke_tbl[[#This Row],[BlackOut]]+smoke_tbl[[#This Row],[Vision]]+smoke_tbl[[#This Row],[Stage]])</f>
        <v>2</v>
      </c>
    </row>
    <row r="13" spans="3:15" ht="15.75" x14ac:dyDescent="0.25">
      <c r="C13" s="1">
        <v>10</v>
      </c>
      <c r="D13" s="17" t="s">
        <v>189</v>
      </c>
      <c r="E13" s="19">
        <v>1</v>
      </c>
      <c r="F13" s="41">
        <v>2</v>
      </c>
      <c r="G13" s="42">
        <v>0</v>
      </c>
      <c r="H13" s="43">
        <v>0</v>
      </c>
      <c r="I13" s="44">
        <v>0</v>
      </c>
      <c r="J13" s="45">
        <v>0</v>
      </c>
      <c r="K13" s="25">
        <v>5</v>
      </c>
      <c r="L13">
        <v>100</v>
      </c>
      <c r="M13">
        <v>20</v>
      </c>
      <c r="O13" s="51">
        <f>smoke_tbl[[#This Row],[Q-ty]]-(smoke_tbl[[#This Row],[BelImlight]]+smoke_tbl[[#This Row],[PRLightigTouring]]+smoke_tbl[[#This Row],[BlackOut]]+smoke_tbl[[#This Row],[Vision]]+smoke_tbl[[#This Row],[Stage]])</f>
        <v>-1</v>
      </c>
    </row>
    <row r="14" spans="3:15" ht="15.75" x14ac:dyDescent="0.25">
      <c r="C14" s="1">
        <v>11</v>
      </c>
      <c r="D14" s="17" t="s">
        <v>190</v>
      </c>
      <c r="E14" s="19">
        <v>50</v>
      </c>
      <c r="F14" s="41">
        <v>0</v>
      </c>
      <c r="G14" s="42">
        <v>0</v>
      </c>
      <c r="H14" s="43">
        <v>0</v>
      </c>
      <c r="I14" s="44">
        <v>0</v>
      </c>
      <c r="J14" s="45">
        <v>0</v>
      </c>
      <c r="K14" s="25">
        <v>5</v>
      </c>
      <c r="L14">
        <v>0</v>
      </c>
      <c r="M14">
        <v>15</v>
      </c>
      <c r="O14" s="51">
        <f>smoke_tbl[[#This Row],[Q-ty]]-(smoke_tbl[[#This Row],[BelImlight]]+smoke_tbl[[#This Row],[PRLightigTouring]]+smoke_tbl[[#This Row],[BlackOut]]+smoke_tbl[[#This Row],[Vision]]+smoke_tbl[[#This Row],[Stage]])</f>
        <v>50</v>
      </c>
    </row>
    <row r="15" spans="3:15" ht="15.75" x14ac:dyDescent="0.25">
      <c r="C15" s="1">
        <v>12</v>
      </c>
      <c r="D15" s="17" t="s">
        <v>191</v>
      </c>
      <c r="E15" s="19">
        <v>40</v>
      </c>
      <c r="F15" s="41">
        <v>0</v>
      </c>
      <c r="G15" s="42">
        <v>0</v>
      </c>
      <c r="H15" s="43">
        <v>0</v>
      </c>
      <c r="I15" s="44">
        <v>0</v>
      </c>
      <c r="J15" s="45">
        <v>0</v>
      </c>
      <c r="K15" s="25">
        <v>5</v>
      </c>
      <c r="L15">
        <v>0</v>
      </c>
      <c r="M15">
        <v>50</v>
      </c>
      <c r="O15" s="51">
        <f>smoke_tbl[[#This Row],[Q-ty]]-(smoke_tbl[[#This Row],[BelImlight]]+smoke_tbl[[#This Row],[PRLightigTouring]]+smoke_tbl[[#This Row],[BlackOut]]+smoke_tbl[[#This Row],[Vision]]+smoke_tbl[[#This Row],[Stage]])</f>
        <v>40</v>
      </c>
    </row>
    <row r="16" spans="3:15" ht="15.75" x14ac:dyDescent="0.25">
      <c r="C16" s="1">
        <v>13</v>
      </c>
      <c r="D16" s="17" t="s">
        <v>192</v>
      </c>
      <c r="E16" s="19">
        <v>2</v>
      </c>
      <c r="F16" s="41">
        <v>8</v>
      </c>
      <c r="G16" s="42">
        <v>0</v>
      </c>
      <c r="H16" s="43">
        <v>0</v>
      </c>
      <c r="I16" s="44">
        <v>0</v>
      </c>
      <c r="J16" s="45">
        <v>0</v>
      </c>
      <c r="K16" s="25">
        <v>3</v>
      </c>
      <c r="L16">
        <v>500</v>
      </c>
      <c r="M16">
        <v>10</v>
      </c>
      <c r="O16" s="51">
        <f>smoke_tbl[[#This Row],[Q-ty]]-(smoke_tbl[[#This Row],[BelImlight]]+smoke_tbl[[#This Row],[PRLightigTouring]]+smoke_tbl[[#This Row],[BlackOut]]+smoke_tbl[[#This Row],[Vision]]+smoke_tbl[[#This Row],[Stage]])</f>
        <v>-6</v>
      </c>
    </row>
    <row r="17" spans="3:15" ht="15.75" x14ac:dyDescent="0.25">
      <c r="C17" s="1">
        <v>14</v>
      </c>
      <c r="D17" s="17" t="s">
        <v>193</v>
      </c>
      <c r="E17" s="19">
        <v>2</v>
      </c>
      <c r="F17" s="41">
        <v>0</v>
      </c>
      <c r="G17" s="42">
        <v>0</v>
      </c>
      <c r="H17" s="43">
        <v>0</v>
      </c>
      <c r="I17" s="44">
        <v>0</v>
      </c>
      <c r="J17" s="45">
        <v>2</v>
      </c>
      <c r="K17" s="25">
        <v>3</v>
      </c>
      <c r="L17">
        <v>500</v>
      </c>
      <c r="M17">
        <v>10</v>
      </c>
      <c r="O17" s="51">
        <f>smoke_tbl[[#This Row],[Q-ty]]-(smoke_tbl[[#This Row],[BelImlight]]+smoke_tbl[[#This Row],[PRLightigTouring]]+smoke_tbl[[#This Row],[BlackOut]]+smoke_tbl[[#This Row],[Vision]]+smoke_tbl[[#This Row],[Stage]])</f>
        <v>0</v>
      </c>
    </row>
    <row r="18" spans="3:15" ht="15.75" x14ac:dyDescent="0.25">
      <c r="C18" s="1">
        <v>15</v>
      </c>
      <c r="D18" s="17" t="s">
        <v>194</v>
      </c>
      <c r="E18" s="19">
        <v>2</v>
      </c>
      <c r="F18" s="41">
        <v>0</v>
      </c>
      <c r="G18" s="42">
        <v>0</v>
      </c>
      <c r="H18" s="43">
        <v>0</v>
      </c>
      <c r="I18" s="44">
        <v>0</v>
      </c>
      <c r="J18" s="45">
        <v>0</v>
      </c>
      <c r="K18" s="25">
        <v>0</v>
      </c>
      <c r="L18">
        <v>0</v>
      </c>
      <c r="M18">
        <v>30</v>
      </c>
      <c r="O18" s="51">
        <f>smoke_tbl[[#This Row],[Q-ty]]-(smoke_tbl[[#This Row],[BelImlight]]+smoke_tbl[[#This Row],[PRLightigTouring]]+smoke_tbl[[#This Row],[BlackOut]]+smoke_tbl[[#This Row],[Vision]]+smoke_tbl[[#This Row],[Stage]])</f>
        <v>2</v>
      </c>
    </row>
    <row r="19" spans="3:15" ht="15.75" x14ac:dyDescent="0.25">
      <c r="C19" s="1">
        <v>16</v>
      </c>
      <c r="D19" s="17" t="s">
        <v>195</v>
      </c>
      <c r="E19" s="19">
        <v>60</v>
      </c>
      <c r="F19" s="41">
        <v>0</v>
      </c>
      <c r="G19" s="42">
        <v>0</v>
      </c>
      <c r="H19" s="43">
        <v>0</v>
      </c>
      <c r="I19" s="44">
        <v>0</v>
      </c>
      <c r="J19" s="45">
        <v>0</v>
      </c>
      <c r="K19" s="25">
        <v>0</v>
      </c>
      <c r="L19">
        <v>0</v>
      </c>
      <c r="M19">
        <v>0</v>
      </c>
      <c r="O19" s="51">
        <f>smoke_tbl[[#This Row],[Q-ty]]-(smoke_tbl[[#This Row],[BelImlight]]+smoke_tbl[[#This Row],[PRLightigTouring]]+smoke_tbl[[#This Row],[BlackOut]]+smoke_tbl[[#This Row],[Vision]]+smoke_tbl[[#This Row],[Stage]])</f>
        <v>60</v>
      </c>
    </row>
    <row r="20" spans="3:15" ht="15.75" x14ac:dyDescent="0.25">
      <c r="C20" s="1">
        <v>17</v>
      </c>
      <c r="D20" s="17" t="s">
        <v>196</v>
      </c>
      <c r="E20" s="19">
        <v>48</v>
      </c>
      <c r="F20" s="41">
        <v>0</v>
      </c>
      <c r="G20" s="42">
        <v>0</v>
      </c>
      <c r="H20" s="43">
        <v>0</v>
      </c>
      <c r="I20" s="44">
        <v>0</v>
      </c>
      <c r="J20" s="45">
        <v>0</v>
      </c>
      <c r="K20" s="25">
        <v>0</v>
      </c>
      <c r="L20">
        <v>0</v>
      </c>
      <c r="M20">
        <v>0</v>
      </c>
      <c r="O20" s="51">
        <f>smoke_tbl[[#This Row],[Q-ty]]-(smoke_tbl[[#This Row],[BelImlight]]+smoke_tbl[[#This Row],[PRLightigTouring]]+smoke_tbl[[#This Row],[BlackOut]]+smoke_tbl[[#This Row],[Vision]]+smoke_tbl[[#This Row],[Stage]])</f>
        <v>48</v>
      </c>
    </row>
    <row r="21" spans="3:15" ht="15.75" x14ac:dyDescent="0.25">
      <c r="C21" s="1">
        <v>18</v>
      </c>
      <c r="D21" s="17" t="s">
        <v>197</v>
      </c>
      <c r="E21" s="19">
        <v>10</v>
      </c>
      <c r="F21" s="41">
        <v>0</v>
      </c>
      <c r="G21" s="42">
        <v>0</v>
      </c>
      <c r="H21" s="43">
        <v>0</v>
      </c>
      <c r="I21" s="44">
        <v>0</v>
      </c>
      <c r="J21" s="45">
        <v>0</v>
      </c>
      <c r="K21" s="25">
        <v>5</v>
      </c>
      <c r="L21">
        <v>0</v>
      </c>
      <c r="M21">
        <v>30</v>
      </c>
      <c r="O21" s="51">
        <f>smoke_tbl[[#This Row],[Q-ty]]-(smoke_tbl[[#This Row],[BelImlight]]+smoke_tbl[[#This Row],[PRLightigTouring]]+smoke_tbl[[#This Row],[BlackOut]]+smoke_tbl[[#This Row],[Vision]]+smoke_tbl[[#This Row],[Stage]])</f>
        <v>10</v>
      </c>
    </row>
    <row r="22" spans="3:15" ht="15.75" x14ac:dyDescent="0.25">
      <c r="C22" s="1">
        <v>19</v>
      </c>
      <c r="D22" s="17" t="s">
        <v>198</v>
      </c>
      <c r="E22" s="19">
        <v>3</v>
      </c>
      <c r="F22" s="41">
        <v>0</v>
      </c>
      <c r="G22" s="42">
        <v>0</v>
      </c>
      <c r="H22" s="43">
        <v>0</v>
      </c>
      <c r="I22" s="44">
        <v>0</v>
      </c>
      <c r="J22" s="45">
        <v>0</v>
      </c>
      <c r="K22" s="25">
        <v>50</v>
      </c>
      <c r="L22">
        <v>0</v>
      </c>
      <c r="M22">
        <v>150</v>
      </c>
      <c r="O22" s="51">
        <f>smoke_tbl[[#This Row],[Q-ty]]-(smoke_tbl[[#This Row],[BelImlight]]+smoke_tbl[[#This Row],[PRLightigTouring]]+smoke_tbl[[#This Row],[BlackOut]]+smoke_tbl[[#This Row],[Vision]]+smoke_tbl[[#This Row],[Stage]])</f>
        <v>3</v>
      </c>
    </row>
    <row r="23" spans="3:15" x14ac:dyDescent="0.25">
      <c r="E23" s="15"/>
    </row>
    <row r="30" spans="3:15" x14ac:dyDescent="0.25">
      <c r="E30" s="18"/>
    </row>
    <row r="31" spans="3:15" x14ac:dyDescent="0.25">
      <c r="E31" s="15"/>
    </row>
    <row r="32" spans="3:15" x14ac:dyDescent="0.25">
      <c r="E32" s="15"/>
    </row>
    <row r="33" spans="1:15" x14ac:dyDescent="0.25">
      <c r="C33" s="4" t="s">
        <v>0</v>
      </c>
      <c r="D33" s="4" t="s">
        <v>1</v>
      </c>
      <c r="E33" s="18" t="s">
        <v>2</v>
      </c>
      <c r="F33" s="5" t="s">
        <v>39</v>
      </c>
      <c r="G33" s="5" t="s">
        <v>40</v>
      </c>
      <c r="H33" s="5" t="s">
        <v>41</v>
      </c>
      <c r="I33" s="5" t="s">
        <v>42</v>
      </c>
      <c r="J33" s="5" t="s">
        <v>43</v>
      </c>
      <c r="K33" s="5" t="s">
        <v>44</v>
      </c>
    </row>
    <row r="34" spans="1:15" ht="15.75" x14ac:dyDescent="0.25">
      <c r="C34" s="1">
        <v>1</v>
      </c>
      <c r="D34" s="3" t="s">
        <v>180</v>
      </c>
      <c r="E34" s="19">
        <v>12</v>
      </c>
      <c r="F34" t="s">
        <v>199</v>
      </c>
      <c r="G34">
        <v>2</v>
      </c>
      <c r="H34" t="s">
        <v>46</v>
      </c>
      <c r="I34">
        <v>0</v>
      </c>
      <c r="J34" t="s">
        <v>46</v>
      </c>
      <c r="K34">
        <v>0</v>
      </c>
      <c r="O34" s="63">
        <f>smoke_belimlight[[#This Row],[Q-ty1_1]]+smoke_belimlight[[#This Row],[Q-ty1_2]]+smoke_belimlight[[#This Row],[Q-ty1_3]]</f>
        <v>2</v>
      </c>
    </row>
    <row r="35" spans="1:15" ht="15.75" x14ac:dyDescent="0.25">
      <c r="C35" s="1">
        <v>2</v>
      </c>
      <c r="D35" s="3" t="s">
        <v>181</v>
      </c>
      <c r="E35" s="19">
        <v>4</v>
      </c>
      <c r="F35" t="s">
        <v>200</v>
      </c>
      <c r="G35">
        <v>2</v>
      </c>
      <c r="H35" t="s">
        <v>201</v>
      </c>
      <c r="I35">
        <v>1</v>
      </c>
      <c r="J35" t="s">
        <v>46</v>
      </c>
      <c r="K35">
        <v>0</v>
      </c>
      <c r="O35" s="63">
        <f>smoke_belimlight[[#This Row],[Q-ty1_1]]+smoke_belimlight[[#This Row],[Q-ty1_2]]+smoke_belimlight[[#This Row],[Q-ty1_3]]</f>
        <v>3</v>
      </c>
    </row>
    <row r="36" spans="1:15" ht="15.75" x14ac:dyDescent="0.25">
      <c r="C36" s="1">
        <v>3</v>
      </c>
      <c r="D36" s="3" t="s">
        <v>182</v>
      </c>
      <c r="E36" s="19">
        <v>2</v>
      </c>
      <c r="F36" t="s">
        <v>46</v>
      </c>
      <c r="G36">
        <v>0</v>
      </c>
      <c r="H36" t="s">
        <v>46</v>
      </c>
      <c r="I36">
        <v>0</v>
      </c>
      <c r="J36" t="s">
        <v>46</v>
      </c>
      <c r="K36">
        <v>0</v>
      </c>
      <c r="O36" s="63">
        <f>smoke_belimlight[[#This Row],[Q-ty1_1]]+smoke_belimlight[[#This Row],[Q-ty1_2]]+smoke_belimlight[[#This Row],[Q-ty1_3]]</f>
        <v>0</v>
      </c>
    </row>
    <row r="37" spans="1:15" ht="15.75" x14ac:dyDescent="0.25">
      <c r="C37" s="1">
        <v>4</v>
      </c>
      <c r="D37" s="3" t="s">
        <v>183</v>
      </c>
      <c r="E37" s="19">
        <v>8</v>
      </c>
      <c r="F37" t="s">
        <v>202</v>
      </c>
      <c r="G37">
        <v>4</v>
      </c>
      <c r="H37" t="s">
        <v>203</v>
      </c>
      <c r="I37">
        <v>1</v>
      </c>
      <c r="J37" t="s">
        <v>204</v>
      </c>
      <c r="K37">
        <v>1</v>
      </c>
      <c r="O37" s="63">
        <f>smoke_belimlight[[#This Row],[Q-ty1_1]]+smoke_belimlight[[#This Row],[Q-ty1_2]]+smoke_belimlight[[#This Row],[Q-ty1_3]]</f>
        <v>6</v>
      </c>
    </row>
    <row r="38" spans="1:15" ht="15.75" x14ac:dyDescent="0.25">
      <c r="C38" s="1">
        <v>5</v>
      </c>
      <c r="D38" s="3" t="s">
        <v>184</v>
      </c>
      <c r="E38" s="19">
        <v>4</v>
      </c>
      <c r="F38" t="s">
        <v>205</v>
      </c>
      <c r="G38">
        <v>1</v>
      </c>
      <c r="H38" t="s">
        <v>206</v>
      </c>
      <c r="I38">
        <v>1</v>
      </c>
      <c r="J38" t="s">
        <v>207</v>
      </c>
      <c r="K38">
        <v>2</v>
      </c>
      <c r="O38" s="63">
        <f>smoke_belimlight[[#This Row],[Q-ty1_1]]+smoke_belimlight[[#This Row],[Q-ty1_2]]+smoke_belimlight[[#This Row],[Q-ty1_3]]</f>
        <v>4</v>
      </c>
    </row>
    <row r="39" spans="1:15" ht="15.75" x14ac:dyDescent="0.25">
      <c r="C39" s="1">
        <v>6</v>
      </c>
      <c r="D39" s="3" t="s">
        <v>185</v>
      </c>
      <c r="E39" s="19">
        <v>4</v>
      </c>
      <c r="F39" t="s">
        <v>208</v>
      </c>
      <c r="G39">
        <v>1</v>
      </c>
      <c r="H39" t="s">
        <v>209</v>
      </c>
      <c r="I39">
        <v>1</v>
      </c>
      <c r="J39" t="s">
        <v>46</v>
      </c>
      <c r="K39">
        <v>0</v>
      </c>
      <c r="O39" s="63">
        <f>smoke_belimlight[[#This Row],[Q-ty1_1]]+smoke_belimlight[[#This Row],[Q-ty1_2]]+smoke_belimlight[[#This Row],[Q-ty1_3]]</f>
        <v>2</v>
      </c>
    </row>
    <row r="40" spans="1:15" ht="15.75" x14ac:dyDescent="0.25">
      <c r="C40" s="1">
        <v>7</v>
      </c>
      <c r="D40" s="3" t="s">
        <v>186</v>
      </c>
      <c r="E40" s="19">
        <v>4</v>
      </c>
      <c r="F40" t="s">
        <v>210</v>
      </c>
      <c r="G40">
        <v>6</v>
      </c>
      <c r="H40" t="s">
        <v>46</v>
      </c>
      <c r="I40">
        <v>0</v>
      </c>
      <c r="J40" t="s">
        <v>46</v>
      </c>
      <c r="K40">
        <v>0</v>
      </c>
      <c r="O40" s="63">
        <f>smoke_belimlight[[#This Row],[Q-ty1_1]]+smoke_belimlight[[#This Row],[Q-ty1_2]]+smoke_belimlight[[#This Row],[Q-ty1_3]]</f>
        <v>6</v>
      </c>
    </row>
    <row r="41" spans="1:15" ht="15.75" x14ac:dyDescent="0.25">
      <c r="C41" s="1">
        <v>8</v>
      </c>
      <c r="D41" s="3" t="s">
        <v>187</v>
      </c>
      <c r="E41" s="19">
        <v>6</v>
      </c>
      <c r="F41" t="s">
        <v>211</v>
      </c>
      <c r="G41">
        <v>2</v>
      </c>
      <c r="H41" t="s">
        <v>212</v>
      </c>
      <c r="I41">
        <v>1</v>
      </c>
      <c r="J41" t="s">
        <v>213</v>
      </c>
      <c r="K41">
        <v>2</v>
      </c>
      <c r="O41" s="63">
        <f>smoke_belimlight[[#This Row],[Q-ty1_1]]+smoke_belimlight[[#This Row],[Q-ty1_2]]+smoke_belimlight[[#This Row],[Q-ty1_3]]</f>
        <v>5</v>
      </c>
    </row>
    <row r="42" spans="1:15" ht="15.75" x14ac:dyDescent="0.25">
      <c r="A42" s="25"/>
      <c r="C42" s="1">
        <v>9</v>
      </c>
      <c r="D42" s="3" t="s">
        <v>188</v>
      </c>
      <c r="E42" s="19">
        <v>2</v>
      </c>
      <c r="F42" t="s">
        <v>46</v>
      </c>
      <c r="G42">
        <v>0</v>
      </c>
      <c r="H42" t="s">
        <v>46</v>
      </c>
      <c r="I42">
        <v>0</v>
      </c>
      <c r="J42" t="s">
        <v>46</v>
      </c>
      <c r="K42">
        <v>0</v>
      </c>
      <c r="O42" s="63">
        <f>smoke_belimlight[[#This Row],[Q-ty1_1]]+smoke_belimlight[[#This Row],[Q-ty1_2]]+smoke_belimlight[[#This Row],[Q-ty1_3]]</f>
        <v>0</v>
      </c>
    </row>
    <row r="43" spans="1:15" ht="15.75" x14ac:dyDescent="0.25">
      <c r="A43" s="25"/>
      <c r="C43" s="1">
        <v>10</v>
      </c>
      <c r="D43" s="3" t="s">
        <v>189</v>
      </c>
      <c r="E43" s="19">
        <v>1</v>
      </c>
      <c r="F43" t="s">
        <v>214</v>
      </c>
      <c r="G43">
        <v>2</v>
      </c>
      <c r="H43" t="s">
        <v>46</v>
      </c>
      <c r="I43">
        <v>0</v>
      </c>
      <c r="J43" t="s">
        <v>46</v>
      </c>
      <c r="K43">
        <v>0</v>
      </c>
      <c r="O43" s="63">
        <f>smoke_belimlight[[#This Row],[Q-ty1_1]]+smoke_belimlight[[#This Row],[Q-ty1_2]]+smoke_belimlight[[#This Row],[Q-ty1_3]]</f>
        <v>2</v>
      </c>
    </row>
    <row r="44" spans="1:15" ht="15.75" x14ac:dyDescent="0.25">
      <c r="A44" s="25"/>
      <c r="C44" s="1">
        <v>11</v>
      </c>
      <c r="D44" s="3" t="s">
        <v>190</v>
      </c>
      <c r="E44" s="19">
        <v>50</v>
      </c>
      <c r="F44" t="s">
        <v>46</v>
      </c>
      <c r="G44">
        <v>0</v>
      </c>
      <c r="H44" t="s">
        <v>46</v>
      </c>
      <c r="I44">
        <v>0</v>
      </c>
      <c r="J44" t="s">
        <v>46</v>
      </c>
      <c r="K44">
        <v>0</v>
      </c>
      <c r="O44" s="63">
        <f>smoke_belimlight[[#This Row],[Q-ty1_1]]+smoke_belimlight[[#This Row],[Q-ty1_2]]+smoke_belimlight[[#This Row],[Q-ty1_3]]</f>
        <v>0</v>
      </c>
    </row>
    <row r="45" spans="1:15" ht="15.75" x14ac:dyDescent="0.25">
      <c r="A45" s="25"/>
      <c r="C45" s="1">
        <v>12</v>
      </c>
      <c r="D45" s="3" t="s">
        <v>191</v>
      </c>
      <c r="E45" s="19">
        <v>40</v>
      </c>
      <c r="F45" t="s">
        <v>46</v>
      </c>
      <c r="G45">
        <v>0</v>
      </c>
      <c r="H45" t="s">
        <v>46</v>
      </c>
      <c r="I45">
        <v>0</v>
      </c>
      <c r="J45" t="s">
        <v>46</v>
      </c>
      <c r="K45">
        <v>0</v>
      </c>
      <c r="O45" s="63">
        <f>smoke_belimlight[[#This Row],[Q-ty1_1]]+smoke_belimlight[[#This Row],[Q-ty1_2]]+smoke_belimlight[[#This Row],[Q-ty1_3]]</f>
        <v>0</v>
      </c>
    </row>
    <row r="46" spans="1:15" ht="15.75" x14ac:dyDescent="0.25">
      <c r="A46" s="25"/>
      <c r="C46" s="1">
        <v>13</v>
      </c>
      <c r="D46" s="3" t="s">
        <v>192</v>
      </c>
      <c r="E46" s="19">
        <v>2</v>
      </c>
      <c r="F46" t="s">
        <v>215</v>
      </c>
      <c r="G46">
        <v>4</v>
      </c>
      <c r="H46" t="s">
        <v>215</v>
      </c>
      <c r="I46">
        <v>4</v>
      </c>
      <c r="J46" t="s">
        <v>46</v>
      </c>
      <c r="K46">
        <v>0</v>
      </c>
      <c r="O46" s="63">
        <f>smoke_belimlight[[#This Row],[Q-ty1_1]]+smoke_belimlight[[#This Row],[Q-ty1_2]]+smoke_belimlight[[#This Row],[Q-ty1_3]]</f>
        <v>8</v>
      </c>
    </row>
    <row r="47" spans="1:15" ht="15.75" x14ac:dyDescent="0.25">
      <c r="A47" s="25"/>
      <c r="C47" s="1">
        <v>14</v>
      </c>
      <c r="D47" s="3" t="s">
        <v>193</v>
      </c>
      <c r="E47" s="19">
        <v>2</v>
      </c>
      <c r="F47" t="s">
        <v>46</v>
      </c>
      <c r="G47">
        <v>0</v>
      </c>
      <c r="H47" t="s">
        <v>46</v>
      </c>
      <c r="I47">
        <v>0</v>
      </c>
      <c r="J47" t="s">
        <v>46</v>
      </c>
      <c r="K47">
        <v>0</v>
      </c>
      <c r="O47" s="63">
        <f>smoke_belimlight[[#This Row],[Q-ty1_1]]+smoke_belimlight[[#This Row],[Q-ty1_2]]+smoke_belimlight[[#This Row],[Q-ty1_3]]</f>
        <v>0</v>
      </c>
    </row>
    <row r="48" spans="1:15" ht="15.75" x14ac:dyDescent="0.25">
      <c r="A48" s="25"/>
      <c r="C48" s="1">
        <v>15</v>
      </c>
      <c r="D48" s="3" t="s">
        <v>194</v>
      </c>
      <c r="E48" s="19">
        <v>2</v>
      </c>
      <c r="F48" t="s">
        <v>46</v>
      </c>
      <c r="G48">
        <v>0</v>
      </c>
      <c r="H48" t="s">
        <v>46</v>
      </c>
      <c r="I48">
        <v>0</v>
      </c>
      <c r="J48" t="s">
        <v>46</v>
      </c>
      <c r="K48">
        <v>0</v>
      </c>
      <c r="O48" s="63">
        <f>smoke_belimlight[[#This Row],[Q-ty1_1]]+smoke_belimlight[[#This Row],[Q-ty1_2]]+smoke_belimlight[[#This Row],[Q-ty1_3]]</f>
        <v>0</v>
      </c>
    </row>
    <row r="49" spans="1:15" ht="15.75" x14ac:dyDescent="0.25">
      <c r="A49" s="25"/>
      <c r="C49" s="1">
        <v>16</v>
      </c>
      <c r="D49" s="3" t="s">
        <v>195</v>
      </c>
      <c r="E49" s="19">
        <v>60</v>
      </c>
      <c r="F49" t="s">
        <v>46</v>
      </c>
      <c r="G49">
        <v>0</v>
      </c>
      <c r="H49" t="s">
        <v>46</v>
      </c>
      <c r="I49">
        <v>0</v>
      </c>
      <c r="J49" t="s">
        <v>46</v>
      </c>
      <c r="K49">
        <v>0</v>
      </c>
      <c r="O49" s="63">
        <f>smoke_belimlight[[#This Row],[Q-ty1_1]]+smoke_belimlight[[#This Row],[Q-ty1_2]]+smoke_belimlight[[#This Row],[Q-ty1_3]]</f>
        <v>0</v>
      </c>
    </row>
    <row r="50" spans="1:15" ht="15.75" x14ac:dyDescent="0.25">
      <c r="A50" s="25"/>
      <c r="C50" s="1">
        <v>17</v>
      </c>
      <c r="D50" s="3" t="s">
        <v>196</v>
      </c>
      <c r="E50" s="19">
        <v>48</v>
      </c>
      <c r="F50" t="s">
        <v>46</v>
      </c>
      <c r="G50">
        <v>0</v>
      </c>
      <c r="H50" t="s">
        <v>46</v>
      </c>
      <c r="I50">
        <v>0</v>
      </c>
      <c r="J50" t="s">
        <v>46</v>
      </c>
      <c r="K50">
        <v>0</v>
      </c>
      <c r="O50" s="63">
        <f>smoke_belimlight[[#This Row],[Q-ty1_1]]+smoke_belimlight[[#This Row],[Q-ty1_2]]+smoke_belimlight[[#This Row],[Q-ty1_3]]</f>
        <v>0</v>
      </c>
    </row>
    <row r="51" spans="1:15" ht="15.75" x14ac:dyDescent="0.25">
      <c r="A51" s="25"/>
      <c r="C51" s="1">
        <v>18</v>
      </c>
      <c r="D51" s="3" t="s">
        <v>197</v>
      </c>
      <c r="E51" s="19">
        <v>10</v>
      </c>
      <c r="F51" t="s">
        <v>46</v>
      </c>
      <c r="G51">
        <v>0</v>
      </c>
      <c r="H51" t="s">
        <v>46</v>
      </c>
      <c r="I51">
        <v>0</v>
      </c>
      <c r="J51" t="s">
        <v>46</v>
      </c>
      <c r="K51">
        <v>0</v>
      </c>
      <c r="O51" s="63">
        <f>smoke_belimlight[[#This Row],[Q-ty1_1]]+smoke_belimlight[[#This Row],[Q-ty1_2]]+smoke_belimlight[[#This Row],[Q-ty1_3]]</f>
        <v>0</v>
      </c>
    </row>
    <row r="52" spans="1:15" ht="15.75" x14ac:dyDescent="0.25">
      <c r="A52" s="25"/>
      <c r="C52" s="1">
        <v>19</v>
      </c>
      <c r="D52" s="3" t="s">
        <v>198</v>
      </c>
      <c r="E52" s="19">
        <v>3</v>
      </c>
      <c r="F52" t="s">
        <v>46</v>
      </c>
      <c r="G52">
        <v>0</v>
      </c>
      <c r="H52" t="s">
        <v>46</v>
      </c>
      <c r="I52">
        <v>0</v>
      </c>
      <c r="J52" t="s">
        <v>46</v>
      </c>
      <c r="K52">
        <v>0</v>
      </c>
      <c r="O52" s="63">
        <f>smoke_belimlight[[#This Row],[Q-ty1_1]]+smoke_belimlight[[#This Row],[Q-ty1_2]]+smoke_belimlight[[#This Row],[Q-ty1_3]]</f>
        <v>0</v>
      </c>
    </row>
    <row r="53" spans="1:15" x14ac:dyDescent="0.25">
      <c r="A53" s="25"/>
      <c r="E53" s="15"/>
    </row>
    <row r="54" spans="1:15" x14ac:dyDescent="0.25">
      <c r="A54" s="25"/>
      <c r="E54" s="15"/>
    </row>
    <row r="55" spans="1:15" x14ac:dyDescent="0.25">
      <c r="A55" s="25"/>
      <c r="E55" s="15"/>
    </row>
    <row r="56" spans="1:15" x14ac:dyDescent="0.25">
      <c r="A56" s="25"/>
      <c r="E56" s="15"/>
    </row>
    <row r="57" spans="1:15" x14ac:dyDescent="0.25">
      <c r="A57" s="25"/>
      <c r="E57" s="15"/>
    </row>
    <row r="58" spans="1:15" x14ac:dyDescent="0.25">
      <c r="A58" s="25"/>
      <c r="E58" s="15"/>
    </row>
    <row r="59" spans="1:15" x14ac:dyDescent="0.25">
      <c r="A59" s="25"/>
      <c r="E59" s="15"/>
    </row>
    <row r="60" spans="1:15" x14ac:dyDescent="0.25">
      <c r="A60" s="25"/>
      <c r="E60" s="15"/>
    </row>
    <row r="61" spans="1:15" x14ac:dyDescent="0.25">
      <c r="A61" s="25"/>
      <c r="E61" s="15"/>
    </row>
    <row r="62" spans="1:15" x14ac:dyDescent="0.25">
      <c r="A62" s="25"/>
      <c r="E62" s="15"/>
    </row>
    <row r="63" spans="1:15" x14ac:dyDescent="0.25">
      <c r="A63" s="25"/>
      <c r="C63" s="4" t="s">
        <v>0</v>
      </c>
      <c r="D63" s="4" t="s">
        <v>1</v>
      </c>
      <c r="E63" s="18" t="s">
        <v>2</v>
      </c>
      <c r="F63" s="6" t="s">
        <v>75</v>
      </c>
      <c r="G63" s="6" t="s">
        <v>76</v>
      </c>
      <c r="H63" s="6" t="s">
        <v>77</v>
      </c>
      <c r="I63" s="6" t="s">
        <v>78</v>
      </c>
      <c r="J63" s="6" t="s">
        <v>79</v>
      </c>
      <c r="K63" s="6" t="s">
        <v>80</v>
      </c>
    </row>
    <row r="64" spans="1:15" ht="15.75" x14ac:dyDescent="0.25">
      <c r="A64" s="25"/>
      <c r="C64" s="1">
        <v>1</v>
      </c>
      <c r="D64" s="3" t="s">
        <v>180</v>
      </c>
      <c r="E64" s="19">
        <v>12</v>
      </c>
      <c r="F64" t="s">
        <v>46</v>
      </c>
      <c r="G64">
        <v>0</v>
      </c>
      <c r="H64" t="s">
        <v>46</v>
      </c>
      <c r="I64">
        <v>0</v>
      </c>
      <c r="J64" t="s">
        <v>46</v>
      </c>
      <c r="K64">
        <v>0</v>
      </c>
      <c r="O64" s="62">
        <f>smoke_PRLighting[[#This Row],[Q-ty2_1]]+smoke_PRLighting[[#This Row],[Q-ty2_2]]+smoke_PRLighting[[#This Row],[Q-ty2_3]]</f>
        <v>0</v>
      </c>
    </row>
    <row r="65" spans="1:15" ht="15.75" x14ac:dyDescent="0.25">
      <c r="A65" s="25"/>
      <c r="C65" s="1">
        <v>2</v>
      </c>
      <c r="D65" s="3" t="s">
        <v>181</v>
      </c>
      <c r="E65" s="19">
        <v>4</v>
      </c>
      <c r="F65" t="s">
        <v>216</v>
      </c>
      <c r="G65">
        <v>1</v>
      </c>
      <c r="H65" t="s">
        <v>46</v>
      </c>
      <c r="I65">
        <v>0</v>
      </c>
      <c r="J65" t="s">
        <v>46</v>
      </c>
      <c r="K65">
        <v>0</v>
      </c>
      <c r="O65" s="62">
        <f>smoke_PRLighting[[#This Row],[Q-ty2_1]]+smoke_PRLighting[[#This Row],[Q-ty2_2]]+smoke_PRLighting[[#This Row],[Q-ty2_3]]</f>
        <v>1</v>
      </c>
    </row>
    <row r="66" spans="1:15" ht="15.75" x14ac:dyDescent="0.25">
      <c r="A66" s="25"/>
      <c r="C66" s="1">
        <v>3</v>
      </c>
      <c r="D66" s="3" t="s">
        <v>182</v>
      </c>
      <c r="E66" s="19">
        <v>2</v>
      </c>
      <c r="F66" t="s">
        <v>46</v>
      </c>
      <c r="G66">
        <v>0</v>
      </c>
      <c r="H66" t="s">
        <v>46</v>
      </c>
      <c r="I66">
        <v>0</v>
      </c>
      <c r="J66" t="s">
        <v>46</v>
      </c>
      <c r="K66">
        <v>0</v>
      </c>
      <c r="O66" s="62">
        <f>smoke_PRLighting[[#This Row],[Q-ty2_1]]+smoke_PRLighting[[#This Row],[Q-ty2_2]]+smoke_PRLighting[[#This Row],[Q-ty2_3]]</f>
        <v>0</v>
      </c>
    </row>
    <row r="67" spans="1:15" ht="15.75" x14ac:dyDescent="0.25">
      <c r="A67" s="25"/>
      <c r="C67" s="1">
        <v>4</v>
      </c>
      <c r="D67" s="3" t="s">
        <v>183</v>
      </c>
      <c r="E67" s="19">
        <v>8</v>
      </c>
      <c r="F67" t="s">
        <v>217</v>
      </c>
      <c r="G67">
        <v>3</v>
      </c>
      <c r="H67" t="s">
        <v>46</v>
      </c>
      <c r="I67">
        <v>0</v>
      </c>
      <c r="J67" t="s">
        <v>46</v>
      </c>
      <c r="K67">
        <v>0</v>
      </c>
      <c r="O67" s="62">
        <f>smoke_PRLighting[[#This Row],[Q-ty2_1]]+smoke_PRLighting[[#This Row],[Q-ty2_2]]+smoke_PRLighting[[#This Row],[Q-ty2_3]]</f>
        <v>3</v>
      </c>
    </row>
    <row r="68" spans="1:15" ht="15.75" x14ac:dyDescent="0.25">
      <c r="A68" s="25"/>
      <c r="C68" s="1">
        <v>5</v>
      </c>
      <c r="D68" s="3" t="s">
        <v>184</v>
      </c>
      <c r="E68" s="19">
        <v>4</v>
      </c>
      <c r="F68" t="s">
        <v>46</v>
      </c>
      <c r="G68">
        <v>0</v>
      </c>
      <c r="H68" t="s">
        <v>46</v>
      </c>
      <c r="I68">
        <v>0</v>
      </c>
      <c r="J68" t="s">
        <v>46</v>
      </c>
      <c r="K68">
        <v>0</v>
      </c>
      <c r="O68" s="62">
        <f>smoke_PRLighting[[#This Row],[Q-ty2_1]]+smoke_PRLighting[[#This Row],[Q-ty2_2]]+smoke_PRLighting[[#This Row],[Q-ty2_3]]</f>
        <v>0</v>
      </c>
    </row>
    <row r="69" spans="1:15" ht="15.75" x14ac:dyDescent="0.25">
      <c r="C69" s="1">
        <v>6</v>
      </c>
      <c r="D69" s="3" t="s">
        <v>185</v>
      </c>
      <c r="E69" s="19">
        <v>4</v>
      </c>
      <c r="F69" t="s">
        <v>46</v>
      </c>
      <c r="G69">
        <v>0</v>
      </c>
      <c r="H69" t="s">
        <v>46</v>
      </c>
      <c r="I69">
        <v>0</v>
      </c>
      <c r="J69" t="s">
        <v>46</v>
      </c>
      <c r="K69">
        <v>0</v>
      </c>
      <c r="O69" s="62">
        <f>smoke_PRLighting[[#This Row],[Q-ty2_1]]+smoke_PRLighting[[#This Row],[Q-ty2_2]]+smoke_PRLighting[[#This Row],[Q-ty2_3]]</f>
        <v>0</v>
      </c>
    </row>
    <row r="70" spans="1:15" ht="15.75" x14ac:dyDescent="0.25">
      <c r="C70" s="1">
        <v>7</v>
      </c>
      <c r="D70" s="3" t="s">
        <v>186</v>
      </c>
      <c r="E70" s="19">
        <v>4</v>
      </c>
      <c r="F70" t="s">
        <v>46</v>
      </c>
      <c r="G70">
        <v>0</v>
      </c>
      <c r="H70" t="s">
        <v>46</v>
      </c>
      <c r="I70">
        <v>0</v>
      </c>
      <c r="J70" t="s">
        <v>46</v>
      </c>
      <c r="K70">
        <v>0</v>
      </c>
      <c r="O70" s="62">
        <f>smoke_PRLighting[[#This Row],[Q-ty2_1]]+smoke_PRLighting[[#This Row],[Q-ty2_2]]+smoke_PRLighting[[#This Row],[Q-ty2_3]]</f>
        <v>0</v>
      </c>
    </row>
    <row r="71" spans="1:15" ht="15.75" x14ac:dyDescent="0.25">
      <c r="C71" s="1">
        <v>8</v>
      </c>
      <c r="D71" s="3" t="s">
        <v>187</v>
      </c>
      <c r="E71" s="19">
        <v>6</v>
      </c>
      <c r="F71" t="s">
        <v>218</v>
      </c>
      <c r="G71">
        <v>1</v>
      </c>
      <c r="H71" t="s">
        <v>46</v>
      </c>
      <c r="I71">
        <v>0</v>
      </c>
      <c r="J71" t="s">
        <v>46</v>
      </c>
      <c r="K71">
        <v>0</v>
      </c>
      <c r="O71" s="62">
        <f>smoke_PRLighting[[#This Row],[Q-ty2_1]]+smoke_PRLighting[[#This Row],[Q-ty2_2]]+smoke_PRLighting[[#This Row],[Q-ty2_3]]</f>
        <v>1</v>
      </c>
    </row>
    <row r="72" spans="1:15" ht="15.75" x14ac:dyDescent="0.25">
      <c r="C72" s="1">
        <v>9</v>
      </c>
      <c r="D72" s="3" t="s">
        <v>188</v>
      </c>
      <c r="E72" s="19">
        <v>2</v>
      </c>
      <c r="F72" t="s">
        <v>46</v>
      </c>
      <c r="G72">
        <v>0</v>
      </c>
      <c r="H72" t="s">
        <v>46</v>
      </c>
      <c r="I72">
        <v>0</v>
      </c>
      <c r="J72" t="s">
        <v>46</v>
      </c>
      <c r="K72">
        <v>0</v>
      </c>
      <c r="O72" s="62">
        <f>smoke_PRLighting[[#This Row],[Q-ty2_1]]+smoke_PRLighting[[#This Row],[Q-ty2_2]]+smoke_PRLighting[[#This Row],[Q-ty2_3]]</f>
        <v>0</v>
      </c>
    </row>
    <row r="73" spans="1:15" ht="15.75" x14ac:dyDescent="0.25">
      <c r="C73" s="1">
        <v>10</v>
      </c>
      <c r="D73" s="3" t="s">
        <v>189</v>
      </c>
      <c r="E73" s="19">
        <v>1</v>
      </c>
      <c r="F73" t="s">
        <v>46</v>
      </c>
      <c r="G73">
        <v>0</v>
      </c>
      <c r="H73" t="s">
        <v>46</v>
      </c>
      <c r="I73">
        <v>0</v>
      </c>
      <c r="J73" t="s">
        <v>46</v>
      </c>
      <c r="K73">
        <v>0</v>
      </c>
      <c r="O73" s="62">
        <f>smoke_PRLighting[[#This Row],[Q-ty2_1]]+smoke_PRLighting[[#This Row],[Q-ty2_2]]+smoke_PRLighting[[#This Row],[Q-ty2_3]]</f>
        <v>0</v>
      </c>
    </row>
    <row r="74" spans="1:15" ht="15.75" x14ac:dyDescent="0.25">
      <c r="C74" s="1">
        <v>11</v>
      </c>
      <c r="D74" s="3" t="s">
        <v>190</v>
      </c>
      <c r="E74" s="19">
        <v>50</v>
      </c>
      <c r="F74" t="s">
        <v>46</v>
      </c>
      <c r="G74">
        <v>0</v>
      </c>
      <c r="H74" t="s">
        <v>46</v>
      </c>
      <c r="I74">
        <v>0</v>
      </c>
      <c r="J74" t="s">
        <v>46</v>
      </c>
      <c r="K74">
        <v>0</v>
      </c>
      <c r="O74" s="62">
        <f>smoke_PRLighting[[#This Row],[Q-ty2_1]]+smoke_PRLighting[[#This Row],[Q-ty2_2]]+smoke_PRLighting[[#This Row],[Q-ty2_3]]</f>
        <v>0</v>
      </c>
    </row>
    <row r="75" spans="1:15" ht="15.75" x14ac:dyDescent="0.25">
      <c r="C75" s="1">
        <v>12</v>
      </c>
      <c r="D75" s="3" t="s">
        <v>191</v>
      </c>
      <c r="E75" s="19">
        <v>40</v>
      </c>
      <c r="F75" t="s">
        <v>46</v>
      </c>
      <c r="G75">
        <v>0</v>
      </c>
      <c r="H75" t="s">
        <v>46</v>
      </c>
      <c r="I75">
        <v>0</v>
      </c>
      <c r="J75" t="s">
        <v>46</v>
      </c>
      <c r="K75">
        <v>0</v>
      </c>
      <c r="O75" s="62">
        <f>smoke_PRLighting[[#This Row],[Q-ty2_1]]+smoke_PRLighting[[#This Row],[Q-ty2_2]]+smoke_PRLighting[[#This Row],[Q-ty2_3]]</f>
        <v>0</v>
      </c>
    </row>
    <row r="76" spans="1:15" ht="15.75" x14ac:dyDescent="0.25">
      <c r="C76" s="1">
        <v>13</v>
      </c>
      <c r="D76" s="3" t="s">
        <v>192</v>
      </c>
      <c r="E76" s="19">
        <v>2</v>
      </c>
      <c r="F76" t="s">
        <v>46</v>
      </c>
      <c r="G76">
        <v>0</v>
      </c>
      <c r="H76" t="s">
        <v>46</v>
      </c>
      <c r="I76">
        <v>0</v>
      </c>
      <c r="J76" t="s">
        <v>46</v>
      </c>
      <c r="K76">
        <v>0</v>
      </c>
      <c r="O76" s="62">
        <f>smoke_PRLighting[[#This Row],[Q-ty2_1]]+smoke_PRLighting[[#This Row],[Q-ty2_2]]+smoke_PRLighting[[#This Row],[Q-ty2_3]]</f>
        <v>0</v>
      </c>
    </row>
    <row r="77" spans="1:15" ht="15.75" x14ac:dyDescent="0.25">
      <c r="C77" s="1">
        <v>14</v>
      </c>
      <c r="D77" s="3" t="s">
        <v>193</v>
      </c>
      <c r="E77" s="19">
        <v>2</v>
      </c>
      <c r="F77" t="s">
        <v>46</v>
      </c>
      <c r="G77">
        <v>0</v>
      </c>
      <c r="H77" t="s">
        <v>46</v>
      </c>
      <c r="I77">
        <v>0</v>
      </c>
      <c r="J77" t="s">
        <v>46</v>
      </c>
      <c r="K77">
        <v>0</v>
      </c>
      <c r="O77" s="62">
        <f>smoke_PRLighting[[#This Row],[Q-ty2_1]]+smoke_PRLighting[[#This Row],[Q-ty2_2]]+smoke_PRLighting[[#This Row],[Q-ty2_3]]</f>
        <v>0</v>
      </c>
    </row>
    <row r="78" spans="1:15" ht="15.75" x14ac:dyDescent="0.25">
      <c r="C78" s="1">
        <v>15</v>
      </c>
      <c r="D78" s="3" t="s">
        <v>194</v>
      </c>
      <c r="E78" s="19">
        <v>2</v>
      </c>
      <c r="F78" t="s">
        <v>46</v>
      </c>
      <c r="G78">
        <v>0</v>
      </c>
      <c r="H78" t="s">
        <v>46</v>
      </c>
      <c r="I78">
        <v>0</v>
      </c>
      <c r="J78" t="s">
        <v>46</v>
      </c>
      <c r="K78">
        <v>0</v>
      </c>
      <c r="O78" s="62">
        <f>smoke_PRLighting[[#This Row],[Q-ty2_1]]+smoke_PRLighting[[#This Row],[Q-ty2_2]]+smoke_PRLighting[[#This Row],[Q-ty2_3]]</f>
        <v>0</v>
      </c>
    </row>
    <row r="79" spans="1:15" ht="15.75" x14ac:dyDescent="0.25">
      <c r="C79" s="1">
        <v>16</v>
      </c>
      <c r="D79" s="3" t="s">
        <v>195</v>
      </c>
      <c r="E79" s="19">
        <v>60</v>
      </c>
      <c r="F79" t="s">
        <v>46</v>
      </c>
      <c r="G79">
        <v>0</v>
      </c>
      <c r="H79" t="s">
        <v>46</v>
      </c>
      <c r="I79">
        <v>0</v>
      </c>
      <c r="J79" t="s">
        <v>46</v>
      </c>
      <c r="K79">
        <v>0</v>
      </c>
      <c r="O79" s="62">
        <f>smoke_PRLighting[[#This Row],[Q-ty2_1]]+smoke_PRLighting[[#This Row],[Q-ty2_2]]+smoke_PRLighting[[#This Row],[Q-ty2_3]]</f>
        <v>0</v>
      </c>
    </row>
    <row r="80" spans="1:15" ht="15.75" x14ac:dyDescent="0.25">
      <c r="C80" s="1">
        <v>17</v>
      </c>
      <c r="D80" s="3" t="s">
        <v>196</v>
      </c>
      <c r="E80" s="19">
        <v>48</v>
      </c>
      <c r="F80" t="s">
        <v>46</v>
      </c>
      <c r="G80">
        <v>0</v>
      </c>
      <c r="H80" t="s">
        <v>46</v>
      </c>
      <c r="I80">
        <v>0</v>
      </c>
      <c r="J80" t="s">
        <v>46</v>
      </c>
      <c r="K80">
        <v>0</v>
      </c>
      <c r="O80" s="62">
        <f>smoke_PRLighting[[#This Row],[Q-ty2_1]]+smoke_PRLighting[[#This Row],[Q-ty2_2]]+smoke_PRLighting[[#This Row],[Q-ty2_3]]</f>
        <v>0</v>
      </c>
    </row>
    <row r="81" spans="1:15" ht="15.75" x14ac:dyDescent="0.25">
      <c r="C81" s="1">
        <v>18</v>
      </c>
      <c r="D81" s="3" t="s">
        <v>197</v>
      </c>
      <c r="E81" s="19">
        <v>10</v>
      </c>
      <c r="F81" t="s">
        <v>46</v>
      </c>
      <c r="G81">
        <v>0</v>
      </c>
      <c r="H81" t="s">
        <v>46</v>
      </c>
      <c r="I81">
        <v>0</v>
      </c>
      <c r="J81" t="s">
        <v>46</v>
      </c>
      <c r="K81">
        <v>0</v>
      </c>
      <c r="O81" s="62">
        <f>smoke_PRLighting[[#This Row],[Q-ty2_1]]+smoke_PRLighting[[#This Row],[Q-ty2_2]]+smoke_PRLighting[[#This Row],[Q-ty2_3]]</f>
        <v>0</v>
      </c>
    </row>
    <row r="82" spans="1:15" ht="15.75" x14ac:dyDescent="0.25">
      <c r="A82" s="25"/>
      <c r="C82" s="1">
        <v>19</v>
      </c>
      <c r="D82" s="3" t="s">
        <v>198</v>
      </c>
      <c r="E82" s="19">
        <v>3</v>
      </c>
      <c r="F82" t="s">
        <v>46</v>
      </c>
      <c r="G82">
        <v>0</v>
      </c>
      <c r="H82" t="s">
        <v>46</v>
      </c>
      <c r="I82">
        <v>0</v>
      </c>
      <c r="J82" t="s">
        <v>46</v>
      </c>
      <c r="K82">
        <v>0</v>
      </c>
      <c r="O82" s="62">
        <f>smoke_PRLighting[[#This Row],[Q-ty2_1]]+smoke_PRLighting[[#This Row],[Q-ty2_2]]+smoke_PRLighting[[#This Row],[Q-ty2_3]]</f>
        <v>0</v>
      </c>
    </row>
    <row r="83" spans="1:15" ht="15.75" x14ac:dyDescent="0.25">
      <c r="A83" s="25"/>
      <c r="C83" s="1"/>
      <c r="E83" s="19"/>
    </row>
    <row r="84" spans="1:15" ht="15.75" x14ac:dyDescent="0.25">
      <c r="A84" s="25"/>
      <c r="C84" s="1"/>
      <c r="E84" s="19"/>
    </row>
    <row r="85" spans="1:15" ht="15.75" x14ac:dyDescent="0.25">
      <c r="A85" s="25"/>
      <c r="C85" s="1"/>
      <c r="E85" s="19"/>
    </row>
    <row r="86" spans="1:15" ht="15.75" x14ac:dyDescent="0.25">
      <c r="A86" s="25"/>
      <c r="C86" s="1"/>
      <c r="E86" s="19"/>
    </row>
    <row r="87" spans="1:15" x14ac:dyDescent="0.25">
      <c r="A87" s="25"/>
    </row>
    <row r="88" spans="1:15" x14ac:dyDescent="0.25">
      <c r="A88" s="25"/>
    </row>
    <row r="89" spans="1:15" x14ac:dyDescent="0.25">
      <c r="A89" s="25"/>
    </row>
    <row r="90" spans="1:15" x14ac:dyDescent="0.25">
      <c r="A90" s="25"/>
    </row>
    <row r="91" spans="1:15" x14ac:dyDescent="0.25">
      <c r="A91" s="25"/>
    </row>
    <row r="92" spans="1:15" x14ac:dyDescent="0.25">
      <c r="A92" s="25"/>
    </row>
    <row r="93" spans="1:15" x14ac:dyDescent="0.25">
      <c r="A93" s="25"/>
      <c r="C93" s="4" t="s">
        <v>0</v>
      </c>
      <c r="D93" s="4" t="s">
        <v>1</v>
      </c>
      <c r="E93" s="18" t="s">
        <v>2</v>
      </c>
      <c r="F93" s="7" t="s">
        <v>89</v>
      </c>
      <c r="G93" s="7" t="s">
        <v>90</v>
      </c>
      <c r="H93" s="7" t="s">
        <v>91</v>
      </c>
      <c r="I93" s="7" t="s">
        <v>92</v>
      </c>
      <c r="J93" s="7" t="s">
        <v>93</v>
      </c>
      <c r="K93" s="7" t="s">
        <v>94</v>
      </c>
    </row>
    <row r="94" spans="1:15" ht="15.75" x14ac:dyDescent="0.25">
      <c r="A94" s="25"/>
      <c r="C94" s="1">
        <v>1</v>
      </c>
      <c r="D94" s="3" t="s">
        <v>180</v>
      </c>
      <c r="E94" s="19">
        <v>12</v>
      </c>
      <c r="F94" t="s">
        <v>46</v>
      </c>
      <c r="G94">
        <v>0</v>
      </c>
      <c r="H94" t="s">
        <v>46</v>
      </c>
      <c r="I94">
        <v>0</v>
      </c>
      <c r="J94" t="s">
        <v>46</v>
      </c>
      <c r="K94">
        <v>0</v>
      </c>
      <c r="O94" s="64">
        <f>smoke_blackout[[#This Row],[Q-ty3_1]]+smoke_blackout[[#This Row],[Q-ty3_2]]+smoke_blackout[[#This Row],[Q-ty3_3]]</f>
        <v>0</v>
      </c>
    </row>
    <row r="95" spans="1:15" ht="15.75" x14ac:dyDescent="0.25">
      <c r="A95" s="25"/>
      <c r="C95" s="1">
        <v>2</v>
      </c>
      <c r="D95" s="3" t="s">
        <v>181</v>
      </c>
      <c r="E95" s="19">
        <v>4</v>
      </c>
      <c r="F95" t="s">
        <v>46</v>
      </c>
      <c r="G95">
        <v>0</v>
      </c>
      <c r="H95" t="s">
        <v>46</v>
      </c>
      <c r="I95">
        <v>0</v>
      </c>
      <c r="J95" t="s">
        <v>46</v>
      </c>
      <c r="K95">
        <v>0</v>
      </c>
      <c r="O95" s="64">
        <f>smoke_blackout[[#This Row],[Q-ty3_1]]+smoke_blackout[[#This Row],[Q-ty3_2]]+smoke_blackout[[#This Row],[Q-ty3_3]]</f>
        <v>0</v>
      </c>
    </row>
    <row r="96" spans="1:15" ht="15.75" x14ac:dyDescent="0.25">
      <c r="A96" s="25"/>
      <c r="C96" s="1">
        <v>3</v>
      </c>
      <c r="D96" s="3" t="s">
        <v>182</v>
      </c>
      <c r="E96" s="19">
        <v>2</v>
      </c>
      <c r="F96" t="s">
        <v>46</v>
      </c>
      <c r="G96">
        <v>0</v>
      </c>
      <c r="H96" t="s">
        <v>46</v>
      </c>
      <c r="I96">
        <v>0</v>
      </c>
      <c r="J96" t="s">
        <v>46</v>
      </c>
      <c r="K96">
        <v>0</v>
      </c>
      <c r="O96" s="64">
        <f>smoke_blackout[[#This Row],[Q-ty3_1]]+smoke_blackout[[#This Row],[Q-ty3_2]]+smoke_blackout[[#This Row],[Q-ty3_3]]</f>
        <v>0</v>
      </c>
    </row>
    <row r="97" spans="1:15" ht="15.75" x14ac:dyDescent="0.25">
      <c r="A97" s="25"/>
      <c r="C97" s="1">
        <v>4</v>
      </c>
      <c r="D97" s="3" t="s">
        <v>183</v>
      </c>
      <c r="E97" s="19">
        <v>8</v>
      </c>
      <c r="F97" t="s">
        <v>217</v>
      </c>
      <c r="G97">
        <v>2</v>
      </c>
      <c r="H97" t="s">
        <v>46</v>
      </c>
      <c r="I97">
        <v>0</v>
      </c>
      <c r="J97" t="s">
        <v>46</v>
      </c>
      <c r="K97">
        <v>0</v>
      </c>
      <c r="O97" s="64">
        <f>smoke_blackout[[#This Row],[Q-ty3_1]]+smoke_blackout[[#This Row],[Q-ty3_2]]+smoke_blackout[[#This Row],[Q-ty3_3]]</f>
        <v>2</v>
      </c>
    </row>
    <row r="98" spans="1:15" ht="15.75" x14ac:dyDescent="0.25">
      <c r="A98" s="25"/>
      <c r="C98" s="1">
        <v>5</v>
      </c>
      <c r="D98" s="3" t="s">
        <v>184</v>
      </c>
      <c r="E98" s="19">
        <v>4</v>
      </c>
      <c r="F98" t="s">
        <v>46</v>
      </c>
      <c r="G98">
        <v>0</v>
      </c>
      <c r="H98" t="s">
        <v>46</v>
      </c>
      <c r="I98">
        <v>0</v>
      </c>
      <c r="J98" t="s">
        <v>46</v>
      </c>
      <c r="K98">
        <v>0</v>
      </c>
      <c r="O98" s="64">
        <f>smoke_blackout[[#This Row],[Q-ty3_1]]+smoke_blackout[[#This Row],[Q-ty3_2]]+smoke_blackout[[#This Row],[Q-ty3_3]]</f>
        <v>0</v>
      </c>
    </row>
    <row r="99" spans="1:15" ht="15.75" x14ac:dyDescent="0.25">
      <c r="A99" s="25"/>
      <c r="C99" s="1">
        <v>6</v>
      </c>
      <c r="D99" s="3" t="s">
        <v>185</v>
      </c>
      <c r="E99" s="19">
        <v>4</v>
      </c>
      <c r="F99" t="s">
        <v>46</v>
      </c>
      <c r="G99">
        <v>0</v>
      </c>
      <c r="H99" t="s">
        <v>46</v>
      </c>
      <c r="I99">
        <v>0</v>
      </c>
      <c r="J99" t="s">
        <v>46</v>
      </c>
      <c r="K99">
        <v>0</v>
      </c>
      <c r="O99" s="64">
        <f>smoke_blackout[[#This Row],[Q-ty3_1]]+smoke_blackout[[#This Row],[Q-ty3_2]]+smoke_blackout[[#This Row],[Q-ty3_3]]</f>
        <v>0</v>
      </c>
    </row>
    <row r="100" spans="1:15" ht="15.75" x14ac:dyDescent="0.25">
      <c r="A100" s="25"/>
      <c r="C100" s="1">
        <v>7</v>
      </c>
      <c r="D100" s="3" t="s">
        <v>186</v>
      </c>
      <c r="E100" s="19">
        <v>4</v>
      </c>
      <c r="F100" t="s">
        <v>46</v>
      </c>
      <c r="G100">
        <v>0</v>
      </c>
      <c r="H100" t="s">
        <v>46</v>
      </c>
      <c r="I100">
        <v>0</v>
      </c>
      <c r="J100" t="s">
        <v>46</v>
      </c>
      <c r="K100">
        <v>0</v>
      </c>
      <c r="O100" s="64">
        <f>smoke_blackout[[#This Row],[Q-ty3_1]]+smoke_blackout[[#This Row],[Q-ty3_2]]+smoke_blackout[[#This Row],[Q-ty3_3]]</f>
        <v>0</v>
      </c>
    </row>
    <row r="101" spans="1:15" ht="15.75" x14ac:dyDescent="0.25">
      <c r="A101" s="25"/>
      <c r="C101" s="1">
        <v>8</v>
      </c>
      <c r="D101" s="3" t="s">
        <v>187</v>
      </c>
      <c r="E101" s="19">
        <v>6</v>
      </c>
      <c r="F101" t="s">
        <v>219</v>
      </c>
      <c r="G101">
        <v>1</v>
      </c>
      <c r="H101" t="s">
        <v>46</v>
      </c>
      <c r="I101">
        <v>0</v>
      </c>
      <c r="J101" t="s">
        <v>46</v>
      </c>
      <c r="K101">
        <v>0</v>
      </c>
      <c r="O101" s="64">
        <f>smoke_blackout[[#This Row],[Q-ty3_1]]+smoke_blackout[[#This Row],[Q-ty3_2]]+smoke_blackout[[#This Row],[Q-ty3_3]]</f>
        <v>1</v>
      </c>
    </row>
    <row r="102" spans="1:15" ht="15.75" x14ac:dyDescent="0.25">
      <c r="A102" s="25"/>
      <c r="C102" s="1">
        <v>9</v>
      </c>
      <c r="D102" s="3" t="s">
        <v>188</v>
      </c>
      <c r="E102" s="19">
        <v>2</v>
      </c>
      <c r="F102" t="s">
        <v>46</v>
      </c>
      <c r="G102">
        <v>0</v>
      </c>
      <c r="H102" t="s">
        <v>46</v>
      </c>
      <c r="I102">
        <v>0</v>
      </c>
      <c r="J102" t="s">
        <v>46</v>
      </c>
      <c r="K102">
        <v>0</v>
      </c>
      <c r="O102" s="64">
        <f>smoke_blackout[[#This Row],[Q-ty3_1]]+smoke_blackout[[#This Row],[Q-ty3_2]]+smoke_blackout[[#This Row],[Q-ty3_3]]</f>
        <v>0</v>
      </c>
    </row>
    <row r="103" spans="1:15" ht="15.75" x14ac:dyDescent="0.25">
      <c r="A103" s="25"/>
      <c r="C103" s="1">
        <v>10</v>
      </c>
      <c r="D103" s="3" t="s">
        <v>189</v>
      </c>
      <c r="E103" s="19">
        <v>1</v>
      </c>
      <c r="F103" t="s">
        <v>46</v>
      </c>
      <c r="G103">
        <v>0</v>
      </c>
      <c r="H103" t="s">
        <v>46</v>
      </c>
      <c r="I103">
        <v>0</v>
      </c>
      <c r="J103" t="s">
        <v>46</v>
      </c>
      <c r="K103">
        <v>0</v>
      </c>
      <c r="O103" s="64">
        <f>smoke_blackout[[#This Row],[Q-ty3_1]]+smoke_blackout[[#This Row],[Q-ty3_2]]+smoke_blackout[[#This Row],[Q-ty3_3]]</f>
        <v>0</v>
      </c>
    </row>
    <row r="104" spans="1:15" ht="15.75" x14ac:dyDescent="0.25">
      <c r="A104" s="25"/>
      <c r="C104" s="1">
        <v>11</v>
      </c>
      <c r="D104" s="3" t="s">
        <v>190</v>
      </c>
      <c r="E104" s="19">
        <v>50</v>
      </c>
      <c r="F104" t="s">
        <v>46</v>
      </c>
      <c r="G104">
        <v>0</v>
      </c>
      <c r="H104" t="s">
        <v>46</v>
      </c>
      <c r="I104">
        <v>0</v>
      </c>
      <c r="J104" t="s">
        <v>46</v>
      </c>
      <c r="K104">
        <v>0</v>
      </c>
      <c r="O104" s="64">
        <f>smoke_blackout[[#This Row],[Q-ty3_1]]+smoke_blackout[[#This Row],[Q-ty3_2]]+smoke_blackout[[#This Row],[Q-ty3_3]]</f>
        <v>0</v>
      </c>
    </row>
    <row r="105" spans="1:15" ht="15.75" x14ac:dyDescent="0.25">
      <c r="A105" s="25"/>
      <c r="C105" s="1">
        <v>12</v>
      </c>
      <c r="D105" s="3" t="s">
        <v>191</v>
      </c>
      <c r="E105" s="19">
        <v>40</v>
      </c>
      <c r="F105" t="s">
        <v>46</v>
      </c>
      <c r="G105">
        <v>0</v>
      </c>
      <c r="H105" t="s">
        <v>46</v>
      </c>
      <c r="I105">
        <v>0</v>
      </c>
      <c r="J105" t="s">
        <v>46</v>
      </c>
      <c r="K105">
        <v>0</v>
      </c>
      <c r="O105" s="64">
        <f>smoke_blackout[[#This Row],[Q-ty3_1]]+smoke_blackout[[#This Row],[Q-ty3_2]]+smoke_blackout[[#This Row],[Q-ty3_3]]</f>
        <v>0</v>
      </c>
    </row>
    <row r="106" spans="1:15" ht="15.75" x14ac:dyDescent="0.25">
      <c r="A106" s="25"/>
      <c r="C106" s="1">
        <v>13</v>
      </c>
      <c r="D106" s="3" t="s">
        <v>192</v>
      </c>
      <c r="E106" s="19">
        <v>2</v>
      </c>
      <c r="F106" t="s">
        <v>46</v>
      </c>
      <c r="G106">
        <v>0</v>
      </c>
      <c r="H106" t="s">
        <v>46</v>
      </c>
      <c r="I106">
        <v>0</v>
      </c>
      <c r="J106" t="s">
        <v>46</v>
      </c>
      <c r="K106">
        <v>0</v>
      </c>
      <c r="O106" s="64">
        <f>smoke_blackout[[#This Row],[Q-ty3_1]]+smoke_blackout[[#This Row],[Q-ty3_2]]+smoke_blackout[[#This Row],[Q-ty3_3]]</f>
        <v>0</v>
      </c>
    </row>
    <row r="107" spans="1:15" ht="15.75" x14ac:dyDescent="0.25">
      <c r="A107" s="25"/>
      <c r="C107" s="1">
        <v>14</v>
      </c>
      <c r="D107" s="3" t="s">
        <v>193</v>
      </c>
      <c r="E107" s="19">
        <v>2</v>
      </c>
      <c r="F107" t="s">
        <v>46</v>
      </c>
      <c r="G107">
        <v>0</v>
      </c>
      <c r="H107" t="s">
        <v>46</v>
      </c>
      <c r="I107">
        <v>0</v>
      </c>
      <c r="J107" t="s">
        <v>46</v>
      </c>
      <c r="K107">
        <v>0</v>
      </c>
      <c r="O107" s="64">
        <f>smoke_blackout[[#This Row],[Q-ty3_1]]+smoke_blackout[[#This Row],[Q-ty3_2]]+smoke_blackout[[#This Row],[Q-ty3_3]]</f>
        <v>0</v>
      </c>
    </row>
    <row r="108" spans="1:15" ht="15.75" x14ac:dyDescent="0.25">
      <c r="A108" s="25"/>
      <c r="C108" s="1">
        <v>15</v>
      </c>
      <c r="D108" s="3" t="s">
        <v>194</v>
      </c>
      <c r="E108" s="19">
        <v>2</v>
      </c>
      <c r="F108" t="s">
        <v>46</v>
      </c>
      <c r="G108">
        <v>0</v>
      </c>
      <c r="H108" t="s">
        <v>46</v>
      </c>
      <c r="I108">
        <v>0</v>
      </c>
      <c r="J108" t="s">
        <v>46</v>
      </c>
      <c r="K108">
        <v>0</v>
      </c>
      <c r="O108" s="64">
        <f>smoke_blackout[[#This Row],[Q-ty3_1]]+smoke_blackout[[#This Row],[Q-ty3_2]]+smoke_blackout[[#This Row],[Q-ty3_3]]</f>
        <v>0</v>
      </c>
    </row>
    <row r="109" spans="1:15" ht="15.75" x14ac:dyDescent="0.25">
      <c r="C109" s="1">
        <v>16</v>
      </c>
      <c r="D109" s="3" t="s">
        <v>195</v>
      </c>
      <c r="E109" s="19">
        <v>60</v>
      </c>
      <c r="F109" t="s">
        <v>46</v>
      </c>
      <c r="G109">
        <v>0</v>
      </c>
      <c r="H109" t="s">
        <v>46</v>
      </c>
      <c r="I109">
        <v>0</v>
      </c>
      <c r="J109" t="s">
        <v>46</v>
      </c>
      <c r="K109">
        <v>0</v>
      </c>
      <c r="O109" s="64">
        <f>smoke_blackout[[#This Row],[Q-ty3_1]]+smoke_blackout[[#This Row],[Q-ty3_2]]+smoke_blackout[[#This Row],[Q-ty3_3]]</f>
        <v>0</v>
      </c>
    </row>
    <row r="110" spans="1:15" ht="15.75" x14ac:dyDescent="0.25">
      <c r="C110" s="1">
        <v>17</v>
      </c>
      <c r="D110" s="3" t="s">
        <v>196</v>
      </c>
      <c r="E110" s="19">
        <v>48</v>
      </c>
      <c r="F110" t="s">
        <v>46</v>
      </c>
      <c r="G110">
        <v>0</v>
      </c>
      <c r="H110" t="s">
        <v>46</v>
      </c>
      <c r="I110">
        <v>0</v>
      </c>
      <c r="J110" t="s">
        <v>46</v>
      </c>
      <c r="K110">
        <v>0</v>
      </c>
      <c r="O110" s="64">
        <f>smoke_blackout[[#This Row],[Q-ty3_1]]+smoke_blackout[[#This Row],[Q-ty3_2]]+smoke_blackout[[#This Row],[Q-ty3_3]]</f>
        <v>0</v>
      </c>
    </row>
    <row r="111" spans="1:15" ht="15.75" x14ac:dyDescent="0.25">
      <c r="C111" s="1">
        <v>18</v>
      </c>
      <c r="D111" s="3" t="s">
        <v>197</v>
      </c>
      <c r="E111" s="19">
        <v>10</v>
      </c>
      <c r="F111" t="s">
        <v>46</v>
      </c>
      <c r="G111">
        <v>0</v>
      </c>
      <c r="H111" t="s">
        <v>46</v>
      </c>
      <c r="I111">
        <v>0</v>
      </c>
      <c r="J111" t="s">
        <v>46</v>
      </c>
      <c r="K111">
        <v>0</v>
      </c>
      <c r="O111" s="64">
        <f>smoke_blackout[[#This Row],[Q-ty3_1]]+smoke_blackout[[#This Row],[Q-ty3_2]]+smoke_blackout[[#This Row],[Q-ty3_3]]</f>
        <v>0</v>
      </c>
    </row>
    <row r="112" spans="1:15" ht="15.75" x14ac:dyDescent="0.25">
      <c r="C112" s="1">
        <v>19</v>
      </c>
      <c r="D112" s="3" t="s">
        <v>198</v>
      </c>
      <c r="E112" s="19">
        <v>3</v>
      </c>
      <c r="F112" t="s">
        <v>46</v>
      </c>
      <c r="G112">
        <v>0</v>
      </c>
      <c r="H112" t="s">
        <v>46</v>
      </c>
      <c r="I112">
        <v>0</v>
      </c>
      <c r="J112" t="s">
        <v>46</v>
      </c>
      <c r="K112">
        <v>0</v>
      </c>
      <c r="O112" s="64">
        <f>smoke_blackout[[#This Row],[Q-ty3_1]]+smoke_blackout[[#This Row],[Q-ty3_2]]+smoke_blackout[[#This Row],[Q-ty3_3]]</f>
        <v>0</v>
      </c>
    </row>
    <row r="120" spans="1:15" x14ac:dyDescent="0.25">
      <c r="A120" s="25"/>
    </row>
    <row r="121" spans="1:15" x14ac:dyDescent="0.25">
      <c r="A121" s="25"/>
    </row>
    <row r="122" spans="1:15" x14ac:dyDescent="0.25">
      <c r="A122" s="25"/>
    </row>
    <row r="123" spans="1:15" x14ac:dyDescent="0.25">
      <c r="A123" s="25"/>
      <c r="C123" s="4" t="s">
        <v>0</v>
      </c>
      <c r="D123" s="4" t="s">
        <v>1</v>
      </c>
      <c r="E123" s="18" t="s">
        <v>2</v>
      </c>
      <c r="F123" s="8" t="s">
        <v>103</v>
      </c>
      <c r="G123" s="8" t="s">
        <v>104</v>
      </c>
      <c r="H123" s="8" t="s">
        <v>105</v>
      </c>
      <c r="I123" s="8" t="s">
        <v>106</v>
      </c>
      <c r="J123" s="8" t="s">
        <v>107</v>
      </c>
      <c r="K123" s="8" t="s">
        <v>108</v>
      </c>
    </row>
    <row r="124" spans="1:15" ht="15.75" x14ac:dyDescent="0.25">
      <c r="A124" s="25"/>
      <c r="C124" s="1">
        <v>1</v>
      </c>
      <c r="D124" s="3" t="s">
        <v>180</v>
      </c>
      <c r="E124" s="19">
        <v>12</v>
      </c>
      <c r="G124">
        <v>0</v>
      </c>
      <c r="I124">
        <v>0</v>
      </c>
      <c r="K124">
        <v>0</v>
      </c>
      <c r="O124" s="65">
        <f>smoke_vision[[#This Row],[Q-ty4_1]]+smoke_vision[[#This Row],[Q-ty4_2]]+smoke_vision[[#This Row],[Q-ty4_3]]</f>
        <v>0</v>
      </c>
    </row>
    <row r="125" spans="1:15" ht="15.75" x14ac:dyDescent="0.25">
      <c r="A125" s="25"/>
      <c r="C125" s="1">
        <v>2</v>
      </c>
      <c r="D125" s="3" t="s">
        <v>181</v>
      </c>
      <c r="E125" s="19">
        <v>4</v>
      </c>
      <c r="G125" s="25">
        <v>0</v>
      </c>
      <c r="I125" s="25">
        <v>0</v>
      </c>
      <c r="K125">
        <v>0</v>
      </c>
      <c r="O125" s="65">
        <f>smoke_vision[[#This Row],[Q-ty4_1]]+smoke_vision[[#This Row],[Q-ty4_2]]+smoke_vision[[#This Row],[Q-ty4_3]]</f>
        <v>0</v>
      </c>
    </row>
    <row r="126" spans="1:15" ht="15.75" x14ac:dyDescent="0.25">
      <c r="A126" s="25"/>
      <c r="C126" s="1">
        <v>3</v>
      </c>
      <c r="D126" s="3" t="s">
        <v>182</v>
      </c>
      <c r="E126" s="19">
        <v>2</v>
      </c>
      <c r="G126" s="25">
        <v>0</v>
      </c>
      <c r="I126" s="25">
        <v>0</v>
      </c>
      <c r="K126">
        <v>0</v>
      </c>
      <c r="O126" s="65">
        <f>smoke_vision[[#This Row],[Q-ty4_1]]+smoke_vision[[#This Row],[Q-ty4_2]]+smoke_vision[[#This Row],[Q-ty4_3]]</f>
        <v>0</v>
      </c>
    </row>
    <row r="127" spans="1:15" ht="15.75" x14ac:dyDescent="0.25">
      <c r="A127" s="25"/>
      <c r="C127" s="1">
        <v>4</v>
      </c>
      <c r="D127" s="3" t="s">
        <v>183</v>
      </c>
      <c r="E127" s="19">
        <v>8</v>
      </c>
      <c r="F127" t="s">
        <v>217</v>
      </c>
      <c r="G127">
        <v>2</v>
      </c>
      <c r="I127" s="25">
        <v>0</v>
      </c>
      <c r="K127">
        <v>0</v>
      </c>
      <c r="O127" s="65">
        <f>smoke_vision[[#This Row],[Q-ty4_1]]+smoke_vision[[#This Row],[Q-ty4_2]]+smoke_vision[[#This Row],[Q-ty4_3]]</f>
        <v>2</v>
      </c>
    </row>
    <row r="128" spans="1:15" ht="15.75" x14ac:dyDescent="0.25">
      <c r="A128" s="25"/>
      <c r="C128" s="1">
        <v>5</v>
      </c>
      <c r="D128" s="3" t="s">
        <v>184</v>
      </c>
      <c r="E128" s="19">
        <v>4</v>
      </c>
      <c r="G128">
        <v>0</v>
      </c>
      <c r="I128" s="25">
        <v>0</v>
      </c>
      <c r="K128">
        <v>0</v>
      </c>
      <c r="O128" s="65">
        <f>smoke_vision[[#This Row],[Q-ty4_1]]+smoke_vision[[#This Row],[Q-ty4_2]]+smoke_vision[[#This Row],[Q-ty4_3]]</f>
        <v>0</v>
      </c>
    </row>
    <row r="129" spans="1:15" ht="15.75" x14ac:dyDescent="0.25">
      <c r="A129" s="25"/>
      <c r="C129" s="1">
        <v>6</v>
      </c>
      <c r="D129" s="3" t="s">
        <v>185</v>
      </c>
      <c r="E129" s="19">
        <v>4</v>
      </c>
      <c r="G129" s="25">
        <v>0</v>
      </c>
      <c r="I129" s="25">
        <v>0</v>
      </c>
      <c r="K129">
        <v>0</v>
      </c>
      <c r="O129" s="65">
        <f>smoke_vision[[#This Row],[Q-ty4_1]]+smoke_vision[[#This Row],[Q-ty4_2]]+smoke_vision[[#This Row],[Q-ty4_3]]</f>
        <v>0</v>
      </c>
    </row>
    <row r="130" spans="1:15" ht="15.75" x14ac:dyDescent="0.25">
      <c r="A130" s="25"/>
      <c r="C130" s="1">
        <v>7</v>
      </c>
      <c r="D130" s="3" t="s">
        <v>186</v>
      </c>
      <c r="E130" s="19">
        <v>4</v>
      </c>
      <c r="G130" s="25">
        <v>0</v>
      </c>
      <c r="I130" s="25">
        <v>0</v>
      </c>
      <c r="K130">
        <v>0</v>
      </c>
      <c r="O130" s="65">
        <f>smoke_vision[[#This Row],[Q-ty4_1]]+smoke_vision[[#This Row],[Q-ty4_2]]+smoke_vision[[#This Row],[Q-ty4_3]]</f>
        <v>0</v>
      </c>
    </row>
    <row r="131" spans="1:15" ht="15.75" x14ac:dyDescent="0.25">
      <c r="A131" s="25"/>
      <c r="C131" s="1">
        <v>8</v>
      </c>
      <c r="D131" s="3" t="s">
        <v>187</v>
      </c>
      <c r="E131" s="19">
        <v>6</v>
      </c>
      <c r="F131" t="s">
        <v>218</v>
      </c>
      <c r="G131">
        <v>1</v>
      </c>
      <c r="I131" s="25">
        <v>0</v>
      </c>
      <c r="K131">
        <v>0</v>
      </c>
      <c r="O131" s="65">
        <f>smoke_vision[[#This Row],[Q-ty4_1]]+smoke_vision[[#This Row],[Q-ty4_2]]+smoke_vision[[#This Row],[Q-ty4_3]]</f>
        <v>1</v>
      </c>
    </row>
    <row r="132" spans="1:15" ht="15.75" x14ac:dyDescent="0.25">
      <c r="A132" s="25"/>
      <c r="C132" s="1">
        <v>9</v>
      </c>
      <c r="D132" s="3" t="s">
        <v>188</v>
      </c>
      <c r="E132" s="19">
        <v>2</v>
      </c>
      <c r="G132">
        <v>0</v>
      </c>
      <c r="I132" s="25">
        <v>0</v>
      </c>
      <c r="K132">
        <v>0</v>
      </c>
      <c r="O132" s="65">
        <f>smoke_vision[[#This Row],[Q-ty4_1]]+smoke_vision[[#This Row],[Q-ty4_2]]+smoke_vision[[#This Row],[Q-ty4_3]]</f>
        <v>0</v>
      </c>
    </row>
    <row r="133" spans="1:15" ht="15.75" x14ac:dyDescent="0.25">
      <c r="A133" s="25"/>
      <c r="C133" s="1">
        <v>10</v>
      </c>
      <c r="D133" s="3" t="s">
        <v>189</v>
      </c>
      <c r="E133" s="19">
        <v>1</v>
      </c>
      <c r="G133" s="25">
        <v>0</v>
      </c>
      <c r="I133">
        <v>0</v>
      </c>
      <c r="K133">
        <v>0</v>
      </c>
      <c r="O133" s="65">
        <f>smoke_vision[[#This Row],[Q-ty4_1]]+smoke_vision[[#This Row],[Q-ty4_2]]+smoke_vision[[#This Row],[Q-ty4_3]]</f>
        <v>0</v>
      </c>
    </row>
    <row r="134" spans="1:15" ht="15.75" x14ac:dyDescent="0.25">
      <c r="A134" s="25"/>
      <c r="C134" s="1">
        <v>11</v>
      </c>
      <c r="D134" s="3" t="s">
        <v>190</v>
      </c>
      <c r="E134" s="19">
        <v>50</v>
      </c>
      <c r="G134" s="25">
        <v>0</v>
      </c>
      <c r="I134">
        <v>0</v>
      </c>
      <c r="K134">
        <v>0</v>
      </c>
      <c r="O134" s="65">
        <f>smoke_vision[[#This Row],[Q-ty4_1]]+smoke_vision[[#This Row],[Q-ty4_2]]+smoke_vision[[#This Row],[Q-ty4_3]]</f>
        <v>0</v>
      </c>
    </row>
    <row r="135" spans="1:15" ht="15.75" x14ac:dyDescent="0.25">
      <c r="A135" s="25"/>
      <c r="C135" s="1">
        <v>12</v>
      </c>
      <c r="D135" s="3" t="s">
        <v>191</v>
      </c>
      <c r="E135" s="19">
        <v>40</v>
      </c>
      <c r="G135" s="25">
        <v>0</v>
      </c>
      <c r="I135">
        <v>0</v>
      </c>
      <c r="K135">
        <v>0</v>
      </c>
      <c r="O135" s="65">
        <f>smoke_vision[[#This Row],[Q-ty4_1]]+smoke_vision[[#This Row],[Q-ty4_2]]+smoke_vision[[#This Row],[Q-ty4_3]]</f>
        <v>0</v>
      </c>
    </row>
    <row r="136" spans="1:15" ht="15.75" x14ac:dyDescent="0.25">
      <c r="A136" s="25"/>
      <c r="C136" s="1">
        <v>13</v>
      </c>
      <c r="D136" s="3" t="s">
        <v>192</v>
      </c>
      <c r="E136" s="19">
        <v>2</v>
      </c>
      <c r="G136" s="25">
        <v>0</v>
      </c>
      <c r="I136">
        <v>0</v>
      </c>
      <c r="K136">
        <v>0</v>
      </c>
      <c r="O136" s="65">
        <f>smoke_vision[[#This Row],[Q-ty4_1]]+smoke_vision[[#This Row],[Q-ty4_2]]+smoke_vision[[#This Row],[Q-ty4_3]]</f>
        <v>0</v>
      </c>
    </row>
    <row r="137" spans="1:15" ht="15.75" x14ac:dyDescent="0.25">
      <c r="A137" s="25"/>
      <c r="C137" s="1">
        <v>14</v>
      </c>
      <c r="D137" s="3" t="s">
        <v>193</v>
      </c>
      <c r="E137" s="19">
        <v>2</v>
      </c>
      <c r="G137" s="25">
        <v>0</v>
      </c>
      <c r="I137">
        <v>0</v>
      </c>
      <c r="K137">
        <v>0</v>
      </c>
      <c r="O137" s="65">
        <f>smoke_vision[[#This Row],[Q-ty4_1]]+smoke_vision[[#This Row],[Q-ty4_2]]+smoke_vision[[#This Row],[Q-ty4_3]]</f>
        <v>0</v>
      </c>
    </row>
    <row r="138" spans="1:15" ht="15.75" x14ac:dyDescent="0.25">
      <c r="A138" s="25"/>
      <c r="C138" s="1">
        <v>15</v>
      </c>
      <c r="D138" s="3" t="s">
        <v>194</v>
      </c>
      <c r="E138" s="19">
        <v>2</v>
      </c>
      <c r="G138" s="25">
        <v>0</v>
      </c>
      <c r="I138">
        <v>0</v>
      </c>
      <c r="K138">
        <v>0</v>
      </c>
      <c r="O138" s="65">
        <f>smoke_vision[[#This Row],[Q-ty4_1]]+smoke_vision[[#This Row],[Q-ty4_2]]+smoke_vision[[#This Row],[Q-ty4_3]]</f>
        <v>0</v>
      </c>
    </row>
    <row r="139" spans="1:15" ht="15.75" x14ac:dyDescent="0.25">
      <c r="A139" s="25"/>
      <c r="C139" s="1">
        <v>16</v>
      </c>
      <c r="D139" s="3" t="s">
        <v>195</v>
      </c>
      <c r="E139" s="19">
        <v>60</v>
      </c>
      <c r="G139" s="25">
        <v>0</v>
      </c>
      <c r="I139">
        <v>0</v>
      </c>
      <c r="K139">
        <v>0</v>
      </c>
      <c r="O139" s="65">
        <f>smoke_vision[[#This Row],[Q-ty4_1]]+smoke_vision[[#This Row],[Q-ty4_2]]+smoke_vision[[#This Row],[Q-ty4_3]]</f>
        <v>0</v>
      </c>
    </row>
    <row r="140" spans="1:15" ht="15.75" x14ac:dyDescent="0.25">
      <c r="A140" s="25"/>
      <c r="C140" s="1">
        <v>17</v>
      </c>
      <c r="D140" s="3" t="s">
        <v>196</v>
      </c>
      <c r="E140" s="19">
        <v>48</v>
      </c>
      <c r="G140" s="25">
        <v>0</v>
      </c>
      <c r="I140">
        <v>0</v>
      </c>
      <c r="K140">
        <v>0</v>
      </c>
      <c r="O140" s="65">
        <f>smoke_vision[[#This Row],[Q-ty4_1]]+smoke_vision[[#This Row],[Q-ty4_2]]+smoke_vision[[#This Row],[Q-ty4_3]]</f>
        <v>0</v>
      </c>
    </row>
    <row r="141" spans="1:15" ht="15.75" x14ac:dyDescent="0.25">
      <c r="A141" s="25"/>
      <c r="C141" s="1">
        <v>18</v>
      </c>
      <c r="D141" s="3" t="s">
        <v>197</v>
      </c>
      <c r="E141" s="19">
        <v>10</v>
      </c>
      <c r="G141" s="25">
        <v>0</v>
      </c>
      <c r="I141">
        <v>0</v>
      </c>
      <c r="K141">
        <v>0</v>
      </c>
      <c r="O141" s="65">
        <f>smoke_vision[[#This Row],[Q-ty4_1]]+smoke_vision[[#This Row],[Q-ty4_2]]+smoke_vision[[#This Row],[Q-ty4_3]]</f>
        <v>0</v>
      </c>
    </row>
    <row r="142" spans="1:15" ht="15.75" x14ac:dyDescent="0.25">
      <c r="A142" s="25"/>
      <c r="C142" s="1">
        <v>19</v>
      </c>
      <c r="D142" s="3" t="s">
        <v>198</v>
      </c>
      <c r="E142" s="19">
        <v>3</v>
      </c>
      <c r="G142" s="25">
        <v>0</v>
      </c>
      <c r="I142">
        <v>0</v>
      </c>
      <c r="K142">
        <v>0</v>
      </c>
      <c r="O142" s="65">
        <f>smoke_vision[[#This Row],[Q-ty4_1]]+smoke_vision[[#This Row],[Q-ty4_2]]+smoke_vision[[#This Row],[Q-ty4_3]]</f>
        <v>0</v>
      </c>
    </row>
    <row r="143" spans="1:15" x14ac:dyDescent="0.25">
      <c r="A143" s="25"/>
    </row>
    <row r="144" spans="1:15" x14ac:dyDescent="0.25">
      <c r="A144" s="25"/>
    </row>
    <row r="145" spans="1:15" x14ac:dyDescent="0.25">
      <c r="A145" s="25"/>
    </row>
    <row r="146" spans="1:15" x14ac:dyDescent="0.25">
      <c r="A146" s="25"/>
    </row>
    <row r="153" spans="1:15" x14ac:dyDescent="0.25">
      <c r="C153" s="35" t="s">
        <v>0</v>
      </c>
      <c r="D153" s="36" t="s">
        <v>1</v>
      </c>
      <c r="E153" s="36" t="s">
        <v>2</v>
      </c>
      <c r="F153" s="37" t="s">
        <v>113</v>
      </c>
      <c r="G153" s="37" t="s">
        <v>114</v>
      </c>
      <c r="H153" s="37" t="s">
        <v>115</v>
      </c>
      <c r="I153" s="37" t="s">
        <v>116</v>
      </c>
      <c r="J153" s="37" t="s">
        <v>117</v>
      </c>
      <c r="K153" s="37" t="s">
        <v>118</v>
      </c>
    </row>
    <row r="154" spans="1:15" ht="15.75" x14ac:dyDescent="0.25">
      <c r="C154" s="33">
        <v>1</v>
      </c>
      <c r="D154" s="32" t="s">
        <v>180</v>
      </c>
      <c r="E154" s="38">
        <v>12</v>
      </c>
      <c r="F154" t="s">
        <v>46</v>
      </c>
      <c r="G154">
        <v>0</v>
      </c>
      <c r="H154" t="s">
        <v>46</v>
      </c>
      <c r="I154">
        <v>0</v>
      </c>
      <c r="J154" t="s">
        <v>46</v>
      </c>
      <c r="K154">
        <v>0</v>
      </c>
      <c r="O154" s="66">
        <f>smoke_stage[[#This Row],[Q-ty5_1]]+smoke_stage[[#This Row],[Q-ty5_2]]+smoke_stage[[#This Row],[Q-ty5_3]]</f>
        <v>0</v>
      </c>
    </row>
    <row r="155" spans="1:15" ht="15.75" x14ac:dyDescent="0.25">
      <c r="C155" s="34">
        <v>2</v>
      </c>
      <c r="D155" s="32" t="s">
        <v>181</v>
      </c>
      <c r="E155" s="39">
        <v>4</v>
      </c>
      <c r="F155" t="s">
        <v>46</v>
      </c>
      <c r="G155">
        <v>0</v>
      </c>
      <c r="H155" t="s">
        <v>46</v>
      </c>
      <c r="I155">
        <v>0</v>
      </c>
      <c r="J155" t="s">
        <v>46</v>
      </c>
      <c r="K155">
        <v>0</v>
      </c>
      <c r="O155" s="66">
        <f>smoke_stage[[#This Row],[Q-ty5_1]]+smoke_stage[[#This Row],[Q-ty5_2]]+smoke_stage[[#This Row],[Q-ty5_3]]</f>
        <v>0</v>
      </c>
    </row>
    <row r="156" spans="1:15" ht="15.75" x14ac:dyDescent="0.25">
      <c r="C156" s="33">
        <v>3</v>
      </c>
      <c r="D156" s="32" t="s">
        <v>182</v>
      </c>
      <c r="E156" s="38">
        <v>2</v>
      </c>
      <c r="F156" t="s">
        <v>46</v>
      </c>
      <c r="G156">
        <v>0</v>
      </c>
      <c r="H156" t="s">
        <v>46</v>
      </c>
      <c r="I156">
        <v>0</v>
      </c>
      <c r="J156" t="s">
        <v>46</v>
      </c>
      <c r="K156">
        <v>0</v>
      </c>
      <c r="O156" s="66">
        <f>smoke_stage[[#This Row],[Q-ty5_1]]+smoke_stage[[#This Row],[Q-ty5_2]]+smoke_stage[[#This Row],[Q-ty5_3]]</f>
        <v>0</v>
      </c>
    </row>
    <row r="157" spans="1:15" ht="15.75" x14ac:dyDescent="0.25">
      <c r="C157" s="34">
        <v>4</v>
      </c>
      <c r="D157" s="32" t="s">
        <v>183</v>
      </c>
      <c r="E157" s="39">
        <v>8</v>
      </c>
      <c r="F157" t="s">
        <v>46</v>
      </c>
      <c r="G157">
        <v>0</v>
      </c>
      <c r="H157" t="s">
        <v>46</v>
      </c>
      <c r="I157">
        <v>0</v>
      </c>
      <c r="J157" t="s">
        <v>46</v>
      </c>
      <c r="K157">
        <v>0</v>
      </c>
      <c r="O157" s="66">
        <f>smoke_stage[[#This Row],[Q-ty5_1]]+smoke_stage[[#This Row],[Q-ty5_2]]+smoke_stage[[#This Row],[Q-ty5_3]]</f>
        <v>0</v>
      </c>
    </row>
    <row r="158" spans="1:15" ht="15.75" x14ac:dyDescent="0.25">
      <c r="A158" s="25"/>
      <c r="C158" s="33">
        <v>5</v>
      </c>
      <c r="D158" s="32" t="s">
        <v>184</v>
      </c>
      <c r="E158" s="38">
        <v>4</v>
      </c>
      <c r="F158" t="s">
        <v>46</v>
      </c>
      <c r="G158">
        <v>0</v>
      </c>
      <c r="H158" t="s">
        <v>46</v>
      </c>
      <c r="I158">
        <v>0</v>
      </c>
      <c r="J158" t="s">
        <v>46</v>
      </c>
      <c r="K158">
        <v>0</v>
      </c>
      <c r="O158" s="66">
        <f>smoke_stage[[#This Row],[Q-ty5_1]]+smoke_stage[[#This Row],[Q-ty5_2]]+smoke_stage[[#This Row],[Q-ty5_3]]</f>
        <v>0</v>
      </c>
    </row>
    <row r="159" spans="1:15" ht="15.75" x14ac:dyDescent="0.25">
      <c r="A159" s="25"/>
      <c r="C159" s="34">
        <v>6</v>
      </c>
      <c r="D159" s="32" t="s">
        <v>185</v>
      </c>
      <c r="E159" s="39">
        <v>4</v>
      </c>
      <c r="F159" t="s">
        <v>220</v>
      </c>
      <c r="G159">
        <v>2</v>
      </c>
      <c r="H159" t="s">
        <v>46</v>
      </c>
      <c r="I159">
        <v>0</v>
      </c>
      <c r="J159" t="s">
        <v>46</v>
      </c>
      <c r="K159">
        <v>0</v>
      </c>
      <c r="O159" s="66">
        <f>smoke_stage[[#This Row],[Q-ty5_1]]+smoke_stage[[#This Row],[Q-ty5_2]]+smoke_stage[[#This Row],[Q-ty5_3]]</f>
        <v>2</v>
      </c>
    </row>
    <row r="160" spans="1:15" ht="15.75" x14ac:dyDescent="0.25">
      <c r="A160" s="25"/>
      <c r="C160" s="33">
        <v>7</v>
      </c>
      <c r="D160" s="32" t="s">
        <v>186</v>
      </c>
      <c r="E160" s="38">
        <v>4</v>
      </c>
      <c r="F160" t="s">
        <v>46</v>
      </c>
      <c r="G160">
        <v>0</v>
      </c>
      <c r="H160" t="s">
        <v>46</v>
      </c>
      <c r="I160">
        <v>0</v>
      </c>
      <c r="J160" t="s">
        <v>46</v>
      </c>
      <c r="K160">
        <v>0</v>
      </c>
      <c r="O160" s="66">
        <f>smoke_stage[[#This Row],[Q-ty5_1]]+smoke_stage[[#This Row],[Q-ty5_2]]+smoke_stage[[#This Row],[Q-ty5_3]]</f>
        <v>0</v>
      </c>
    </row>
    <row r="161" spans="1:15" ht="15.75" x14ac:dyDescent="0.25">
      <c r="A161" s="25"/>
      <c r="C161" s="34">
        <v>8</v>
      </c>
      <c r="D161" s="32" t="s">
        <v>187</v>
      </c>
      <c r="E161" s="39">
        <v>6</v>
      </c>
      <c r="F161" t="s">
        <v>46</v>
      </c>
      <c r="G161">
        <v>0</v>
      </c>
      <c r="H161" t="s">
        <v>46</v>
      </c>
      <c r="I161">
        <v>0</v>
      </c>
      <c r="J161" t="s">
        <v>46</v>
      </c>
      <c r="K161">
        <v>0</v>
      </c>
      <c r="O161" s="66">
        <f>smoke_stage[[#This Row],[Q-ty5_1]]+smoke_stage[[#This Row],[Q-ty5_2]]+smoke_stage[[#This Row],[Q-ty5_3]]</f>
        <v>0</v>
      </c>
    </row>
    <row r="162" spans="1:15" ht="15.75" x14ac:dyDescent="0.25">
      <c r="A162" s="25"/>
      <c r="C162" s="33">
        <v>9</v>
      </c>
      <c r="D162" s="32" t="s">
        <v>188</v>
      </c>
      <c r="E162" s="38">
        <v>2</v>
      </c>
      <c r="F162" t="s">
        <v>46</v>
      </c>
      <c r="G162">
        <v>0</v>
      </c>
      <c r="H162" t="s">
        <v>46</v>
      </c>
      <c r="I162">
        <v>0</v>
      </c>
      <c r="J162" t="s">
        <v>46</v>
      </c>
      <c r="K162">
        <v>0</v>
      </c>
      <c r="O162" s="66">
        <f>smoke_stage[[#This Row],[Q-ty5_1]]+smoke_stage[[#This Row],[Q-ty5_2]]+smoke_stage[[#This Row],[Q-ty5_3]]</f>
        <v>0</v>
      </c>
    </row>
    <row r="163" spans="1:15" ht="15.75" x14ac:dyDescent="0.25">
      <c r="A163" s="25"/>
      <c r="C163" s="34">
        <v>10</v>
      </c>
      <c r="D163" s="32" t="s">
        <v>189</v>
      </c>
      <c r="E163" s="39">
        <v>1</v>
      </c>
      <c r="F163" t="s">
        <v>46</v>
      </c>
      <c r="G163">
        <v>0</v>
      </c>
      <c r="H163" t="s">
        <v>46</v>
      </c>
      <c r="I163">
        <v>0</v>
      </c>
      <c r="J163" t="s">
        <v>46</v>
      </c>
      <c r="K163">
        <v>0</v>
      </c>
      <c r="O163" s="66">
        <f>smoke_stage[[#This Row],[Q-ty5_1]]+smoke_stage[[#This Row],[Q-ty5_2]]+smoke_stage[[#This Row],[Q-ty5_3]]</f>
        <v>0</v>
      </c>
    </row>
    <row r="164" spans="1:15" ht="15.75" x14ac:dyDescent="0.25">
      <c r="A164" s="25"/>
      <c r="C164" s="33">
        <v>11</v>
      </c>
      <c r="D164" s="32" t="s">
        <v>190</v>
      </c>
      <c r="E164" s="38">
        <v>50</v>
      </c>
      <c r="F164" t="s">
        <v>46</v>
      </c>
      <c r="G164">
        <v>0</v>
      </c>
      <c r="H164" t="s">
        <v>46</v>
      </c>
      <c r="I164">
        <v>0</v>
      </c>
      <c r="J164" t="s">
        <v>46</v>
      </c>
      <c r="K164">
        <v>0</v>
      </c>
      <c r="O164" s="66">
        <f>smoke_stage[[#This Row],[Q-ty5_1]]+smoke_stage[[#This Row],[Q-ty5_2]]+smoke_stage[[#This Row],[Q-ty5_3]]</f>
        <v>0</v>
      </c>
    </row>
    <row r="165" spans="1:15" ht="15.75" x14ac:dyDescent="0.25">
      <c r="A165" s="25"/>
      <c r="C165" s="34">
        <v>12</v>
      </c>
      <c r="D165" s="32" t="s">
        <v>191</v>
      </c>
      <c r="E165" s="39">
        <v>40</v>
      </c>
      <c r="F165" t="s">
        <v>46</v>
      </c>
      <c r="G165">
        <v>0</v>
      </c>
      <c r="H165" t="s">
        <v>46</v>
      </c>
      <c r="I165">
        <v>0</v>
      </c>
      <c r="J165" t="s">
        <v>46</v>
      </c>
      <c r="K165">
        <v>0</v>
      </c>
      <c r="O165" s="66">
        <f>smoke_stage[[#This Row],[Q-ty5_1]]+smoke_stage[[#This Row],[Q-ty5_2]]+smoke_stage[[#This Row],[Q-ty5_3]]</f>
        <v>0</v>
      </c>
    </row>
    <row r="166" spans="1:15" ht="15.75" x14ac:dyDescent="0.25">
      <c r="A166" s="25"/>
      <c r="C166" s="33">
        <v>13</v>
      </c>
      <c r="D166" s="32" t="s">
        <v>192</v>
      </c>
      <c r="E166" s="38">
        <v>2</v>
      </c>
      <c r="F166" t="s">
        <v>46</v>
      </c>
      <c r="G166">
        <v>0</v>
      </c>
      <c r="H166" t="s">
        <v>46</v>
      </c>
      <c r="I166">
        <v>0</v>
      </c>
      <c r="J166" t="s">
        <v>46</v>
      </c>
      <c r="K166">
        <v>0</v>
      </c>
      <c r="O166" s="66">
        <f>smoke_stage[[#This Row],[Q-ty5_1]]+smoke_stage[[#This Row],[Q-ty5_2]]+smoke_stage[[#This Row],[Q-ty5_3]]</f>
        <v>0</v>
      </c>
    </row>
    <row r="167" spans="1:15" ht="15.75" x14ac:dyDescent="0.25">
      <c r="A167" s="25"/>
      <c r="C167" s="34">
        <v>14</v>
      </c>
      <c r="D167" s="32" t="s">
        <v>193</v>
      </c>
      <c r="E167" s="39">
        <v>2</v>
      </c>
      <c r="F167" t="s">
        <v>221</v>
      </c>
      <c r="G167">
        <v>2</v>
      </c>
      <c r="H167" t="s">
        <v>46</v>
      </c>
      <c r="I167">
        <v>0</v>
      </c>
      <c r="J167" t="s">
        <v>46</v>
      </c>
      <c r="K167">
        <v>0</v>
      </c>
      <c r="O167" s="66">
        <f>smoke_stage[[#This Row],[Q-ty5_1]]+smoke_stage[[#This Row],[Q-ty5_2]]+smoke_stage[[#This Row],[Q-ty5_3]]</f>
        <v>2</v>
      </c>
    </row>
    <row r="168" spans="1:15" ht="15.75" x14ac:dyDescent="0.25">
      <c r="A168" s="25"/>
      <c r="C168" s="33">
        <v>15</v>
      </c>
      <c r="D168" s="32" t="s">
        <v>194</v>
      </c>
      <c r="E168" s="38">
        <v>2</v>
      </c>
      <c r="F168" t="s">
        <v>46</v>
      </c>
      <c r="G168">
        <v>0</v>
      </c>
      <c r="H168" t="s">
        <v>46</v>
      </c>
      <c r="I168">
        <v>0</v>
      </c>
      <c r="J168" t="s">
        <v>46</v>
      </c>
      <c r="K168">
        <v>0</v>
      </c>
      <c r="O168" s="66">
        <f>smoke_stage[[#This Row],[Q-ty5_1]]+smoke_stage[[#This Row],[Q-ty5_2]]+smoke_stage[[#This Row],[Q-ty5_3]]</f>
        <v>0</v>
      </c>
    </row>
    <row r="169" spans="1:15" ht="15.75" x14ac:dyDescent="0.25">
      <c r="A169" s="25"/>
      <c r="C169" s="34">
        <v>16</v>
      </c>
      <c r="D169" s="32" t="s">
        <v>195</v>
      </c>
      <c r="E169" s="39">
        <v>60</v>
      </c>
      <c r="F169" t="s">
        <v>46</v>
      </c>
      <c r="G169">
        <v>0</v>
      </c>
      <c r="H169" t="s">
        <v>46</v>
      </c>
      <c r="I169">
        <v>0</v>
      </c>
      <c r="J169" t="s">
        <v>46</v>
      </c>
      <c r="K169">
        <v>0</v>
      </c>
      <c r="O169" s="66">
        <f>smoke_stage[[#This Row],[Q-ty5_1]]+smoke_stage[[#This Row],[Q-ty5_2]]+smoke_stage[[#This Row],[Q-ty5_3]]</f>
        <v>0</v>
      </c>
    </row>
    <row r="170" spans="1:15" ht="15.75" x14ac:dyDescent="0.25">
      <c r="A170" s="25"/>
      <c r="C170" s="33">
        <v>17</v>
      </c>
      <c r="D170" s="32" t="s">
        <v>196</v>
      </c>
      <c r="E170" s="38">
        <v>48</v>
      </c>
      <c r="F170" t="s">
        <v>46</v>
      </c>
      <c r="G170">
        <v>0</v>
      </c>
      <c r="H170" t="s">
        <v>46</v>
      </c>
      <c r="I170">
        <v>0</v>
      </c>
      <c r="J170" t="s">
        <v>46</v>
      </c>
      <c r="K170">
        <v>0</v>
      </c>
      <c r="O170" s="66">
        <f>smoke_stage[[#This Row],[Q-ty5_1]]+smoke_stage[[#This Row],[Q-ty5_2]]+smoke_stage[[#This Row],[Q-ty5_3]]</f>
        <v>0</v>
      </c>
    </row>
    <row r="171" spans="1:15" ht="15.75" x14ac:dyDescent="0.25">
      <c r="A171" s="25"/>
      <c r="C171" s="34">
        <v>18</v>
      </c>
      <c r="D171" s="32" t="s">
        <v>197</v>
      </c>
      <c r="E171" s="39">
        <v>10</v>
      </c>
      <c r="F171" t="s">
        <v>46</v>
      </c>
      <c r="G171">
        <v>0</v>
      </c>
      <c r="H171" t="s">
        <v>46</v>
      </c>
      <c r="I171">
        <v>0</v>
      </c>
      <c r="J171" t="s">
        <v>46</v>
      </c>
      <c r="K171">
        <v>0</v>
      </c>
      <c r="O171" s="66">
        <f>smoke_stage[[#This Row],[Q-ty5_1]]+smoke_stage[[#This Row],[Q-ty5_2]]+smoke_stage[[#This Row],[Q-ty5_3]]</f>
        <v>0</v>
      </c>
    </row>
    <row r="172" spans="1:15" ht="15.75" x14ac:dyDescent="0.25">
      <c r="A172" s="25"/>
      <c r="C172" s="33">
        <v>19</v>
      </c>
      <c r="D172" s="32" t="s">
        <v>198</v>
      </c>
      <c r="E172" s="38">
        <v>3</v>
      </c>
      <c r="F172" t="s">
        <v>46</v>
      </c>
      <c r="G172">
        <v>0</v>
      </c>
      <c r="H172" t="s">
        <v>46</v>
      </c>
      <c r="I172">
        <v>0</v>
      </c>
      <c r="J172" t="s">
        <v>46</v>
      </c>
      <c r="K172">
        <v>0</v>
      </c>
      <c r="O172" s="66">
        <f>smoke_stage[[#This Row],[Q-ty5_1]]+smoke_stage[[#This Row],[Q-ty5_2]]+smoke_stage[[#This Row],[Q-ty5_3]]</f>
        <v>0</v>
      </c>
    </row>
    <row r="173" spans="1:15" x14ac:dyDescent="0.25">
      <c r="A173" s="25"/>
    </row>
    <row r="174" spans="1:15" x14ac:dyDescent="0.25">
      <c r="A174" s="25"/>
    </row>
    <row r="175" spans="1:15" x14ac:dyDescent="0.25">
      <c r="A175" s="25"/>
    </row>
    <row r="176" spans="1:15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22">
    <cfRule type="cellIs" dxfId="118" priority="1" operator="equal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91DF-BB8F-4493-8690-E7C8D835700E}">
  <sheetPr codeName="Sheet7">
    <tabColor rgb="FFFFFF00"/>
  </sheetPr>
  <dimension ref="A1:O222"/>
  <sheetViews>
    <sheetView topLeftCell="G1" zoomScale="75" zoomScaleNormal="75" workbookViewId="0">
      <selection activeCell="A196" sqref="A196:A222"/>
    </sheetView>
  </sheetViews>
  <sheetFormatPr defaultRowHeight="15" x14ac:dyDescent="0.25"/>
  <cols>
    <col min="3" max="3" width="5.28515625" customWidth="1"/>
    <col min="4" max="4" width="51.85546875" customWidth="1"/>
    <col min="5" max="5" width="9.140625" style="25" customWidth="1"/>
    <col min="6" max="6" width="42" customWidth="1"/>
    <col min="7" max="7" width="24.85546875" bestFit="1" customWidth="1"/>
    <col min="8" max="8" width="37.5703125" customWidth="1"/>
    <col min="9" max="9" width="15.140625" bestFit="1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3" x14ac:dyDescent="0.25">
      <c r="K1" s="25"/>
    </row>
    <row r="2" spans="3:13" x14ac:dyDescent="0.25">
      <c r="K2" s="25"/>
    </row>
    <row r="3" spans="3:13" x14ac:dyDescent="0.25">
      <c r="C3" s="25" t="s">
        <v>0</v>
      </c>
      <c r="D3" s="25" t="s">
        <v>1</v>
      </c>
      <c r="E3" s="25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8" t="s">
        <v>8</v>
      </c>
      <c r="L3" s="69" t="s">
        <v>9</v>
      </c>
      <c r="M3" s="70" t="s">
        <v>10</v>
      </c>
    </row>
    <row r="4" spans="3:13" ht="15.75" x14ac:dyDescent="0.25">
      <c r="C4" s="1">
        <v>1</v>
      </c>
      <c r="D4" s="17" t="s">
        <v>222</v>
      </c>
      <c r="E4" s="19">
        <v>1</v>
      </c>
      <c r="F4" s="41">
        <v>0</v>
      </c>
      <c r="G4" s="42">
        <v>0</v>
      </c>
      <c r="H4" s="43">
        <v>0</v>
      </c>
      <c r="I4" s="44">
        <v>0</v>
      </c>
      <c r="J4" s="45">
        <v>0</v>
      </c>
      <c r="K4" s="25">
        <v>60</v>
      </c>
      <c r="L4">
        <v>300</v>
      </c>
      <c r="M4">
        <v>500</v>
      </c>
    </row>
    <row r="5" spans="3:13" ht="15.75" x14ac:dyDescent="0.25">
      <c r="C5" s="1">
        <v>2</v>
      </c>
      <c r="D5" s="17" t="s">
        <v>223</v>
      </c>
      <c r="E5" s="19">
        <v>1</v>
      </c>
      <c r="F5" s="41">
        <v>0</v>
      </c>
      <c r="G5" s="42">
        <v>0</v>
      </c>
      <c r="H5" s="43">
        <v>0</v>
      </c>
      <c r="I5" s="44">
        <v>0</v>
      </c>
      <c r="J5" s="45">
        <v>0</v>
      </c>
      <c r="K5">
        <v>60</v>
      </c>
      <c r="L5">
        <v>300</v>
      </c>
      <c r="M5">
        <v>450</v>
      </c>
    </row>
    <row r="6" spans="3:13" ht="15.75" x14ac:dyDescent="0.25">
      <c r="C6" s="1">
        <v>3</v>
      </c>
      <c r="D6" s="17" t="s">
        <v>224</v>
      </c>
      <c r="E6" s="19">
        <v>1</v>
      </c>
      <c r="F6" s="41">
        <v>1</v>
      </c>
      <c r="G6" s="42">
        <v>0</v>
      </c>
      <c r="H6" s="43">
        <v>0</v>
      </c>
      <c r="I6" s="44">
        <v>0</v>
      </c>
      <c r="J6" s="45">
        <v>0</v>
      </c>
      <c r="K6">
        <v>60</v>
      </c>
      <c r="L6">
        <v>300</v>
      </c>
      <c r="M6">
        <v>350</v>
      </c>
    </row>
    <row r="7" spans="3:13" ht="15.75" x14ac:dyDescent="0.25">
      <c r="C7" s="1">
        <v>4</v>
      </c>
      <c r="D7" s="17" t="s">
        <v>225</v>
      </c>
      <c r="E7" s="19">
        <v>1</v>
      </c>
      <c r="F7" s="41">
        <v>0</v>
      </c>
      <c r="G7" s="42">
        <v>0</v>
      </c>
      <c r="H7" s="43">
        <v>0</v>
      </c>
      <c r="I7" s="44">
        <v>0</v>
      </c>
      <c r="J7" s="45">
        <v>0</v>
      </c>
      <c r="K7">
        <v>60</v>
      </c>
      <c r="L7">
        <v>300</v>
      </c>
      <c r="M7">
        <v>200</v>
      </c>
    </row>
    <row r="8" spans="3:13" ht="15.75" x14ac:dyDescent="0.25">
      <c r="C8" s="1">
        <v>5</v>
      </c>
      <c r="D8" s="17" t="s">
        <v>226</v>
      </c>
      <c r="E8" s="19">
        <v>1</v>
      </c>
      <c r="F8" s="41">
        <v>0</v>
      </c>
      <c r="G8" s="42">
        <v>0</v>
      </c>
      <c r="H8" s="43">
        <v>0</v>
      </c>
      <c r="I8" s="44">
        <v>1</v>
      </c>
      <c r="J8" s="45">
        <v>0</v>
      </c>
      <c r="K8">
        <v>50</v>
      </c>
      <c r="L8">
        <v>300</v>
      </c>
      <c r="M8">
        <v>300</v>
      </c>
    </row>
    <row r="9" spans="3:13" ht="15.75" x14ac:dyDescent="0.25">
      <c r="C9" s="1">
        <v>6</v>
      </c>
      <c r="D9" s="17" t="s">
        <v>227</v>
      </c>
      <c r="E9" s="19">
        <v>2</v>
      </c>
      <c r="F9" s="41">
        <v>0</v>
      </c>
      <c r="G9" s="42">
        <v>0</v>
      </c>
      <c r="H9" s="43">
        <v>0</v>
      </c>
      <c r="I9" s="44">
        <v>1</v>
      </c>
      <c r="J9" s="45">
        <v>0</v>
      </c>
      <c r="K9">
        <v>30</v>
      </c>
      <c r="L9">
        <v>200</v>
      </c>
      <c r="M9">
        <v>100</v>
      </c>
    </row>
    <row r="10" spans="3:13" ht="15.75" x14ac:dyDescent="0.25">
      <c r="C10" s="1">
        <v>7</v>
      </c>
      <c r="D10" s="17" t="s">
        <v>228</v>
      </c>
      <c r="E10" s="19">
        <v>1</v>
      </c>
      <c r="F10" s="41">
        <v>0</v>
      </c>
      <c r="G10" s="42">
        <v>0</v>
      </c>
      <c r="H10" s="43">
        <v>0</v>
      </c>
      <c r="I10" s="44">
        <v>0</v>
      </c>
      <c r="J10" s="45">
        <v>0</v>
      </c>
      <c r="K10">
        <v>20</v>
      </c>
      <c r="L10">
        <v>200</v>
      </c>
      <c r="M10">
        <v>100</v>
      </c>
    </row>
    <row r="11" spans="3:13" ht="15.75" x14ac:dyDescent="0.25">
      <c r="C11" s="1">
        <v>8</v>
      </c>
      <c r="D11" s="17" t="s">
        <v>229</v>
      </c>
      <c r="E11" s="19">
        <v>1</v>
      </c>
      <c r="F11" s="41">
        <v>0</v>
      </c>
      <c r="G11" s="42">
        <v>0</v>
      </c>
      <c r="H11" s="43">
        <v>0</v>
      </c>
      <c r="I11" s="44">
        <v>0</v>
      </c>
      <c r="J11" s="45">
        <v>0</v>
      </c>
      <c r="K11">
        <v>2</v>
      </c>
      <c r="L11">
        <v>5</v>
      </c>
      <c r="M11">
        <v>120</v>
      </c>
    </row>
    <row r="12" spans="3:13" ht="15.75" x14ac:dyDescent="0.25">
      <c r="C12" s="1">
        <v>9</v>
      </c>
      <c r="D12" s="17" t="s">
        <v>230</v>
      </c>
      <c r="E12" s="19">
        <v>4</v>
      </c>
      <c r="F12" s="41">
        <v>0</v>
      </c>
      <c r="G12" s="42">
        <v>0</v>
      </c>
      <c r="H12" s="43">
        <v>0</v>
      </c>
      <c r="I12" s="44">
        <v>0</v>
      </c>
      <c r="J12" s="45">
        <v>0</v>
      </c>
      <c r="K12">
        <v>80</v>
      </c>
      <c r="L12">
        <v>100</v>
      </c>
      <c r="M12">
        <v>150</v>
      </c>
    </row>
    <row r="13" spans="3:13" ht="15.75" x14ac:dyDescent="0.25">
      <c r="C13" s="1">
        <v>10</v>
      </c>
      <c r="D13" s="17" t="s">
        <v>231</v>
      </c>
      <c r="E13" s="19">
        <v>1</v>
      </c>
      <c r="F13" s="41">
        <v>0</v>
      </c>
      <c r="G13" s="42">
        <v>0</v>
      </c>
      <c r="H13" s="43">
        <v>0</v>
      </c>
      <c r="I13" s="44">
        <v>0</v>
      </c>
      <c r="J13" s="45">
        <v>0</v>
      </c>
      <c r="K13">
        <v>80</v>
      </c>
      <c r="L13">
        <v>500</v>
      </c>
      <c r="M13">
        <v>700</v>
      </c>
    </row>
    <row r="14" spans="3:13" ht="15.75" x14ac:dyDescent="0.25">
      <c r="C14" s="1">
        <v>11</v>
      </c>
      <c r="D14" s="17" t="s">
        <v>232</v>
      </c>
      <c r="E14" s="19">
        <v>1</v>
      </c>
      <c r="F14" s="41">
        <v>1</v>
      </c>
      <c r="G14" s="42">
        <v>0</v>
      </c>
      <c r="H14" s="43">
        <v>0</v>
      </c>
      <c r="I14" s="44">
        <v>0</v>
      </c>
      <c r="J14" s="45">
        <v>0</v>
      </c>
      <c r="K14">
        <v>60</v>
      </c>
      <c r="L14">
        <v>400</v>
      </c>
      <c r="M14">
        <v>600</v>
      </c>
    </row>
    <row r="15" spans="3:13" ht="15.75" x14ac:dyDescent="0.25">
      <c r="C15" s="1">
        <v>12</v>
      </c>
      <c r="D15" s="17" t="s">
        <v>233</v>
      </c>
      <c r="E15" s="19">
        <v>2</v>
      </c>
      <c r="F15" s="41">
        <v>0</v>
      </c>
      <c r="G15" s="42">
        <v>1</v>
      </c>
      <c r="H15" s="43">
        <v>1</v>
      </c>
      <c r="I15" s="44">
        <v>0</v>
      </c>
      <c r="J15" s="45">
        <v>0</v>
      </c>
      <c r="K15">
        <v>80</v>
      </c>
      <c r="L15">
        <v>500</v>
      </c>
      <c r="M15">
        <v>600</v>
      </c>
    </row>
    <row r="16" spans="3:13" ht="15.75" x14ac:dyDescent="0.25">
      <c r="C16" s="1">
        <v>13</v>
      </c>
      <c r="D16" s="17" t="s">
        <v>234</v>
      </c>
      <c r="E16" s="19">
        <v>1</v>
      </c>
      <c r="F16" s="41">
        <v>1</v>
      </c>
      <c r="G16" s="42">
        <v>0</v>
      </c>
      <c r="H16" s="43">
        <v>0</v>
      </c>
      <c r="I16" s="44">
        <v>0</v>
      </c>
      <c r="J16" s="45">
        <v>0</v>
      </c>
      <c r="K16">
        <v>60</v>
      </c>
      <c r="L16">
        <v>400</v>
      </c>
      <c r="M16">
        <v>450</v>
      </c>
    </row>
    <row r="17" spans="3:13" ht="15.75" x14ac:dyDescent="0.25">
      <c r="C17" s="1">
        <v>14</v>
      </c>
      <c r="D17" s="17" t="s">
        <v>235</v>
      </c>
      <c r="E17" s="19">
        <v>1</v>
      </c>
      <c r="F17" s="41">
        <v>1</v>
      </c>
      <c r="G17" s="42">
        <v>0</v>
      </c>
      <c r="H17" s="43">
        <v>0</v>
      </c>
      <c r="I17" s="44">
        <v>0</v>
      </c>
      <c r="J17" s="45">
        <v>0</v>
      </c>
      <c r="K17">
        <v>50</v>
      </c>
      <c r="L17">
        <v>300</v>
      </c>
      <c r="M17">
        <v>350</v>
      </c>
    </row>
    <row r="18" spans="3:13" ht="15.75" x14ac:dyDescent="0.25">
      <c r="C18" s="1">
        <v>15</v>
      </c>
      <c r="D18" s="17" t="s">
        <v>236</v>
      </c>
      <c r="E18" s="19">
        <v>1</v>
      </c>
      <c r="F18" s="41">
        <v>0</v>
      </c>
      <c r="G18" s="42">
        <v>0</v>
      </c>
      <c r="H18" s="43">
        <v>0</v>
      </c>
      <c r="I18" s="44">
        <v>0</v>
      </c>
      <c r="J18" s="45">
        <v>0</v>
      </c>
      <c r="K18">
        <v>15</v>
      </c>
      <c r="L18">
        <v>50</v>
      </c>
      <c r="M18">
        <v>80</v>
      </c>
    </row>
    <row r="19" spans="3:13" ht="15.75" x14ac:dyDescent="0.25">
      <c r="C19" s="1">
        <v>16</v>
      </c>
      <c r="D19" s="17" t="s">
        <v>237</v>
      </c>
      <c r="E19" s="19">
        <v>2</v>
      </c>
      <c r="F19" s="41">
        <v>0</v>
      </c>
      <c r="G19" s="42">
        <v>0</v>
      </c>
      <c r="H19" s="43">
        <v>0</v>
      </c>
      <c r="I19" s="44">
        <v>1</v>
      </c>
      <c r="J19" s="45">
        <v>0</v>
      </c>
      <c r="K19">
        <v>15</v>
      </c>
      <c r="L19">
        <v>200</v>
      </c>
      <c r="M19">
        <v>150</v>
      </c>
    </row>
    <row r="20" spans="3:13" ht="15.75" x14ac:dyDescent="0.25">
      <c r="C20" s="1">
        <v>17</v>
      </c>
      <c r="D20" s="17" t="s">
        <v>238</v>
      </c>
      <c r="E20" s="19">
        <v>2</v>
      </c>
      <c r="F20" s="41">
        <v>0</v>
      </c>
      <c r="G20" s="42">
        <v>0</v>
      </c>
      <c r="H20" s="43">
        <v>1</v>
      </c>
      <c r="I20" s="44">
        <v>0</v>
      </c>
      <c r="J20" s="45">
        <v>0</v>
      </c>
      <c r="K20">
        <v>15</v>
      </c>
      <c r="L20">
        <v>200</v>
      </c>
      <c r="M20">
        <v>50</v>
      </c>
    </row>
    <row r="21" spans="3:13" ht="15.75" x14ac:dyDescent="0.25">
      <c r="C21" s="1">
        <v>18</v>
      </c>
      <c r="D21" s="17" t="s">
        <v>239</v>
      </c>
      <c r="E21" s="19">
        <v>2</v>
      </c>
      <c r="F21" s="41">
        <v>0</v>
      </c>
      <c r="G21" s="42">
        <v>0</v>
      </c>
      <c r="H21" s="43">
        <v>0</v>
      </c>
      <c r="I21" s="44">
        <v>2</v>
      </c>
      <c r="J21" s="45">
        <v>0</v>
      </c>
      <c r="K21">
        <v>8</v>
      </c>
      <c r="L21">
        <v>300</v>
      </c>
      <c r="M21">
        <v>100</v>
      </c>
    </row>
    <row r="22" spans="3:13" ht="15.75" x14ac:dyDescent="0.25">
      <c r="C22" s="1">
        <v>19</v>
      </c>
      <c r="D22" s="17" t="s">
        <v>240</v>
      </c>
      <c r="E22" s="19">
        <v>1</v>
      </c>
      <c r="F22" s="41">
        <v>0</v>
      </c>
      <c r="G22" s="42">
        <v>0</v>
      </c>
      <c r="H22" s="43">
        <v>0</v>
      </c>
      <c r="I22" s="44">
        <v>1</v>
      </c>
      <c r="J22" s="45">
        <v>0</v>
      </c>
      <c r="K22">
        <v>8</v>
      </c>
      <c r="L22">
        <v>300</v>
      </c>
      <c r="M22">
        <v>300</v>
      </c>
    </row>
    <row r="23" spans="3:13" ht="15.75" x14ac:dyDescent="0.25">
      <c r="C23" s="1">
        <v>20</v>
      </c>
      <c r="D23" s="17" t="s">
        <v>241</v>
      </c>
      <c r="E23" s="19">
        <v>2</v>
      </c>
      <c r="F23" s="41">
        <v>0</v>
      </c>
      <c r="G23" s="42">
        <v>0</v>
      </c>
      <c r="H23" s="43">
        <v>0</v>
      </c>
      <c r="I23" s="44">
        <v>0</v>
      </c>
      <c r="J23" s="45">
        <v>0</v>
      </c>
      <c r="K23">
        <v>8</v>
      </c>
      <c r="L23">
        <v>300</v>
      </c>
      <c r="M23">
        <v>320</v>
      </c>
    </row>
    <row r="24" spans="3:13" ht="15.75" x14ac:dyDescent="0.25">
      <c r="C24" s="1">
        <v>21</v>
      </c>
      <c r="D24" s="17" t="s">
        <v>242</v>
      </c>
      <c r="E24" s="19">
        <v>2</v>
      </c>
      <c r="F24" s="41">
        <v>0</v>
      </c>
      <c r="G24" s="42">
        <v>0</v>
      </c>
      <c r="H24" s="43">
        <v>0</v>
      </c>
      <c r="I24" s="44">
        <v>0</v>
      </c>
      <c r="J24" s="45">
        <v>0</v>
      </c>
      <c r="K24">
        <v>5</v>
      </c>
      <c r="L24">
        <v>300</v>
      </c>
      <c r="M24">
        <v>50</v>
      </c>
    </row>
    <row r="25" spans="3:13" ht="15.75" x14ac:dyDescent="0.25">
      <c r="C25" s="1">
        <v>22</v>
      </c>
      <c r="D25" s="17" t="s">
        <v>243</v>
      </c>
      <c r="E25" s="19">
        <v>3</v>
      </c>
      <c r="F25" s="41">
        <v>0</v>
      </c>
      <c r="G25" s="42">
        <v>0</v>
      </c>
      <c r="H25" s="43">
        <v>0</v>
      </c>
      <c r="I25" s="44">
        <v>0</v>
      </c>
      <c r="J25" s="45">
        <v>0</v>
      </c>
      <c r="K25">
        <v>30</v>
      </c>
      <c r="L25">
        <v>300</v>
      </c>
      <c r="M25">
        <v>120</v>
      </c>
    </row>
    <row r="26" spans="3:13" ht="15.75" x14ac:dyDescent="0.25">
      <c r="C26" s="1">
        <v>23</v>
      </c>
      <c r="D26" s="17" t="s">
        <v>244</v>
      </c>
      <c r="E26" s="19">
        <v>1</v>
      </c>
      <c r="F26" s="41">
        <v>0</v>
      </c>
      <c r="G26" s="42">
        <v>0</v>
      </c>
      <c r="H26" s="43">
        <v>0</v>
      </c>
      <c r="I26" s="44">
        <v>0</v>
      </c>
      <c r="J26" s="45">
        <v>0</v>
      </c>
      <c r="K26">
        <v>20</v>
      </c>
      <c r="L26">
        <v>100</v>
      </c>
      <c r="M26">
        <v>80</v>
      </c>
    </row>
    <row r="27" spans="3:13" ht="15.75" x14ac:dyDescent="0.25">
      <c r="C27" s="1">
        <v>24</v>
      </c>
      <c r="D27" s="17" t="s">
        <v>245</v>
      </c>
      <c r="E27" s="19">
        <v>1</v>
      </c>
      <c r="F27" s="41">
        <v>0</v>
      </c>
      <c r="G27" s="42">
        <v>0</v>
      </c>
      <c r="H27" s="43">
        <v>0</v>
      </c>
      <c r="I27" s="44">
        <v>0</v>
      </c>
      <c r="J27" s="45">
        <v>0</v>
      </c>
      <c r="K27">
        <v>10</v>
      </c>
      <c r="L27">
        <v>100</v>
      </c>
      <c r="M27">
        <v>80</v>
      </c>
    </row>
    <row r="28" spans="3:13" ht="15.75" x14ac:dyDescent="0.25">
      <c r="C28" s="1">
        <v>25</v>
      </c>
      <c r="D28" s="17" t="s">
        <v>246</v>
      </c>
      <c r="E28" s="19">
        <v>4</v>
      </c>
      <c r="F28" s="41">
        <v>0</v>
      </c>
      <c r="G28" s="42">
        <v>0</v>
      </c>
      <c r="H28" s="43">
        <v>0</v>
      </c>
      <c r="I28" s="44">
        <v>0</v>
      </c>
      <c r="J28" s="45">
        <v>0</v>
      </c>
      <c r="K28">
        <v>10</v>
      </c>
      <c r="L28">
        <v>100</v>
      </c>
      <c r="M28">
        <v>50</v>
      </c>
    </row>
    <row r="29" spans="3:13" ht="15.75" x14ac:dyDescent="0.25">
      <c r="C29" s="1">
        <v>26</v>
      </c>
      <c r="D29" s="17" t="s">
        <v>247</v>
      </c>
      <c r="E29" s="19">
        <v>1</v>
      </c>
      <c r="F29" s="41">
        <v>0</v>
      </c>
      <c r="G29" s="42">
        <v>0</v>
      </c>
      <c r="H29" s="43">
        <v>0</v>
      </c>
      <c r="I29" s="44">
        <v>0</v>
      </c>
      <c r="J29" s="45">
        <v>0</v>
      </c>
      <c r="K29">
        <v>5</v>
      </c>
      <c r="L29">
        <v>100</v>
      </c>
      <c r="M29">
        <v>30</v>
      </c>
    </row>
    <row r="30" spans="3:13" ht="15.75" x14ac:dyDescent="0.25">
      <c r="C30" s="1">
        <v>27</v>
      </c>
      <c r="D30" s="17" t="s">
        <v>248</v>
      </c>
      <c r="E30" s="19">
        <v>2</v>
      </c>
      <c r="F30" s="41">
        <v>0</v>
      </c>
      <c r="G30" s="42">
        <v>0</v>
      </c>
      <c r="H30" s="43">
        <v>0</v>
      </c>
      <c r="I30" s="44">
        <v>0</v>
      </c>
      <c r="J30" s="45">
        <v>0</v>
      </c>
      <c r="K30">
        <v>20</v>
      </c>
      <c r="L30">
        <v>100</v>
      </c>
      <c r="M30">
        <v>60</v>
      </c>
    </row>
    <row r="31" spans="3:13" x14ac:dyDescent="0.25">
      <c r="E31" s="19"/>
    </row>
    <row r="32" spans="3:13" x14ac:dyDescent="0.25">
      <c r="E32" s="19"/>
    </row>
    <row r="33" spans="1:15" x14ac:dyDescent="0.25">
      <c r="E33" s="19"/>
    </row>
    <row r="34" spans="1:15" x14ac:dyDescent="0.25">
      <c r="E34" s="19"/>
    </row>
    <row r="35" spans="1:15" x14ac:dyDescent="0.25">
      <c r="E35" s="19"/>
    </row>
    <row r="36" spans="1:15" x14ac:dyDescent="0.25">
      <c r="E36" s="19"/>
    </row>
    <row r="37" spans="1:15" x14ac:dyDescent="0.25">
      <c r="E37" s="19"/>
    </row>
    <row r="38" spans="1:15" x14ac:dyDescent="0.25">
      <c r="E38" s="19"/>
    </row>
    <row r="39" spans="1:15" x14ac:dyDescent="0.25">
      <c r="E39" s="19"/>
    </row>
    <row r="40" spans="1:15" x14ac:dyDescent="0.25">
      <c r="E40" s="19"/>
    </row>
    <row r="41" spans="1:15" x14ac:dyDescent="0.25">
      <c r="C41" s="10" t="s">
        <v>0</v>
      </c>
      <c r="D41" s="20" t="s">
        <v>1</v>
      </c>
      <c r="E41" s="18" t="s">
        <v>2</v>
      </c>
      <c r="F41" s="2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</row>
    <row r="42" spans="1:15" ht="15.75" x14ac:dyDescent="0.25">
      <c r="A42" s="25"/>
      <c r="C42" s="1">
        <v>1</v>
      </c>
      <c r="D42" s="17" t="s">
        <v>222</v>
      </c>
      <c r="E42" s="19">
        <v>1</v>
      </c>
      <c r="F42" t="s">
        <v>46</v>
      </c>
      <c r="G42">
        <v>0</v>
      </c>
      <c r="H42" t="s">
        <v>46</v>
      </c>
      <c r="I42">
        <v>0</v>
      </c>
      <c r="J42" t="s">
        <v>46</v>
      </c>
      <c r="K42">
        <v>0</v>
      </c>
      <c r="O42" s="63">
        <f>consoles_belimlight[[#This Row],[Q-ty1_1]]+consoles_belimlight[[#This Row],[Q-ty1_2]]+consoles_belimlight[[#This Row],[Q-ty1_3]]</f>
        <v>0</v>
      </c>
    </row>
    <row r="43" spans="1:15" ht="15.75" x14ac:dyDescent="0.25">
      <c r="A43" s="25"/>
      <c r="C43" s="1">
        <v>2</v>
      </c>
      <c r="D43" s="17" t="s">
        <v>223</v>
      </c>
      <c r="E43" s="19">
        <v>1</v>
      </c>
      <c r="F43" t="s">
        <v>46</v>
      </c>
      <c r="G43">
        <v>0</v>
      </c>
      <c r="H43" t="s">
        <v>46</v>
      </c>
      <c r="I43">
        <v>0</v>
      </c>
      <c r="J43" t="s">
        <v>46</v>
      </c>
      <c r="K43">
        <v>0</v>
      </c>
      <c r="O43" s="63">
        <f>consoles_belimlight[[#This Row],[Q-ty1_1]]+consoles_belimlight[[#This Row],[Q-ty1_2]]+consoles_belimlight[[#This Row],[Q-ty1_3]]</f>
        <v>0</v>
      </c>
    </row>
    <row r="44" spans="1:15" ht="15.75" x14ac:dyDescent="0.25">
      <c r="A44" s="25"/>
      <c r="C44" s="1">
        <v>3</v>
      </c>
      <c r="D44" s="17" t="s">
        <v>224</v>
      </c>
      <c r="E44" s="19">
        <v>1</v>
      </c>
      <c r="F44" t="s">
        <v>249</v>
      </c>
      <c r="G44">
        <v>1</v>
      </c>
      <c r="H44" t="s">
        <v>46</v>
      </c>
      <c r="I44">
        <v>0</v>
      </c>
      <c r="J44" t="s">
        <v>46</v>
      </c>
      <c r="K44">
        <v>0</v>
      </c>
      <c r="O44" s="63">
        <f>consoles_belimlight[[#This Row],[Q-ty1_1]]+consoles_belimlight[[#This Row],[Q-ty1_2]]+consoles_belimlight[[#This Row],[Q-ty1_3]]</f>
        <v>1</v>
      </c>
    </row>
    <row r="45" spans="1:15" ht="15.75" x14ac:dyDescent="0.25">
      <c r="A45" s="25"/>
      <c r="C45" s="1">
        <v>4</v>
      </c>
      <c r="D45" s="17" t="s">
        <v>225</v>
      </c>
      <c r="E45" s="19">
        <v>1</v>
      </c>
      <c r="F45" t="s">
        <v>46</v>
      </c>
      <c r="G45">
        <v>0</v>
      </c>
      <c r="H45" t="s">
        <v>46</v>
      </c>
      <c r="I45">
        <v>0</v>
      </c>
      <c r="J45" t="s">
        <v>46</v>
      </c>
      <c r="K45">
        <v>0</v>
      </c>
      <c r="O45" s="63">
        <f>consoles_belimlight[[#This Row],[Q-ty1_1]]+consoles_belimlight[[#This Row],[Q-ty1_2]]+consoles_belimlight[[#This Row],[Q-ty1_3]]</f>
        <v>0</v>
      </c>
    </row>
    <row r="46" spans="1:15" ht="15.75" x14ac:dyDescent="0.25">
      <c r="A46" s="25"/>
      <c r="C46" s="1">
        <v>5</v>
      </c>
      <c r="D46" s="17" t="s">
        <v>226</v>
      </c>
      <c r="E46" s="19">
        <v>1</v>
      </c>
      <c r="F46" t="s">
        <v>46</v>
      </c>
      <c r="G46">
        <v>0</v>
      </c>
      <c r="H46" t="s">
        <v>46</v>
      </c>
      <c r="I46">
        <v>0</v>
      </c>
      <c r="J46" t="s">
        <v>46</v>
      </c>
      <c r="K46">
        <v>0</v>
      </c>
      <c r="O46" s="63">
        <f>consoles_belimlight[[#This Row],[Q-ty1_1]]+consoles_belimlight[[#This Row],[Q-ty1_2]]+consoles_belimlight[[#This Row],[Q-ty1_3]]</f>
        <v>0</v>
      </c>
    </row>
    <row r="47" spans="1:15" ht="15.75" x14ac:dyDescent="0.25">
      <c r="A47" s="25"/>
      <c r="C47" s="1">
        <v>6</v>
      </c>
      <c r="D47" s="17" t="s">
        <v>227</v>
      </c>
      <c r="E47" s="19">
        <v>2</v>
      </c>
      <c r="F47" t="s">
        <v>46</v>
      </c>
      <c r="G47">
        <v>0</v>
      </c>
      <c r="H47" t="s">
        <v>46</v>
      </c>
      <c r="I47">
        <v>0</v>
      </c>
      <c r="J47" t="s">
        <v>46</v>
      </c>
      <c r="K47">
        <v>0</v>
      </c>
      <c r="O47" s="63">
        <f>consoles_belimlight[[#This Row],[Q-ty1_1]]+consoles_belimlight[[#This Row],[Q-ty1_2]]+consoles_belimlight[[#This Row],[Q-ty1_3]]</f>
        <v>0</v>
      </c>
    </row>
    <row r="48" spans="1:15" ht="15.75" x14ac:dyDescent="0.25">
      <c r="A48" s="25"/>
      <c r="C48" s="1">
        <v>7</v>
      </c>
      <c r="D48" s="17" t="s">
        <v>228</v>
      </c>
      <c r="E48" s="19">
        <v>1</v>
      </c>
      <c r="F48" t="s">
        <v>46</v>
      </c>
      <c r="G48">
        <v>0</v>
      </c>
      <c r="H48" t="s">
        <v>46</v>
      </c>
      <c r="I48">
        <v>0</v>
      </c>
      <c r="J48" t="s">
        <v>46</v>
      </c>
      <c r="K48">
        <v>0</v>
      </c>
      <c r="O48" s="63">
        <f>consoles_belimlight[[#This Row],[Q-ty1_1]]+consoles_belimlight[[#This Row],[Q-ty1_2]]+consoles_belimlight[[#This Row],[Q-ty1_3]]</f>
        <v>0</v>
      </c>
    </row>
    <row r="49" spans="1:15" ht="15.75" x14ac:dyDescent="0.25">
      <c r="A49" s="25"/>
      <c r="C49" s="1">
        <v>8</v>
      </c>
      <c r="D49" s="17" t="s">
        <v>229</v>
      </c>
      <c r="E49" s="19">
        <v>1</v>
      </c>
      <c r="F49" t="s">
        <v>46</v>
      </c>
      <c r="G49">
        <v>0</v>
      </c>
      <c r="H49" t="s">
        <v>46</v>
      </c>
      <c r="I49">
        <v>0</v>
      </c>
      <c r="J49" t="s">
        <v>46</v>
      </c>
      <c r="K49">
        <v>0</v>
      </c>
      <c r="O49" s="63">
        <f>consoles_belimlight[[#This Row],[Q-ty1_1]]+consoles_belimlight[[#This Row],[Q-ty1_2]]+consoles_belimlight[[#This Row],[Q-ty1_3]]</f>
        <v>0</v>
      </c>
    </row>
    <row r="50" spans="1:15" ht="15.75" x14ac:dyDescent="0.25">
      <c r="A50" s="25"/>
      <c r="C50" s="1">
        <v>9</v>
      </c>
      <c r="D50" s="17" t="s">
        <v>230</v>
      </c>
      <c r="E50" s="19">
        <v>4</v>
      </c>
      <c r="F50" t="s">
        <v>46</v>
      </c>
      <c r="G50">
        <v>0</v>
      </c>
      <c r="H50" t="s">
        <v>46</v>
      </c>
      <c r="I50">
        <v>0</v>
      </c>
      <c r="J50" t="s">
        <v>46</v>
      </c>
      <c r="K50">
        <v>0</v>
      </c>
      <c r="O50" s="63">
        <f>consoles_belimlight[[#This Row],[Q-ty1_1]]+consoles_belimlight[[#This Row],[Q-ty1_2]]+consoles_belimlight[[#This Row],[Q-ty1_3]]</f>
        <v>0</v>
      </c>
    </row>
    <row r="51" spans="1:15" ht="15.75" x14ac:dyDescent="0.25">
      <c r="A51" s="25"/>
      <c r="C51" s="1">
        <v>10</v>
      </c>
      <c r="D51" s="17" t="s">
        <v>231</v>
      </c>
      <c r="E51" s="19">
        <v>1</v>
      </c>
      <c r="F51" t="s">
        <v>46</v>
      </c>
      <c r="G51">
        <v>0</v>
      </c>
      <c r="H51" t="s">
        <v>46</v>
      </c>
      <c r="I51">
        <v>0</v>
      </c>
      <c r="J51" t="s">
        <v>46</v>
      </c>
      <c r="K51">
        <v>0</v>
      </c>
      <c r="O51" s="63">
        <f>consoles_belimlight[[#This Row],[Q-ty1_1]]+consoles_belimlight[[#This Row],[Q-ty1_2]]+consoles_belimlight[[#This Row],[Q-ty1_3]]</f>
        <v>0</v>
      </c>
    </row>
    <row r="52" spans="1:15" ht="15.75" x14ac:dyDescent="0.25">
      <c r="A52" s="25"/>
      <c r="C52" s="1">
        <v>11</v>
      </c>
      <c r="D52" s="17" t="s">
        <v>232</v>
      </c>
      <c r="E52" s="19">
        <v>1</v>
      </c>
      <c r="F52" t="s">
        <v>250</v>
      </c>
      <c r="G52">
        <v>1</v>
      </c>
      <c r="H52" t="s">
        <v>46</v>
      </c>
      <c r="I52">
        <v>0</v>
      </c>
      <c r="J52" t="s">
        <v>46</v>
      </c>
      <c r="K52">
        <v>0</v>
      </c>
      <c r="O52" s="63">
        <f>consoles_belimlight[[#This Row],[Q-ty1_1]]+consoles_belimlight[[#This Row],[Q-ty1_2]]+consoles_belimlight[[#This Row],[Q-ty1_3]]</f>
        <v>1</v>
      </c>
    </row>
    <row r="53" spans="1:15" ht="15.75" x14ac:dyDescent="0.25">
      <c r="A53" s="25"/>
      <c r="C53" s="1">
        <v>12</v>
      </c>
      <c r="D53" s="17" t="s">
        <v>233</v>
      </c>
      <c r="E53" s="19">
        <v>2</v>
      </c>
      <c r="F53" t="s">
        <v>46</v>
      </c>
      <c r="G53">
        <v>0</v>
      </c>
      <c r="H53" t="s">
        <v>46</v>
      </c>
      <c r="I53">
        <v>0</v>
      </c>
      <c r="J53" t="s">
        <v>46</v>
      </c>
      <c r="K53">
        <v>0</v>
      </c>
      <c r="O53" s="63">
        <f>consoles_belimlight[[#This Row],[Q-ty1_1]]+consoles_belimlight[[#This Row],[Q-ty1_2]]+consoles_belimlight[[#This Row],[Q-ty1_3]]</f>
        <v>0</v>
      </c>
    </row>
    <row r="54" spans="1:15" ht="15.75" x14ac:dyDescent="0.25">
      <c r="A54" s="25"/>
      <c r="C54" s="1">
        <v>13</v>
      </c>
      <c r="D54" s="17" t="s">
        <v>234</v>
      </c>
      <c r="E54" s="19">
        <v>1</v>
      </c>
      <c r="F54" t="s">
        <v>251</v>
      </c>
      <c r="G54">
        <v>1</v>
      </c>
      <c r="H54" t="s">
        <v>46</v>
      </c>
      <c r="I54">
        <v>0</v>
      </c>
      <c r="J54" t="s">
        <v>46</v>
      </c>
      <c r="K54">
        <v>0</v>
      </c>
      <c r="O54" s="63">
        <f>consoles_belimlight[[#This Row],[Q-ty1_1]]+consoles_belimlight[[#This Row],[Q-ty1_2]]+consoles_belimlight[[#This Row],[Q-ty1_3]]</f>
        <v>1</v>
      </c>
    </row>
    <row r="55" spans="1:15" ht="15.75" x14ac:dyDescent="0.25">
      <c r="A55" s="25"/>
      <c r="C55" s="1">
        <v>14</v>
      </c>
      <c r="D55" s="17" t="s">
        <v>235</v>
      </c>
      <c r="E55" s="19">
        <v>1</v>
      </c>
      <c r="F55" t="s">
        <v>252</v>
      </c>
      <c r="G55">
        <v>1</v>
      </c>
      <c r="H55" t="s">
        <v>46</v>
      </c>
      <c r="I55">
        <v>0</v>
      </c>
      <c r="J55" t="s">
        <v>46</v>
      </c>
      <c r="K55">
        <v>0</v>
      </c>
      <c r="O55" s="63">
        <f>consoles_belimlight[[#This Row],[Q-ty1_1]]+consoles_belimlight[[#This Row],[Q-ty1_2]]+consoles_belimlight[[#This Row],[Q-ty1_3]]</f>
        <v>1</v>
      </c>
    </row>
    <row r="56" spans="1:15" ht="15.75" x14ac:dyDescent="0.25">
      <c r="A56" s="25"/>
      <c r="C56" s="1">
        <v>15</v>
      </c>
      <c r="D56" s="17" t="s">
        <v>236</v>
      </c>
      <c r="E56" s="19">
        <v>1</v>
      </c>
      <c r="F56" t="s">
        <v>46</v>
      </c>
      <c r="G56">
        <v>0</v>
      </c>
      <c r="H56" t="s">
        <v>46</v>
      </c>
      <c r="I56">
        <v>0</v>
      </c>
      <c r="J56" t="s">
        <v>46</v>
      </c>
      <c r="K56">
        <v>0</v>
      </c>
      <c r="O56" s="63">
        <f>consoles_belimlight[[#This Row],[Q-ty1_1]]+consoles_belimlight[[#This Row],[Q-ty1_2]]+consoles_belimlight[[#This Row],[Q-ty1_3]]</f>
        <v>0</v>
      </c>
    </row>
    <row r="57" spans="1:15" ht="15.75" x14ac:dyDescent="0.25">
      <c r="A57" s="25"/>
      <c r="C57" s="1">
        <v>16</v>
      </c>
      <c r="D57" s="17" t="s">
        <v>237</v>
      </c>
      <c r="E57" s="19">
        <v>2</v>
      </c>
      <c r="F57" t="s">
        <v>46</v>
      </c>
      <c r="G57">
        <v>0</v>
      </c>
      <c r="H57" t="s">
        <v>46</v>
      </c>
      <c r="I57">
        <v>0</v>
      </c>
      <c r="J57" t="s">
        <v>46</v>
      </c>
      <c r="K57">
        <v>0</v>
      </c>
      <c r="O57" s="63">
        <f>consoles_belimlight[[#This Row],[Q-ty1_1]]+consoles_belimlight[[#This Row],[Q-ty1_2]]+consoles_belimlight[[#This Row],[Q-ty1_3]]</f>
        <v>0</v>
      </c>
    </row>
    <row r="58" spans="1:15" ht="15.75" x14ac:dyDescent="0.25">
      <c r="A58" s="25"/>
      <c r="C58" s="1">
        <v>17</v>
      </c>
      <c r="D58" s="17" t="s">
        <v>238</v>
      </c>
      <c r="E58" s="19">
        <v>2</v>
      </c>
      <c r="F58" t="s">
        <v>46</v>
      </c>
      <c r="G58">
        <v>0</v>
      </c>
      <c r="H58" t="s">
        <v>46</v>
      </c>
      <c r="I58">
        <v>0</v>
      </c>
      <c r="J58" t="s">
        <v>46</v>
      </c>
      <c r="K58">
        <v>0</v>
      </c>
      <c r="O58" s="63">
        <f>consoles_belimlight[[#This Row],[Q-ty1_1]]+consoles_belimlight[[#This Row],[Q-ty1_2]]+consoles_belimlight[[#This Row],[Q-ty1_3]]</f>
        <v>0</v>
      </c>
    </row>
    <row r="59" spans="1:15" ht="15.75" x14ac:dyDescent="0.25">
      <c r="A59" s="25"/>
      <c r="C59" s="1">
        <v>18</v>
      </c>
      <c r="D59" s="17" t="s">
        <v>239</v>
      </c>
      <c r="E59" s="19">
        <v>2</v>
      </c>
      <c r="F59" t="s">
        <v>46</v>
      </c>
      <c r="G59">
        <v>0</v>
      </c>
      <c r="H59" t="s">
        <v>46</v>
      </c>
      <c r="I59">
        <v>0</v>
      </c>
      <c r="J59" t="s">
        <v>46</v>
      </c>
      <c r="K59">
        <v>0</v>
      </c>
      <c r="O59" s="63">
        <f>consoles_belimlight[[#This Row],[Q-ty1_1]]+consoles_belimlight[[#This Row],[Q-ty1_2]]+consoles_belimlight[[#This Row],[Q-ty1_3]]</f>
        <v>0</v>
      </c>
    </row>
    <row r="60" spans="1:15" ht="15.75" x14ac:dyDescent="0.25">
      <c r="A60" s="25"/>
      <c r="C60" s="1">
        <v>19</v>
      </c>
      <c r="D60" s="17" t="s">
        <v>240</v>
      </c>
      <c r="E60" s="19">
        <v>1</v>
      </c>
      <c r="F60" t="s">
        <v>46</v>
      </c>
      <c r="G60">
        <v>0</v>
      </c>
      <c r="H60" t="s">
        <v>46</v>
      </c>
      <c r="I60">
        <v>0</v>
      </c>
      <c r="J60" t="s">
        <v>46</v>
      </c>
      <c r="K60">
        <v>0</v>
      </c>
      <c r="O60" s="63">
        <f>consoles_belimlight[[#This Row],[Q-ty1_1]]+consoles_belimlight[[#This Row],[Q-ty1_2]]+consoles_belimlight[[#This Row],[Q-ty1_3]]</f>
        <v>0</v>
      </c>
    </row>
    <row r="61" spans="1:15" ht="15.75" x14ac:dyDescent="0.25">
      <c r="A61" s="25"/>
      <c r="C61" s="1">
        <v>20</v>
      </c>
      <c r="D61" s="17" t="s">
        <v>241</v>
      </c>
      <c r="E61" s="19">
        <v>2</v>
      </c>
      <c r="F61" t="s">
        <v>46</v>
      </c>
      <c r="G61">
        <v>0</v>
      </c>
      <c r="H61" t="s">
        <v>46</v>
      </c>
      <c r="I61">
        <v>0</v>
      </c>
      <c r="J61" t="s">
        <v>46</v>
      </c>
      <c r="K61">
        <v>0</v>
      </c>
      <c r="O61" s="63">
        <f>consoles_belimlight[[#This Row],[Q-ty1_1]]+consoles_belimlight[[#This Row],[Q-ty1_2]]+consoles_belimlight[[#This Row],[Q-ty1_3]]</f>
        <v>0</v>
      </c>
    </row>
    <row r="62" spans="1:15" ht="15.75" x14ac:dyDescent="0.25">
      <c r="A62" s="25"/>
      <c r="C62" s="1">
        <v>21</v>
      </c>
      <c r="D62" s="17" t="s">
        <v>242</v>
      </c>
      <c r="E62" s="19">
        <v>2</v>
      </c>
      <c r="F62" t="s">
        <v>46</v>
      </c>
      <c r="G62">
        <v>0</v>
      </c>
      <c r="H62" t="s">
        <v>46</v>
      </c>
      <c r="I62">
        <v>0</v>
      </c>
      <c r="J62" t="s">
        <v>46</v>
      </c>
      <c r="K62">
        <v>0</v>
      </c>
      <c r="O62" s="63">
        <f>consoles_belimlight[[#This Row],[Q-ty1_1]]+consoles_belimlight[[#This Row],[Q-ty1_2]]+consoles_belimlight[[#This Row],[Q-ty1_3]]</f>
        <v>0</v>
      </c>
    </row>
    <row r="63" spans="1:15" ht="15.75" x14ac:dyDescent="0.25">
      <c r="A63" s="25"/>
      <c r="C63" s="1">
        <v>22</v>
      </c>
      <c r="D63" s="17" t="s">
        <v>243</v>
      </c>
      <c r="E63" s="19">
        <v>3</v>
      </c>
      <c r="F63" t="s">
        <v>46</v>
      </c>
      <c r="G63">
        <v>0</v>
      </c>
      <c r="H63" t="s">
        <v>46</v>
      </c>
      <c r="I63">
        <v>0</v>
      </c>
      <c r="J63" t="s">
        <v>46</v>
      </c>
      <c r="K63">
        <v>0</v>
      </c>
      <c r="O63" s="63">
        <f>consoles_belimlight[[#This Row],[Q-ty1_1]]+consoles_belimlight[[#This Row],[Q-ty1_2]]+consoles_belimlight[[#This Row],[Q-ty1_3]]</f>
        <v>0</v>
      </c>
    </row>
    <row r="64" spans="1:15" ht="15.75" x14ac:dyDescent="0.25">
      <c r="A64" s="25"/>
      <c r="C64" s="1">
        <v>23</v>
      </c>
      <c r="D64" s="17" t="s">
        <v>244</v>
      </c>
      <c r="E64" s="19">
        <v>1</v>
      </c>
      <c r="F64" t="s">
        <v>46</v>
      </c>
      <c r="G64">
        <v>0</v>
      </c>
      <c r="H64" t="s">
        <v>46</v>
      </c>
      <c r="I64">
        <v>0</v>
      </c>
      <c r="J64" t="s">
        <v>46</v>
      </c>
      <c r="K64">
        <v>0</v>
      </c>
      <c r="O64" s="63">
        <f>consoles_belimlight[[#This Row],[Q-ty1_1]]+consoles_belimlight[[#This Row],[Q-ty1_2]]+consoles_belimlight[[#This Row],[Q-ty1_3]]</f>
        <v>0</v>
      </c>
    </row>
    <row r="65" spans="1:15" ht="15.75" x14ac:dyDescent="0.25">
      <c r="A65" s="25"/>
      <c r="C65" s="1">
        <v>24</v>
      </c>
      <c r="D65" s="17" t="s">
        <v>245</v>
      </c>
      <c r="E65" s="19">
        <v>1</v>
      </c>
      <c r="F65" t="s">
        <v>46</v>
      </c>
      <c r="G65">
        <v>0</v>
      </c>
      <c r="H65" t="s">
        <v>46</v>
      </c>
      <c r="I65">
        <v>0</v>
      </c>
      <c r="J65" t="s">
        <v>46</v>
      </c>
      <c r="K65">
        <v>0</v>
      </c>
      <c r="O65" s="63">
        <f>consoles_belimlight[[#This Row],[Q-ty1_1]]+consoles_belimlight[[#This Row],[Q-ty1_2]]+consoles_belimlight[[#This Row],[Q-ty1_3]]</f>
        <v>0</v>
      </c>
    </row>
    <row r="66" spans="1:15" ht="15.75" x14ac:dyDescent="0.25">
      <c r="A66" s="25"/>
      <c r="C66" s="1">
        <v>25</v>
      </c>
      <c r="D66" s="17" t="s">
        <v>246</v>
      </c>
      <c r="E66" s="19">
        <v>4</v>
      </c>
      <c r="F66" t="s">
        <v>46</v>
      </c>
      <c r="G66">
        <v>0</v>
      </c>
      <c r="H66" t="s">
        <v>46</v>
      </c>
      <c r="I66">
        <v>0</v>
      </c>
      <c r="J66" t="s">
        <v>46</v>
      </c>
      <c r="K66">
        <v>0</v>
      </c>
      <c r="O66" s="63">
        <f>consoles_belimlight[[#This Row],[Q-ty1_1]]+consoles_belimlight[[#This Row],[Q-ty1_2]]+consoles_belimlight[[#This Row],[Q-ty1_3]]</f>
        <v>0</v>
      </c>
    </row>
    <row r="67" spans="1:15" ht="15.75" x14ac:dyDescent="0.25">
      <c r="A67" s="25"/>
      <c r="C67" s="1">
        <v>26</v>
      </c>
      <c r="D67" s="17" t="s">
        <v>247</v>
      </c>
      <c r="E67" s="19">
        <v>1</v>
      </c>
      <c r="F67" t="s">
        <v>46</v>
      </c>
      <c r="G67">
        <v>0</v>
      </c>
      <c r="H67" t="s">
        <v>46</v>
      </c>
      <c r="I67">
        <v>0</v>
      </c>
      <c r="J67" t="s">
        <v>46</v>
      </c>
      <c r="K67">
        <v>0</v>
      </c>
      <c r="O67" s="63">
        <f>consoles_belimlight[[#This Row],[Q-ty1_1]]+consoles_belimlight[[#This Row],[Q-ty1_2]]+consoles_belimlight[[#This Row],[Q-ty1_3]]</f>
        <v>0</v>
      </c>
    </row>
    <row r="68" spans="1:15" ht="15.75" x14ac:dyDescent="0.25">
      <c r="A68" s="25"/>
      <c r="C68" s="1">
        <v>27</v>
      </c>
      <c r="D68" s="17" t="s">
        <v>248</v>
      </c>
      <c r="E68" s="19">
        <v>2</v>
      </c>
      <c r="F68" t="s">
        <v>46</v>
      </c>
      <c r="G68">
        <v>0</v>
      </c>
      <c r="H68" t="s">
        <v>46</v>
      </c>
      <c r="I68">
        <v>0</v>
      </c>
      <c r="J68" t="s">
        <v>46</v>
      </c>
      <c r="K68">
        <v>0</v>
      </c>
      <c r="O68" s="63">
        <f>consoles_belimlight[[#This Row],[Q-ty1_1]]+consoles_belimlight[[#This Row],[Q-ty1_2]]+consoles_belimlight[[#This Row],[Q-ty1_3]]</f>
        <v>0</v>
      </c>
    </row>
    <row r="79" spans="1:15" x14ac:dyDescent="0.25">
      <c r="C79" s="4" t="s">
        <v>0</v>
      </c>
      <c r="D79" s="16" t="s">
        <v>1</v>
      </c>
      <c r="E79" s="4" t="s">
        <v>2</v>
      </c>
      <c r="F79" s="28" t="s">
        <v>75</v>
      </c>
      <c r="G79" s="6" t="s">
        <v>76</v>
      </c>
      <c r="H79" s="6" t="s">
        <v>77</v>
      </c>
      <c r="I79" s="6" t="s">
        <v>78</v>
      </c>
      <c r="J79" s="6" t="s">
        <v>79</v>
      </c>
      <c r="K79" s="6" t="s">
        <v>80</v>
      </c>
    </row>
    <row r="80" spans="1:15" ht="15.75" x14ac:dyDescent="0.25">
      <c r="C80" s="1">
        <v>1</v>
      </c>
      <c r="D80" s="17" t="s">
        <v>222</v>
      </c>
      <c r="E80" s="26">
        <v>1</v>
      </c>
      <c r="F80" t="s">
        <v>46</v>
      </c>
      <c r="G80">
        <v>0</v>
      </c>
      <c r="H80" t="s">
        <v>46</v>
      </c>
      <c r="I80">
        <v>0</v>
      </c>
      <c r="J80" t="s">
        <v>46</v>
      </c>
      <c r="K80">
        <v>0</v>
      </c>
      <c r="O80" s="62">
        <f>consoles_PRLighting[[#This Row],[Q-ty2_1]]+consoles_PRLighting[[#This Row],[Q-ty2_2]]+consoles_PRLighting[[#This Row],[Q-ty2_3]]</f>
        <v>0</v>
      </c>
    </row>
    <row r="81" spans="1:15" ht="15.75" x14ac:dyDescent="0.25">
      <c r="C81" s="1">
        <v>2</v>
      </c>
      <c r="D81" s="17" t="s">
        <v>223</v>
      </c>
      <c r="E81" s="27">
        <v>1</v>
      </c>
      <c r="F81" t="s">
        <v>46</v>
      </c>
      <c r="G81">
        <v>0</v>
      </c>
      <c r="H81" t="s">
        <v>46</v>
      </c>
      <c r="I81">
        <v>0</v>
      </c>
      <c r="J81" t="s">
        <v>46</v>
      </c>
      <c r="K81">
        <v>0</v>
      </c>
      <c r="O81" s="62">
        <f>consoles_PRLighting[[#This Row],[Q-ty2_1]]+consoles_PRLighting[[#This Row],[Q-ty2_2]]+consoles_PRLighting[[#This Row],[Q-ty2_3]]</f>
        <v>0</v>
      </c>
    </row>
    <row r="82" spans="1:15" ht="15.75" x14ac:dyDescent="0.25">
      <c r="A82" s="25"/>
      <c r="C82" s="1">
        <v>3</v>
      </c>
      <c r="D82" s="17" t="s">
        <v>224</v>
      </c>
      <c r="E82" s="26">
        <v>1</v>
      </c>
      <c r="F82" t="s">
        <v>46</v>
      </c>
      <c r="G82">
        <v>0</v>
      </c>
      <c r="H82" t="s">
        <v>46</v>
      </c>
      <c r="I82">
        <v>0</v>
      </c>
      <c r="J82" t="s">
        <v>46</v>
      </c>
      <c r="K82">
        <v>0</v>
      </c>
      <c r="O82" s="62">
        <f>consoles_PRLighting[[#This Row],[Q-ty2_1]]+consoles_PRLighting[[#This Row],[Q-ty2_2]]+consoles_PRLighting[[#This Row],[Q-ty2_3]]</f>
        <v>0</v>
      </c>
    </row>
    <row r="83" spans="1:15" ht="15.75" x14ac:dyDescent="0.25">
      <c r="A83" s="25"/>
      <c r="C83" s="1">
        <v>4</v>
      </c>
      <c r="D83" s="17" t="s">
        <v>225</v>
      </c>
      <c r="E83" s="27">
        <v>1</v>
      </c>
      <c r="F83" t="s">
        <v>46</v>
      </c>
      <c r="G83">
        <v>0</v>
      </c>
      <c r="H83" t="s">
        <v>46</v>
      </c>
      <c r="I83">
        <v>0</v>
      </c>
      <c r="J83" t="s">
        <v>46</v>
      </c>
      <c r="K83">
        <v>0</v>
      </c>
      <c r="O83" s="62">
        <f>consoles_PRLighting[[#This Row],[Q-ty2_1]]+consoles_PRLighting[[#This Row],[Q-ty2_2]]+consoles_PRLighting[[#This Row],[Q-ty2_3]]</f>
        <v>0</v>
      </c>
    </row>
    <row r="84" spans="1:15" ht="15.75" x14ac:dyDescent="0.25">
      <c r="A84" s="25"/>
      <c r="C84" s="1">
        <v>5</v>
      </c>
      <c r="D84" s="17" t="s">
        <v>226</v>
      </c>
      <c r="E84" s="26">
        <v>1</v>
      </c>
      <c r="F84" t="s">
        <v>46</v>
      </c>
      <c r="G84">
        <v>0</v>
      </c>
      <c r="H84" t="s">
        <v>46</v>
      </c>
      <c r="I84">
        <v>0</v>
      </c>
      <c r="J84" t="s">
        <v>46</v>
      </c>
      <c r="K84">
        <v>0</v>
      </c>
      <c r="O84" s="62">
        <f>consoles_PRLighting[[#This Row],[Q-ty2_1]]+consoles_PRLighting[[#This Row],[Q-ty2_2]]+consoles_PRLighting[[#This Row],[Q-ty2_3]]</f>
        <v>0</v>
      </c>
    </row>
    <row r="85" spans="1:15" ht="15.75" x14ac:dyDescent="0.25">
      <c r="A85" s="25"/>
      <c r="C85" s="1">
        <v>6</v>
      </c>
      <c r="D85" s="17" t="s">
        <v>227</v>
      </c>
      <c r="E85" s="27">
        <v>2</v>
      </c>
      <c r="F85" t="s">
        <v>46</v>
      </c>
      <c r="G85">
        <v>0</v>
      </c>
      <c r="H85" t="s">
        <v>46</v>
      </c>
      <c r="I85">
        <v>0</v>
      </c>
      <c r="J85" t="s">
        <v>46</v>
      </c>
      <c r="K85">
        <v>0</v>
      </c>
      <c r="O85" s="62">
        <f>consoles_PRLighting[[#This Row],[Q-ty2_1]]+consoles_PRLighting[[#This Row],[Q-ty2_2]]+consoles_PRLighting[[#This Row],[Q-ty2_3]]</f>
        <v>0</v>
      </c>
    </row>
    <row r="86" spans="1:15" ht="15.75" x14ac:dyDescent="0.25">
      <c r="A86" s="25"/>
      <c r="C86" s="1">
        <v>7</v>
      </c>
      <c r="D86" s="17" t="s">
        <v>228</v>
      </c>
      <c r="E86" s="26">
        <v>1</v>
      </c>
      <c r="F86" t="s">
        <v>46</v>
      </c>
      <c r="G86">
        <v>0</v>
      </c>
      <c r="H86" t="s">
        <v>46</v>
      </c>
      <c r="I86">
        <v>0</v>
      </c>
      <c r="J86" t="s">
        <v>46</v>
      </c>
      <c r="K86">
        <v>0</v>
      </c>
      <c r="O86" s="62">
        <f>consoles_PRLighting[[#This Row],[Q-ty2_1]]+consoles_PRLighting[[#This Row],[Q-ty2_2]]+consoles_PRLighting[[#This Row],[Q-ty2_3]]</f>
        <v>0</v>
      </c>
    </row>
    <row r="87" spans="1:15" ht="15.75" x14ac:dyDescent="0.25">
      <c r="A87" s="25"/>
      <c r="C87" s="1">
        <v>8</v>
      </c>
      <c r="D87" s="17" t="s">
        <v>229</v>
      </c>
      <c r="E87" s="27">
        <v>1</v>
      </c>
      <c r="F87" t="s">
        <v>46</v>
      </c>
      <c r="G87">
        <v>0</v>
      </c>
      <c r="H87" t="s">
        <v>46</v>
      </c>
      <c r="I87">
        <v>0</v>
      </c>
      <c r="J87" t="s">
        <v>46</v>
      </c>
      <c r="K87">
        <v>0</v>
      </c>
      <c r="O87" s="62">
        <f>consoles_PRLighting[[#This Row],[Q-ty2_1]]+consoles_PRLighting[[#This Row],[Q-ty2_2]]+consoles_PRLighting[[#This Row],[Q-ty2_3]]</f>
        <v>0</v>
      </c>
    </row>
    <row r="88" spans="1:15" ht="15.75" x14ac:dyDescent="0.25">
      <c r="A88" s="25"/>
      <c r="C88" s="1">
        <v>9</v>
      </c>
      <c r="D88" s="17" t="s">
        <v>230</v>
      </c>
      <c r="E88" s="26">
        <v>4</v>
      </c>
      <c r="F88" t="s">
        <v>46</v>
      </c>
      <c r="G88">
        <v>0</v>
      </c>
      <c r="H88" t="s">
        <v>46</v>
      </c>
      <c r="I88">
        <v>0</v>
      </c>
      <c r="J88" t="s">
        <v>46</v>
      </c>
      <c r="K88">
        <v>0</v>
      </c>
      <c r="O88" s="62">
        <f>consoles_PRLighting[[#This Row],[Q-ty2_1]]+consoles_PRLighting[[#This Row],[Q-ty2_2]]+consoles_PRLighting[[#This Row],[Q-ty2_3]]</f>
        <v>0</v>
      </c>
    </row>
    <row r="89" spans="1:15" ht="15.75" x14ac:dyDescent="0.25">
      <c r="A89" s="25"/>
      <c r="C89" s="1">
        <v>10</v>
      </c>
      <c r="D89" s="17" t="s">
        <v>231</v>
      </c>
      <c r="E89" s="27">
        <v>1</v>
      </c>
      <c r="F89" t="s">
        <v>46</v>
      </c>
      <c r="G89">
        <v>0</v>
      </c>
      <c r="H89" t="s">
        <v>46</v>
      </c>
      <c r="I89">
        <v>0</v>
      </c>
      <c r="J89" t="s">
        <v>46</v>
      </c>
      <c r="K89">
        <v>0</v>
      </c>
      <c r="O89" s="62">
        <f>consoles_PRLighting[[#This Row],[Q-ty2_1]]+consoles_PRLighting[[#This Row],[Q-ty2_2]]+consoles_PRLighting[[#This Row],[Q-ty2_3]]</f>
        <v>0</v>
      </c>
    </row>
    <row r="90" spans="1:15" ht="15.75" x14ac:dyDescent="0.25">
      <c r="A90" s="25"/>
      <c r="C90" s="1">
        <v>11</v>
      </c>
      <c r="D90" s="17" t="s">
        <v>232</v>
      </c>
      <c r="E90" s="26">
        <v>1</v>
      </c>
      <c r="F90" t="s">
        <v>46</v>
      </c>
      <c r="G90">
        <v>0</v>
      </c>
      <c r="H90" t="s">
        <v>46</v>
      </c>
      <c r="I90">
        <v>0</v>
      </c>
      <c r="J90" t="s">
        <v>46</v>
      </c>
      <c r="K90">
        <v>0</v>
      </c>
      <c r="O90" s="62">
        <f>consoles_PRLighting[[#This Row],[Q-ty2_1]]+consoles_PRLighting[[#This Row],[Q-ty2_2]]+consoles_PRLighting[[#This Row],[Q-ty2_3]]</f>
        <v>0</v>
      </c>
    </row>
    <row r="91" spans="1:15" ht="15.75" x14ac:dyDescent="0.25">
      <c r="A91" s="25"/>
      <c r="C91" s="1">
        <v>12</v>
      </c>
      <c r="D91" s="17" t="s">
        <v>233</v>
      </c>
      <c r="E91" s="27">
        <v>2</v>
      </c>
      <c r="F91" t="s">
        <v>253</v>
      </c>
      <c r="G91">
        <v>1</v>
      </c>
      <c r="H91" t="s">
        <v>46</v>
      </c>
      <c r="I91">
        <v>0</v>
      </c>
      <c r="J91" t="s">
        <v>46</v>
      </c>
      <c r="K91">
        <v>0</v>
      </c>
      <c r="O91" s="62">
        <f>consoles_PRLighting[[#This Row],[Q-ty2_1]]+consoles_PRLighting[[#This Row],[Q-ty2_2]]+consoles_PRLighting[[#This Row],[Q-ty2_3]]</f>
        <v>1</v>
      </c>
    </row>
    <row r="92" spans="1:15" ht="15.75" x14ac:dyDescent="0.25">
      <c r="A92" s="25"/>
      <c r="C92" s="1">
        <v>13</v>
      </c>
      <c r="D92" s="17" t="s">
        <v>234</v>
      </c>
      <c r="E92" s="26">
        <v>1</v>
      </c>
      <c r="F92" t="s">
        <v>46</v>
      </c>
      <c r="G92">
        <v>0</v>
      </c>
      <c r="H92" t="s">
        <v>46</v>
      </c>
      <c r="I92">
        <v>0</v>
      </c>
      <c r="J92" t="s">
        <v>46</v>
      </c>
      <c r="K92">
        <v>0</v>
      </c>
      <c r="O92" s="62">
        <f>consoles_PRLighting[[#This Row],[Q-ty2_1]]+consoles_PRLighting[[#This Row],[Q-ty2_2]]+consoles_PRLighting[[#This Row],[Q-ty2_3]]</f>
        <v>0</v>
      </c>
    </row>
    <row r="93" spans="1:15" ht="15.75" x14ac:dyDescent="0.25">
      <c r="A93" s="25"/>
      <c r="C93" s="1">
        <v>14</v>
      </c>
      <c r="D93" s="17" t="s">
        <v>235</v>
      </c>
      <c r="E93" s="27">
        <v>1</v>
      </c>
      <c r="F93" t="s">
        <v>46</v>
      </c>
      <c r="G93">
        <v>0</v>
      </c>
      <c r="H93" t="s">
        <v>46</v>
      </c>
      <c r="I93">
        <v>0</v>
      </c>
      <c r="J93" t="s">
        <v>46</v>
      </c>
      <c r="K93">
        <v>0</v>
      </c>
      <c r="O93" s="62">
        <f>consoles_PRLighting[[#This Row],[Q-ty2_1]]+consoles_PRLighting[[#This Row],[Q-ty2_2]]+consoles_PRLighting[[#This Row],[Q-ty2_3]]</f>
        <v>0</v>
      </c>
    </row>
    <row r="94" spans="1:15" ht="15.75" x14ac:dyDescent="0.25">
      <c r="A94" s="25"/>
      <c r="C94" s="1">
        <v>15</v>
      </c>
      <c r="D94" s="17" t="s">
        <v>236</v>
      </c>
      <c r="E94" s="26">
        <v>1</v>
      </c>
      <c r="F94" t="s">
        <v>46</v>
      </c>
      <c r="G94">
        <v>0</v>
      </c>
      <c r="H94" t="s">
        <v>46</v>
      </c>
      <c r="I94">
        <v>0</v>
      </c>
      <c r="J94" t="s">
        <v>46</v>
      </c>
      <c r="K94">
        <v>0</v>
      </c>
      <c r="O94" s="62">
        <f>consoles_PRLighting[[#This Row],[Q-ty2_1]]+consoles_PRLighting[[#This Row],[Q-ty2_2]]+consoles_PRLighting[[#This Row],[Q-ty2_3]]</f>
        <v>0</v>
      </c>
    </row>
    <row r="95" spans="1:15" ht="15.75" x14ac:dyDescent="0.25">
      <c r="A95" s="25"/>
      <c r="C95" s="1">
        <v>16</v>
      </c>
      <c r="D95" s="17" t="s">
        <v>237</v>
      </c>
      <c r="E95" s="27">
        <v>2</v>
      </c>
      <c r="F95" t="s">
        <v>46</v>
      </c>
      <c r="G95">
        <v>0</v>
      </c>
      <c r="H95" t="s">
        <v>46</v>
      </c>
      <c r="I95">
        <v>0</v>
      </c>
      <c r="J95" t="s">
        <v>46</v>
      </c>
      <c r="K95">
        <v>0</v>
      </c>
      <c r="O95" s="62">
        <f>consoles_PRLighting[[#This Row],[Q-ty2_1]]+consoles_PRLighting[[#This Row],[Q-ty2_2]]+consoles_PRLighting[[#This Row],[Q-ty2_3]]</f>
        <v>0</v>
      </c>
    </row>
    <row r="96" spans="1:15" ht="15.75" x14ac:dyDescent="0.25">
      <c r="A96" s="25"/>
      <c r="C96" s="1">
        <v>17</v>
      </c>
      <c r="D96" s="17" t="s">
        <v>238</v>
      </c>
      <c r="E96" s="26">
        <v>2</v>
      </c>
      <c r="F96" t="s">
        <v>46</v>
      </c>
      <c r="G96">
        <v>0</v>
      </c>
      <c r="H96" t="s">
        <v>46</v>
      </c>
      <c r="I96">
        <v>0</v>
      </c>
      <c r="J96" t="s">
        <v>46</v>
      </c>
      <c r="K96">
        <v>0</v>
      </c>
      <c r="O96" s="62">
        <f>consoles_PRLighting[[#This Row],[Q-ty2_1]]+consoles_PRLighting[[#This Row],[Q-ty2_2]]+consoles_PRLighting[[#This Row],[Q-ty2_3]]</f>
        <v>0</v>
      </c>
    </row>
    <row r="97" spans="1:15" ht="15.75" x14ac:dyDescent="0.25">
      <c r="A97" s="25"/>
      <c r="C97" s="1">
        <v>18</v>
      </c>
      <c r="D97" s="17" t="s">
        <v>239</v>
      </c>
      <c r="E97" s="27">
        <v>2</v>
      </c>
      <c r="F97" t="s">
        <v>46</v>
      </c>
      <c r="G97">
        <v>0</v>
      </c>
      <c r="H97" t="s">
        <v>46</v>
      </c>
      <c r="I97">
        <v>0</v>
      </c>
      <c r="J97" t="s">
        <v>46</v>
      </c>
      <c r="K97">
        <v>0</v>
      </c>
      <c r="O97" s="62">
        <f>consoles_PRLighting[[#This Row],[Q-ty2_1]]+consoles_PRLighting[[#This Row],[Q-ty2_2]]+consoles_PRLighting[[#This Row],[Q-ty2_3]]</f>
        <v>0</v>
      </c>
    </row>
    <row r="98" spans="1:15" ht="15.75" x14ac:dyDescent="0.25">
      <c r="A98" s="25"/>
      <c r="C98" s="1">
        <v>19</v>
      </c>
      <c r="D98" s="17" t="s">
        <v>240</v>
      </c>
      <c r="E98" s="26">
        <v>1</v>
      </c>
      <c r="F98" t="s">
        <v>46</v>
      </c>
      <c r="G98">
        <v>0</v>
      </c>
      <c r="H98" t="s">
        <v>46</v>
      </c>
      <c r="I98">
        <v>0</v>
      </c>
      <c r="J98" t="s">
        <v>46</v>
      </c>
      <c r="K98">
        <v>0</v>
      </c>
      <c r="O98" s="62">
        <f>consoles_PRLighting[[#This Row],[Q-ty2_1]]+consoles_PRLighting[[#This Row],[Q-ty2_2]]+consoles_PRLighting[[#This Row],[Q-ty2_3]]</f>
        <v>0</v>
      </c>
    </row>
    <row r="99" spans="1:15" ht="15.75" x14ac:dyDescent="0.25">
      <c r="A99" s="25"/>
      <c r="C99" s="1">
        <v>20</v>
      </c>
      <c r="D99" s="17" t="s">
        <v>241</v>
      </c>
      <c r="E99" s="27">
        <v>2</v>
      </c>
      <c r="F99" t="s">
        <v>46</v>
      </c>
      <c r="G99">
        <v>0</v>
      </c>
      <c r="H99" t="s">
        <v>46</v>
      </c>
      <c r="I99">
        <v>0</v>
      </c>
      <c r="J99" t="s">
        <v>46</v>
      </c>
      <c r="K99">
        <v>0</v>
      </c>
      <c r="O99" s="62">
        <f>consoles_PRLighting[[#This Row],[Q-ty2_1]]+consoles_PRLighting[[#This Row],[Q-ty2_2]]+consoles_PRLighting[[#This Row],[Q-ty2_3]]</f>
        <v>0</v>
      </c>
    </row>
    <row r="100" spans="1:15" ht="15.75" x14ac:dyDescent="0.25">
      <c r="A100" s="25"/>
      <c r="C100" s="1">
        <v>21</v>
      </c>
      <c r="D100" s="17" t="s">
        <v>242</v>
      </c>
      <c r="E100" s="26">
        <v>2</v>
      </c>
      <c r="F100" t="s">
        <v>46</v>
      </c>
      <c r="G100">
        <v>0</v>
      </c>
      <c r="H100" t="s">
        <v>46</v>
      </c>
      <c r="I100">
        <v>0</v>
      </c>
      <c r="J100" t="s">
        <v>46</v>
      </c>
      <c r="K100">
        <v>0</v>
      </c>
      <c r="O100" s="62">
        <f>consoles_PRLighting[[#This Row],[Q-ty2_1]]+consoles_PRLighting[[#This Row],[Q-ty2_2]]+consoles_PRLighting[[#This Row],[Q-ty2_3]]</f>
        <v>0</v>
      </c>
    </row>
    <row r="101" spans="1:15" ht="15.75" x14ac:dyDescent="0.25">
      <c r="A101" s="25"/>
      <c r="C101" s="1">
        <v>22</v>
      </c>
      <c r="D101" s="17" t="s">
        <v>243</v>
      </c>
      <c r="E101" s="27">
        <v>3</v>
      </c>
      <c r="F101" t="s">
        <v>46</v>
      </c>
      <c r="G101">
        <v>0</v>
      </c>
      <c r="H101" t="s">
        <v>46</v>
      </c>
      <c r="I101">
        <v>0</v>
      </c>
      <c r="J101" t="s">
        <v>46</v>
      </c>
      <c r="K101">
        <v>0</v>
      </c>
      <c r="O101" s="62">
        <f>consoles_PRLighting[[#This Row],[Q-ty2_1]]+consoles_PRLighting[[#This Row],[Q-ty2_2]]+consoles_PRLighting[[#This Row],[Q-ty2_3]]</f>
        <v>0</v>
      </c>
    </row>
    <row r="102" spans="1:15" ht="15.75" x14ac:dyDescent="0.25">
      <c r="A102" s="25"/>
      <c r="C102" s="1">
        <v>23</v>
      </c>
      <c r="D102" s="17" t="s">
        <v>244</v>
      </c>
      <c r="E102" s="26">
        <v>1</v>
      </c>
      <c r="F102" t="s">
        <v>46</v>
      </c>
      <c r="G102">
        <v>0</v>
      </c>
      <c r="H102" t="s">
        <v>46</v>
      </c>
      <c r="I102">
        <v>0</v>
      </c>
      <c r="J102" t="s">
        <v>46</v>
      </c>
      <c r="K102">
        <v>0</v>
      </c>
      <c r="O102" s="62">
        <f>consoles_PRLighting[[#This Row],[Q-ty2_1]]+consoles_PRLighting[[#This Row],[Q-ty2_2]]+consoles_PRLighting[[#This Row],[Q-ty2_3]]</f>
        <v>0</v>
      </c>
    </row>
    <row r="103" spans="1:15" ht="15.75" x14ac:dyDescent="0.25">
      <c r="A103" s="25"/>
      <c r="C103" s="1">
        <v>24</v>
      </c>
      <c r="D103" s="17" t="s">
        <v>245</v>
      </c>
      <c r="E103" s="27">
        <v>1</v>
      </c>
      <c r="F103" t="s">
        <v>46</v>
      </c>
      <c r="G103">
        <v>0</v>
      </c>
      <c r="H103" t="s">
        <v>46</v>
      </c>
      <c r="I103">
        <v>0</v>
      </c>
      <c r="J103" t="s">
        <v>46</v>
      </c>
      <c r="K103">
        <v>0</v>
      </c>
      <c r="O103" s="62">
        <f>consoles_PRLighting[[#This Row],[Q-ty2_1]]+consoles_PRLighting[[#This Row],[Q-ty2_2]]+consoles_PRLighting[[#This Row],[Q-ty2_3]]</f>
        <v>0</v>
      </c>
    </row>
    <row r="104" spans="1:15" ht="15.75" x14ac:dyDescent="0.25">
      <c r="A104" s="25"/>
      <c r="C104" s="1">
        <v>25</v>
      </c>
      <c r="D104" s="17" t="s">
        <v>246</v>
      </c>
      <c r="E104" s="26">
        <v>4</v>
      </c>
      <c r="F104" t="s">
        <v>46</v>
      </c>
      <c r="G104">
        <v>0</v>
      </c>
      <c r="H104" t="s">
        <v>46</v>
      </c>
      <c r="I104">
        <v>0</v>
      </c>
      <c r="J104" t="s">
        <v>46</v>
      </c>
      <c r="K104">
        <v>0</v>
      </c>
      <c r="O104" s="62">
        <f>consoles_PRLighting[[#This Row],[Q-ty2_1]]+consoles_PRLighting[[#This Row],[Q-ty2_2]]+consoles_PRLighting[[#This Row],[Q-ty2_3]]</f>
        <v>0</v>
      </c>
    </row>
    <row r="105" spans="1:15" ht="15.75" x14ac:dyDescent="0.25">
      <c r="A105" s="25"/>
      <c r="C105" s="1">
        <v>26</v>
      </c>
      <c r="D105" s="17" t="s">
        <v>247</v>
      </c>
      <c r="E105" s="27">
        <v>1</v>
      </c>
      <c r="F105" t="s">
        <v>46</v>
      </c>
      <c r="G105">
        <v>0</v>
      </c>
      <c r="H105" t="s">
        <v>46</v>
      </c>
      <c r="I105">
        <v>0</v>
      </c>
      <c r="J105" t="s">
        <v>46</v>
      </c>
      <c r="K105">
        <v>0</v>
      </c>
      <c r="O105" s="62">
        <f>consoles_PRLighting[[#This Row],[Q-ty2_1]]+consoles_PRLighting[[#This Row],[Q-ty2_2]]+consoles_PRLighting[[#This Row],[Q-ty2_3]]</f>
        <v>0</v>
      </c>
    </row>
    <row r="106" spans="1:15" ht="15.75" x14ac:dyDescent="0.25">
      <c r="A106" s="25"/>
      <c r="C106" s="1">
        <v>27</v>
      </c>
      <c r="D106" s="17" t="s">
        <v>248</v>
      </c>
      <c r="E106" s="26">
        <v>2</v>
      </c>
      <c r="F106" t="s">
        <v>46</v>
      </c>
      <c r="G106">
        <v>0</v>
      </c>
      <c r="H106" t="s">
        <v>46</v>
      </c>
      <c r="I106">
        <v>0</v>
      </c>
      <c r="J106" t="s">
        <v>46</v>
      </c>
      <c r="K106">
        <v>0</v>
      </c>
      <c r="O106" s="62">
        <f>consoles_PRLighting[[#This Row],[Q-ty2_1]]+consoles_PRLighting[[#This Row],[Q-ty2_2]]+consoles_PRLighting[[#This Row],[Q-ty2_3]]</f>
        <v>0</v>
      </c>
    </row>
    <row r="107" spans="1:15" x14ac:dyDescent="0.25">
      <c r="A107" s="25"/>
    </row>
    <row r="108" spans="1:15" x14ac:dyDescent="0.25">
      <c r="A108" s="25"/>
    </row>
    <row r="117" spans="1:15" x14ac:dyDescent="0.25">
      <c r="C117" s="4" t="s">
        <v>0</v>
      </c>
      <c r="D117" s="16" t="s">
        <v>1</v>
      </c>
      <c r="E117" s="4" t="s">
        <v>2</v>
      </c>
      <c r="F117" s="29" t="s">
        <v>89</v>
      </c>
      <c r="G117" s="7" t="s">
        <v>90</v>
      </c>
      <c r="H117" s="7" t="s">
        <v>91</v>
      </c>
      <c r="I117" s="7" t="s">
        <v>92</v>
      </c>
      <c r="J117" s="7" t="s">
        <v>93</v>
      </c>
      <c r="K117" s="7" t="s">
        <v>94</v>
      </c>
    </row>
    <row r="118" spans="1:15" ht="15.75" x14ac:dyDescent="0.25">
      <c r="C118" s="1">
        <v>1</v>
      </c>
      <c r="D118" s="17" t="s">
        <v>222</v>
      </c>
      <c r="E118" s="26">
        <v>1</v>
      </c>
      <c r="F118" t="s">
        <v>46</v>
      </c>
      <c r="G118">
        <v>0</v>
      </c>
      <c r="H118" t="s">
        <v>46</v>
      </c>
      <c r="I118">
        <v>0</v>
      </c>
      <c r="J118" t="s">
        <v>46</v>
      </c>
      <c r="K118">
        <v>0</v>
      </c>
      <c r="O118" s="64">
        <f>consoles_blackout[[#This Row],[Q-ty3_1]]+consoles_blackout[[#This Row],[Q-ty3_2]]+consoles_blackout[[#This Row],[Q-ty3_3]]</f>
        <v>0</v>
      </c>
    </row>
    <row r="119" spans="1:15" ht="15.75" x14ac:dyDescent="0.25">
      <c r="C119" s="1">
        <v>2</v>
      </c>
      <c r="D119" s="17" t="s">
        <v>223</v>
      </c>
      <c r="E119" s="27">
        <v>1</v>
      </c>
      <c r="F119" t="s">
        <v>46</v>
      </c>
      <c r="G119">
        <v>0</v>
      </c>
      <c r="H119" t="s">
        <v>46</v>
      </c>
      <c r="I119">
        <v>0</v>
      </c>
      <c r="J119" t="s">
        <v>46</v>
      </c>
      <c r="K119">
        <v>0</v>
      </c>
      <c r="O119" s="64">
        <f>consoles_blackout[[#This Row],[Q-ty3_1]]+consoles_blackout[[#This Row],[Q-ty3_2]]+consoles_blackout[[#This Row],[Q-ty3_3]]</f>
        <v>0</v>
      </c>
    </row>
    <row r="120" spans="1:15" ht="15.75" x14ac:dyDescent="0.25">
      <c r="A120" s="25"/>
      <c r="C120" s="1">
        <v>3</v>
      </c>
      <c r="D120" s="17" t="s">
        <v>224</v>
      </c>
      <c r="E120" s="26">
        <v>1</v>
      </c>
      <c r="F120" t="s">
        <v>46</v>
      </c>
      <c r="G120">
        <v>0</v>
      </c>
      <c r="H120" t="s">
        <v>46</v>
      </c>
      <c r="I120">
        <v>0</v>
      </c>
      <c r="J120" t="s">
        <v>46</v>
      </c>
      <c r="K120">
        <v>0</v>
      </c>
      <c r="O120" s="64">
        <f>consoles_blackout[[#This Row],[Q-ty3_1]]+consoles_blackout[[#This Row],[Q-ty3_2]]+consoles_blackout[[#This Row],[Q-ty3_3]]</f>
        <v>0</v>
      </c>
    </row>
    <row r="121" spans="1:15" ht="15.75" x14ac:dyDescent="0.25">
      <c r="A121" s="25"/>
      <c r="C121" s="1">
        <v>4</v>
      </c>
      <c r="D121" s="17" t="s">
        <v>225</v>
      </c>
      <c r="E121" s="27">
        <v>1</v>
      </c>
      <c r="F121" t="s">
        <v>46</v>
      </c>
      <c r="G121">
        <v>0</v>
      </c>
      <c r="H121" t="s">
        <v>46</v>
      </c>
      <c r="I121">
        <v>0</v>
      </c>
      <c r="J121" t="s">
        <v>46</v>
      </c>
      <c r="K121">
        <v>0</v>
      </c>
      <c r="O121" s="64">
        <f>consoles_blackout[[#This Row],[Q-ty3_1]]+consoles_blackout[[#This Row],[Q-ty3_2]]+consoles_blackout[[#This Row],[Q-ty3_3]]</f>
        <v>0</v>
      </c>
    </row>
    <row r="122" spans="1:15" ht="15.75" x14ac:dyDescent="0.25">
      <c r="A122" s="25"/>
      <c r="C122" s="1">
        <v>5</v>
      </c>
      <c r="D122" s="17" t="s">
        <v>226</v>
      </c>
      <c r="E122" s="26">
        <v>1</v>
      </c>
      <c r="F122" t="s">
        <v>46</v>
      </c>
      <c r="G122">
        <v>0</v>
      </c>
      <c r="H122" t="s">
        <v>46</v>
      </c>
      <c r="I122">
        <v>0</v>
      </c>
      <c r="J122" t="s">
        <v>46</v>
      </c>
      <c r="K122">
        <v>0</v>
      </c>
      <c r="O122" s="64">
        <f>consoles_blackout[[#This Row],[Q-ty3_1]]+consoles_blackout[[#This Row],[Q-ty3_2]]+consoles_blackout[[#This Row],[Q-ty3_3]]</f>
        <v>0</v>
      </c>
    </row>
    <row r="123" spans="1:15" ht="15.75" x14ac:dyDescent="0.25">
      <c r="A123" s="25"/>
      <c r="C123" s="1">
        <v>6</v>
      </c>
      <c r="D123" s="17" t="s">
        <v>227</v>
      </c>
      <c r="E123" s="27">
        <v>2</v>
      </c>
      <c r="F123" t="s">
        <v>46</v>
      </c>
      <c r="G123">
        <v>0</v>
      </c>
      <c r="H123" t="s">
        <v>46</v>
      </c>
      <c r="I123">
        <v>0</v>
      </c>
      <c r="J123" t="s">
        <v>46</v>
      </c>
      <c r="K123">
        <v>0</v>
      </c>
      <c r="O123" s="64">
        <f>consoles_blackout[[#This Row],[Q-ty3_1]]+consoles_blackout[[#This Row],[Q-ty3_2]]+consoles_blackout[[#This Row],[Q-ty3_3]]</f>
        <v>0</v>
      </c>
    </row>
    <row r="124" spans="1:15" ht="15.75" x14ac:dyDescent="0.25">
      <c r="A124" s="25"/>
      <c r="C124" s="1">
        <v>7</v>
      </c>
      <c r="D124" s="17" t="s">
        <v>228</v>
      </c>
      <c r="E124" s="26">
        <v>1</v>
      </c>
      <c r="F124" t="s">
        <v>46</v>
      </c>
      <c r="G124">
        <v>0</v>
      </c>
      <c r="H124" t="s">
        <v>46</v>
      </c>
      <c r="I124">
        <v>0</v>
      </c>
      <c r="J124" t="s">
        <v>46</v>
      </c>
      <c r="K124">
        <v>0</v>
      </c>
      <c r="O124" s="64">
        <f>consoles_blackout[[#This Row],[Q-ty3_1]]+consoles_blackout[[#This Row],[Q-ty3_2]]+consoles_blackout[[#This Row],[Q-ty3_3]]</f>
        <v>0</v>
      </c>
    </row>
    <row r="125" spans="1:15" ht="15.75" x14ac:dyDescent="0.25">
      <c r="A125" s="25"/>
      <c r="C125" s="1">
        <v>8</v>
      </c>
      <c r="D125" s="17" t="s">
        <v>229</v>
      </c>
      <c r="E125" s="27">
        <v>1</v>
      </c>
      <c r="F125" t="s">
        <v>46</v>
      </c>
      <c r="G125">
        <v>0</v>
      </c>
      <c r="H125" t="s">
        <v>46</v>
      </c>
      <c r="I125">
        <v>0</v>
      </c>
      <c r="J125" t="s">
        <v>46</v>
      </c>
      <c r="K125">
        <v>0</v>
      </c>
      <c r="O125" s="64">
        <f>consoles_blackout[[#This Row],[Q-ty3_1]]+consoles_blackout[[#This Row],[Q-ty3_2]]+consoles_blackout[[#This Row],[Q-ty3_3]]</f>
        <v>0</v>
      </c>
    </row>
    <row r="126" spans="1:15" ht="15.75" x14ac:dyDescent="0.25">
      <c r="A126" s="25"/>
      <c r="C126" s="1">
        <v>9</v>
      </c>
      <c r="D126" s="17" t="s">
        <v>230</v>
      </c>
      <c r="E126" s="26">
        <v>4</v>
      </c>
      <c r="F126" t="s">
        <v>46</v>
      </c>
      <c r="G126">
        <v>0</v>
      </c>
      <c r="H126" t="s">
        <v>46</v>
      </c>
      <c r="I126">
        <v>0</v>
      </c>
      <c r="J126" t="s">
        <v>46</v>
      </c>
      <c r="K126">
        <v>0</v>
      </c>
      <c r="O126" s="64">
        <f>consoles_blackout[[#This Row],[Q-ty3_1]]+consoles_blackout[[#This Row],[Q-ty3_2]]+consoles_blackout[[#This Row],[Q-ty3_3]]</f>
        <v>0</v>
      </c>
    </row>
    <row r="127" spans="1:15" ht="15.75" x14ac:dyDescent="0.25">
      <c r="A127" s="25"/>
      <c r="C127" s="1">
        <v>10</v>
      </c>
      <c r="D127" s="17" t="s">
        <v>231</v>
      </c>
      <c r="E127" s="27">
        <v>1</v>
      </c>
      <c r="F127" t="s">
        <v>46</v>
      </c>
      <c r="G127">
        <v>0</v>
      </c>
      <c r="H127" t="s">
        <v>46</v>
      </c>
      <c r="I127">
        <v>0</v>
      </c>
      <c r="J127" t="s">
        <v>46</v>
      </c>
      <c r="K127">
        <v>0</v>
      </c>
      <c r="O127" s="64">
        <f>consoles_blackout[[#This Row],[Q-ty3_1]]+consoles_blackout[[#This Row],[Q-ty3_2]]+consoles_blackout[[#This Row],[Q-ty3_3]]</f>
        <v>0</v>
      </c>
    </row>
    <row r="128" spans="1:15" ht="15.75" x14ac:dyDescent="0.25">
      <c r="A128" s="25"/>
      <c r="C128" s="1">
        <v>11</v>
      </c>
      <c r="D128" s="17" t="s">
        <v>232</v>
      </c>
      <c r="E128" s="26">
        <v>1</v>
      </c>
      <c r="F128" t="s">
        <v>46</v>
      </c>
      <c r="G128">
        <v>0</v>
      </c>
      <c r="H128" t="s">
        <v>46</v>
      </c>
      <c r="I128">
        <v>0</v>
      </c>
      <c r="J128" t="s">
        <v>46</v>
      </c>
      <c r="K128">
        <v>0</v>
      </c>
      <c r="O128" s="64">
        <f>consoles_blackout[[#This Row],[Q-ty3_1]]+consoles_blackout[[#This Row],[Q-ty3_2]]+consoles_blackout[[#This Row],[Q-ty3_3]]</f>
        <v>0</v>
      </c>
    </row>
    <row r="129" spans="1:15" ht="15.75" x14ac:dyDescent="0.25">
      <c r="A129" s="25"/>
      <c r="C129" s="1">
        <v>12</v>
      </c>
      <c r="D129" s="17" t="s">
        <v>233</v>
      </c>
      <c r="E129" s="27">
        <v>2</v>
      </c>
      <c r="F129" t="s">
        <v>253</v>
      </c>
      <c r="G129">
        <v>1</v>
      </c>
      <c r="H129" t="s">
        <v>46</v>
      </c>
      <c r="I129">
        <v>0</v>
      </c>
      <c r="J129" t="s">
        <v>46</v>
      </c>
      <c r="K129">
        <v>0</v>
      </c>
      <c r="O129" s="64">
        <f>consoles_blackout[[#This Row],[Q-ty3_1]]+consoles_blackout[[#This Row],[Q-ty3_2]]+consoles_blackout[[#This Row],[Q-ty3_3]]</f>
        <v>1</v>
      </c>
    </row>
    <row r="130" spans="1:15" ht="15.75" x14ac:dyDescent="0.25">
      <c r="A130" s="25"/>
      <c r="C130" s="1">
        <v>13</v>
      </c>
      <c r="D130" s="17" t="s">
        <v>234</v>
      </c>
      <c r="E130" s="26">
        <v>1</v>
      </c>
      <c r="F130" t="s">
        <v>46</v>
      </c>
      <c r="G130">
        <v>0</v>
      </c>
      <c r="H130" t="s">
        <v>46</v>
      </c>
      <c r="I130">
        <v>0</v>
      </c>
      <c r="J130" t="s">
        <v>46</v>
      </c>
      <c r="K130">
        <v>0</v>
      </c>
      <c r="O130" s="64">
        <f>consoles_blackout[[#This Row],[Q-ty3_1]]+consoles_blackout[[#This Row],[Q-ty3_2]]+consoles_blackout[[#This Row],[Q-ty3_3]]</f>
        <v>0</v>
      </c>
    </row>
    <row r="131" spans="1:15" ht="15.75" x14ac:dyDescent="0.25">
      <c r="A131" s="25"/>
      <c r="C131" s="1">
        <v>14</v>
      </c>
      <c r="D131" s="17" t="s">
        <v>235</v>
      </c>
      <c r="E131" s="27">
        <v>1</v>
      </c>
      <c r="F131" t="s">
        <v>46</v>
      </c>
      <c r="G131">
        <v>0</v>
      </c>
      <c r="H131" t="s">
        <v>46</v>
      </c>
      <c r="I131">
        <v>0</v>
      </c>
      <c r="J131" t="s">
        <v>46</v>
      </c>
      <c r="K131">
        <v>0</v>
      </c>
      <c r="O131" s="64">
        <f>consoles_blackout[[#This Row],[Q-ty3_1]]+consoles_blackout[[#This Row],[Q-ty3_2]]+consoles_blackout[[#This Row],[Q-ty3_3]]</f>
        <v>0</v>
      </c>
    </row>
    <row r="132" spans="1:15" ht="15.75" x14ac:dyDescent="0.25">
      <c r="A132" s="25"/>
      <c r="C132" s="1">
        <v>15</v>
      </c>
      <c r="D132" s="17" t="s">
        <v>236</v>
      </c>
      <c r="E132" s="26">
        <v>1</v>
      </c>
      <c r="F132" t="s">
        <v>46</v>
      </c>
      <c r="G132">
        <v>0</v>
      </c>
      <c r="H132" t="s">
        <v>46</v>
      </c>
      <c r="I132">
        <v>0</v>
      </c>
      <c r="J132" t="s">
        <v>46</v>
      </c>
      <c r="K132">
        <v>0</v>
      </c>
      <c r="O132" s="64">
        <f>consoles_blackout[[#This Row],[Q-ty3_1]]+consoles_blackout[[#This Row],[Q-ty3_2]]+consoles_blackout[[#This Row],[Q-ty3_3]]</f>
        <v>0</v>
      </c>
    </row>
    <row r="133" spans="1:15" ht="15.75" x14ac:dyDescent="0.25">
      <c r="A133" s="25"/>
      <c r="C133" s="1">
        <v>16</v>
      </c>
      <c r="D133" s="17" t="s">
        <v>237</v>
      </c>
      <c r="E133" s="27">
        <v>2</v>
      </c>
      <c r="F133" t="s">
        <v>46</v>
      </c>
      <c r="G133">
        <v>0</v>
      </c>
      <c r="H133" t="s">
        <v>46</v>
      </c>
      <c r="I133">
        <v>0</v>
      </c>
      <c r="J133" t="s">
        <v>46</v>
      </c>
      <c r="K133">
        <v>0</v>
      </c>
      <c r="O133" s="64">
        <f>consoles_blackout[[#This Row],[Q-ty3_1]]+consoles_blackout[[#This Row],[Q-ty3_2]]+consoles_blackout[[#This Row],[Q-ty3_3]]</f>
        <v>0</v>
      </c>
    </row>
    <row r="134" spans="1:15" ht="15.75" x14ac:dyDescent="0.25">
      <c r="A134" s="25"/>
      <c r="C134" s="1">
        <v>17</v>
      </c>
      <c r="D134" s="17" t="s">
        <v>238</v>
      </c>
      <c r="E134" s="26">
        <v>2</v>
      </c>
      <c r="F134" t="s">
        <v>254</v>
      </c>
      <c r="G134">
        <v>1</v>
      </c>
      <c r="H134" t="s">
        <v>46</v>
      </c>
      <c r="I134">
        <v>0</v>
      </c>
      <c r="J134" t="s">
        <v>46</v>
      </c>
      <c r="K134">
        <v>0</v>
      </c>
      <c r="O134" s="64">
        <f>consoles_blackout[[#This Row],[Q-ty3_1]]+consoles_blackout[[#This Row],[Q-ty3_2]]+consoles_blackout[[#This Row],[Q-ty3_3]]</f>
        <v>1</v>
      </c>
    </row>
    <row r="135" spans="1:15" ht="15.75" x14ac:dyDescent="0.25">
      <c r="A135" s="25"/>
      <c r="C135" s="1">
        <v>18</v>
      </c>
      <c r="D135" s="17" t="s">
        <v>239</v>
      </c>
      <c r="E135" s="27">
        <v>2</v>
      </c>
      <c r="F135" t="s">
        <v>46</v>
      </c>
      <c r="G135">
        <v>0</v>
      </c>
      <c r="H135" t="s">
        <v>46</v>
      </c>
      <c r="I135">
        <v>0</v>
      </c>
      <c r="J135" t="s">
        <v>46</v>
      </c>
      <c r="K135">
        <v>0</v>
      </c>
      <c r="O135" s="64">
        <f>consoles_blackout[[#This Row],[Q-ty3_1]]+consoles_blackout[[#This Row],[Q-ty3_2]]+consoles_blackout[[#This Row],[Q-ty3_3]]</f>
        <v>0</v>
      </c>
    </row>
    <row r="136" spans="1:15" ht="15.75" x14ac:dyDescent="0.25">
      <c r="A136" s="25"/>
      <c r="C136" s="1">
        <v>19</v>
      </c>
      <c r="D136" s="17" t="s">
        <v>240</v>
      </c>
      <c r="E136" s="26">
        <v>1</v>
      </c>
      <c r="F136" t="s">
        <v>46</v>
      </c>
      <c r="G136">
        <v>0</v>
      </c>
      <c r="H136" t="s">
        <v>46</v>
      </c>
      <c r="I136">
        <v>0</v>
      </c>
      <c r="J136" t="s">
        <v>46</v>
      </c>
      <c r="K136">
        <v>0</v>
      </c>
      <c r="O136" s="64">
        <f>consoles_blackout[[#This Row],[Q-ty3_1]]+consoles_blackout[[#This Row],[Q-ty3_2]]+consoles_blackout[[#This Row],[Q-ty3_3]]</f>
        <v>0</v>
      </c>
    </row>
    <row r="137" spans="1:15" ht="15.75" x14ac:dyDescent="0.25">
      <c r="A137" s="25"/>
      <c r="C137" s="1">
        <v>20</v>
      </c>
      <c r="D137" s="17" t="s">
        <v>241</v>
      </c>
      <c r="E137" s="27">
        <v>2</v>
      </c>
      <c r="F137" t="s">
        <v>46</v>
      </c>
      <c r="G137">
        <v>0</v>
      </c>
      <c r="H137" t="s">
        <v>46</v>
      </c>
      <c r="I137">
        <v>0</v>
      </c>
      <c r="J137" t="s">
        <v>46</v>
      </c>
      <c r="K137">
        <v>0</v>
      </c>
      <c r="O137" s="64">
        <f>consoles_blackout[[#This Row],[Q-ty3_1]]+consoles_blackout[[#This Row],[Q-ty3_2]]+consoles_blackout[[#This Row],[Q-ty3_3]]</f>
        <v>0</v>
      </c>
    </row>
    <row r="138" spans="1:15" ht="15.75" x14ac:dyDescent="0.25">
      <c r="A138" s="25"/>
      <c r="C138" s="1">
        <v>21</v>
      </c>
      <c r="D138" s="17" t="s">
        <v>242</v>
      </c>
      <c r="E138" s="26">
        <v>2</v>
      </c>
      <c r="F138" t="s">
        <v>46</v>
      </c>
      <c r="G138">
        <v>0</v>
      </c>
      <c r="H138" t="s">
        <v>46</v>
      </c>
      <c r="I138">
        <v>0</v>
      </c>
      <c r="J138" t="s">
        <v>46</v>
      </c>
      <c r="K138">
        <v>0</v>
      </c>
      <c r="O138" s="64">
        <f>consoles_blackout[[#This Row],[Q-ty3_1]]+consoles_blackout[[#This Row],[Q-ty3_2]]+consoles_blackout[[#This Row],[Q-ty3_3]]</f>
        <v>0</v>
      </c>
    </row>
    <row r="139" spans="1:15" ht="15.75" x14ac:dyDescent="0.25">
      <c r="A139" s="25"/>
      <c r="C139" s="1">
        <v>22</v>
      </c>
      <c r="D139" s="17" t="s">
        <v>243</v>
      </c>
      <c r="E139" s="27">
        <v>3</v>
      </c>
      <c r="F139" t="s">
        <v>46</v>
      </c>
      <c r="G139">
        <v>0</v>
      </c>
      <c r="H139" t="s">
        <v>46</v>
      </c>
      <c r="I139">
        <v>0</v>
      </c>
      <c r="J139" t="s">
        <v>46</v>
      </c>
      <c r="K139">
        <v>0</v>
      </c>
      <c r="O139" s="64">
        <f>consoles_blackout[[#This Row],[Q-ty3_1]]+consoles_blackout[[#This Row],[Q-ty3_2]]+consoles_blackout[[#This Row],[Q-ty3_3]]</f>
        <v>0</v>
      </c>
    </row>
    <row r="140" spans="1:15" ht="15.75" x14ac:dyDescent="0.25">
      <c r="A140" s="25"/>
      <c r="C140" s="1">
        <v>23</v>
      </c>
      <c r="D140" s="17" t="s">
        <v>244</v>
      </c>
      <c r="E140" s="26">
        <v>1</v>
      </c>
      <c r="F140" t="s">
        <v>46</v>
      </c>
      <c r="G140">
        <v>0</v>
      </c>
      <c r="H140" t="s">
        <v>46</v>
      </c>
      <c r="I140">
        <v>0</v>
      </c>
      <c r="J140" t="s">
        <v>46</v>
      </c>
      <c r="K140">
        <v>0</v>
      </c>
      <c r="O140" s="64">
        <f>consoles_blackout[[#This Row],[Q-ty3_1]]+consoles_blackout[[#This Row],[Q-ty3_2]]+consoles_blackout[[#This Row],[Q-ty3_3]]</f>
        <v>0</v>
      </c>
    </row>
    <row r="141" spans="1:15" ht="15.75" x14ac:dyDescent="0.25">
      <c r="A141" s="25"/>
      <c r="C141" s="1">
        <v>24</v>
      </c>
      <c r="D141" s="17" t="s">
        <v>245</v>
      </c>
      <c r="E141" s="27">
        <v>1</v>
      </c>
      <c r="F141" t="s">
        <v>46</v>
      </c>
      <c r="G141">
        <v>0</v>
      </c>
      <c r="H141" t="s">
        <v>46</v>
      </c>
      <c r="I141">
        <v>0</v>
      </c>
      <c r="J141" t="s">
        <v>46</v>
      </c>
      <c r="K141">
        <v>0</v>
      </c>
      <c r="O141" s="64">
        <f>consoles_blackout[[#This Row],[Q-ty3_1]]+consoles_blackout[[#This Row],[Q-ty3_2]]+consoles_blackout[[#This Row],[Q-ty3_3]]</f>
        <v>0</v>
      </c>
    </row>
    <row r="142" spans="1:15" ht="15.75" x14ac:dyDescent="0.25">
      <c r="A142" s="25"/>
      <c r="C142" s="1">
        <v>25</v>
      </c>
      <c r="D142" s="17" t="s">
        <v>246</v>
      </c>
      <c r="E142" s="26">
        <v>4</v>
      </c>
      <c r="F142" t="s">
        <v>46</v>
      </c>
      <c r="G142">
        <v>0</v>
      </c>
      <c r="H142" t="s">
        <v>46</v>
      </c>
      <c r="I142">
        <v>0</v>
      </c>
      <c r="J142" t="s">
        <v>46</v>
      </c>
      <c r="K142">
        <v>0</v>
      </c>
      <c r="O142" s="64">
        <f>consoles_blackout[[#This Row],[Q-ty3_1]]+consoles_blackout[[#This Row],[Q-ty3_2]]+consoles_blackout[[#This Row],[Q-ty3_3]]</f>
        <v>0</v>
      </c>
    </row>
    <row r="143" spans="1:15" ht="15.75" x14ac:dyDescent="0.25">
      <c r="A143" s="25"/>
      <c r="C143" s="1">
        <v>26</v>
      </c>
      <c r="D143" s="17" t="s">
        <v>247</v>
      </c>
      <c r="E143" s="27">
        <v>1</v>
      </c>
      <c r="F143" t="s">
        <v>46</v>
      </c>
      <c r="G143">
        <v>0</v>
      </c>
      <c r="H143" t="s">
        <v>46</v>
      </c>
      <c r="I143">
        <v>0</v>
      </c>
      <c r="J143" t="s">
        <v>46</v>
      </c>
      <c r="K143">
        <v>0</v>
      </c>
      <c r="O143" s="64">
        <f>consoles_blackout[[#This Row],[Q-ty3_1]]+consoles_blackout[[#This Row],[Q-ty3_2]]+consoles_blackout[[#This Row],[Q-ty3_3]]</f>
        <v>0</v>
      </c>
    </row>
    <row r="144" spans="1:15" ht="15.75" x14ac:dyDescent="0.25">
      <c r="A144" s="25"/>
      <c r="C144" s="1">
        <v>27</v>
      </c>
      <c r="D144" s="17" t="s">
        <v>248</v>
      </c>
      <c r="E144" s="26">
        <v>2</v>
      </c>
      <c r="F144" t="s">
        <v>46</v>
      </c>
      <c r="G144">
        <v>0</v>
      </c>
      <c r="H144" t="s">
        <v>46</v>
      </c>
      <c r="I144">
        <v>0</v>
      </c>
      <c r="J144" t="s">
        <v>46</v>
      </c>
      <c r="K144">
        <v>0</v>
      </c>
      <c r="O144" s="64">
        <f>consoles_blackout[[#This Row],[Q-ty3_1]]+consoles_blackout[[#This Row],[Q-ty3_2]]+consoles_blackout[[#This Row],[Q-ty3_3]]</f>
        <v>0</v>
      </c>
    </row>
    <row r="145" spans="1:15" x14ac:dyDescent="0.25">
      <c r="A145" s="25"/>
    </row>
    <row r="146" spans="1:15" x14ac:dyDescent="0.25">
      <c r="A146" s="25"/>
    </row>
    <row r="155" spans="1:15" x14ac:dyDescent="0.25">
      <c r="C155" s="4" t="s">
        <v>0</v>
      </c>
      <c r="D155" s="16" t="s">
        <v>1</v>
      </c>
      <c r="E155" s="4" t="s">
        <v>2</v>
      </c>
      <c r="F155" s="30" t="s">
        <v>103</v>
      </c>
      <c r="G155" s="8" t="s">
        <v>104</v>
      </c>
      <c r="H155" s="8" t="s">
        <v>105</v>
      </c>
      <c r="I155" s="8" t="s">
        <v>106</v>
      </c>
      <c r="J155" s="8" t="s">
        <v>107</v>
      </c>
      <c r="K155" s="8" t="s">
        <v>108</v>
      </c>
    </row>
    <row r="156" spans="1:15" ht="15.75" x14ac:dyDescent="0.25">
      <c r="C156" s="1">
        <v>1</v>
      </c>
      <c r="D156" s="17" t="s">
        <v>222</v>
      </c>
      <c r="E156" s="26">
        <v>1</v>
      </c>
      <c r="F156" t="s">
        <v>46</v>
      </c>
      <c r="G156">
        <v>0</v>
      </c>
      <c r="H156" t="s">
        <v>46</v>
      </c>
      <c r="I156">
        <v>0</v>
      </c>
      <c r="J156" t="s">
        <v>46</v>
      </c>
      <c r="K156">
        <v>0</v>
      </c>
      <c r="O156" s="65">
        <f>consoles_vision[[#This Row],[Q-ty4_1]]+consoles_vision[[#This Row],[Q-ty4_2]]+consoles_vision[[#This Row],[Q-ty4_3]]</f>
        <v>0</v>
      </c>
    </row>
    <row r="157" spans="1:15" ht="15.75" x14ac:dyDescent="0.25">
      <c r="C157" s="1">
        <v>2</v>
      </c>
      <c r="D157" s="17" t="s">
        <v>223</v>
      </c>
      <c r="E157" s="27">
        <v>1</v>
      </c>
      <c r="F157" t="s">
        <v>46</v>
      </c>
      <c r="G157">
        <v>0</v>
      </c>
      <c r="H157" t="s">
        <v>46</v>
      </c>
      <c r="I157">
        <v>0</v>
      </c>
      <c r="J157" t="s">
        <v>46</v>
      </c>
      <c r="K157">
        <v>0</v>
      </c>
      <c r="O157" s="65">
        <f>consoles_vision[[#This Row],[Q-ty4_1]]+consoles_vision[[#This Row],[Q-ty4_2]]+consoles_vision[[#This Row],[Q-ty4_3]]</f>
        <v>0</v>
      </c>
    </row>
    <row r="158" spans="1:15" ht="15.75" x14ac:dyDescent="0.25">
      <c r="A158" s="25"/>
      <c r="C158" s="1">
        <v>3</v>
      </c>
      <c r="D158" s="17" t="s">
        <v>224</v>
      </c>
      <c r="E158" s="26">
        <v>1</v>
      </c>
      <c r="F158" t="s">
        <v>46</v>
      </c>
      <c r="G158">
        <v>0</v>
      </c>
      <c r="H158" t="s">
        <v>46</v>
      </c>
      <c r="I158">
        <v>0</v>
      </c>
      <c r="J158" t="s">
        <v>46</v>
      </c>
      <c r="K158">
        <v>0</v>
      </c>
      <c r="O158" s="65">
        <f>consoles_vision[[#This Row],[Q-ty4_1]]+consoles_vision[[#This Row],[Q-ty4_2]]+consoles_vision[[#This Row],[Q-ty4_3]]</f>
        <v>0</v>
      </c>
    </row>
    <row r="159" spans="1:15" ht="15.75" x14ac:dyDescent="0.25">
      <c r="A159" s="25"/>
      <c r="C159" s="1">
        <v>4</v>
      </c>
      <c r="D159" s="17" t="s">
        <v>225</v>
      </c>
      <c r="E159" s="27">
        <v>1</v>
      </c>
      <c r="F159" t="s">
        <v>46</v>
      </c>
      <c r="G159">
        <v>0</v>
      </c>
      <c r="H159" t="s">
        <v>46</v>
      </c>
      <c r="I159">
        <v>0</v>
      </c>
      <c r="J159" t="s">
        <v>46</v>
      </c>
      <c r="K159">
        <v>0</v>
      </c>
      <c r="O159" s="65">
        <f>consoles_vision[[#This Row],[Q-ty4_1]]+consoles_vision[[#This Row],[Q-ty4_2]]+consoles_vision[[#This Row],[Q-ty4_3]]</f>
        <v>0</v>
      </c>
    </row>
    <row r="160" spans="1:15" ht="15.75" x14ac:dyDescent="0.25">
      <c r="A160" s="25"/>
      <c r="C160" s="1">
        <v>5</v>
      </c>
      <c r="D160" s="17" t="s">
        <v>226</v>
      </c>
      <c r="E160" s="26">
        <v>1</v>
      </c>
      <c r="F160" t="s">
        <v>255</v>
      </c>
      <c r="G160">
        <v>1</v>
      </c>
      <c r="H160" t="s">
        <v>46</v>
      </c>
      <c r="I160">
        <v>0</v>
      </c>
      <c r="J160" t="s">
        <v>46</v>
      </c>
      <c r="K160">
        <v>0</v>
      </c>
      <c r="O160" s="65">
        <f>consoles_vision[[#This Row],[Q-ty4_1]]+consoles_vision[[#This Row],[Q-ty4_2]]+consoles_vision[[#This Row],[Q-ty4_3]]</f>
        <v>1</v>
      </c>
    </row>
    <row r="161" spans="1:15" ht="15.75" x14ac:dyDescent="0.25">
      <c r="A161" s="25"/>
      <c r="C161" s="1">
        <v>6</v>
      </c>
      <c r="D161" s="17" t="s">
        <v>227</v>
      </c>
      <c r="E161" s="27">
        <v>2</v>
      </c>
      <c r="F161" t="s">
        <v>256</v>
      </c>
      <c r="G161">
        <v>1</v>
      </c>
      <c r="H161" t="s">
        <v>46</v>
      </c>
      <c r="I161">
        <v>0</v>
      </c>
      <c r="J161" t="s">
        <v>46</v>
      </c>
      <c r="K161">
        <v>0</v>
      </c>
      <c r="O161" s="65">
        <f>consoles_vision[[#This Row],[Q-ty4_1]]+consoles_vision[[#This Row],[Q-ty4_2]]+consoles_vision[[#This Row],[Q-ty4_3]]</f>
        <v>1</v>
      </c>
    </row>
    <row r="162" spans="1:15" ht="15.75" x14ac:dyDescent="0.25">
      <c r="A162" s="25"/>
      <c r="C162" s="1">
        <v>7</v>
      </c>
      <c r="D162" s="17" t="s">
        <v>228</v>
      </c>
      <c r="E162" s="26">
        <v>1</v>
      </c>
      <c r="F162" t="s">
        <v>46</v>
      </c>
      <c r="G162">
        <v>0</v>
      </c>
      <c r="H162" t="s">
        <v>46</v>
      </c>
      <c r="I162">
        <v>0</v>
      </c>
      <c r="J162" t="s">
        <v>46</v>
      </c>
      <c r="K162">
        <v>0</v>
      </c>
      <c r="O162" s="65">
        <f>consoles_vision[[#This Row],[Q-ty4_1]]+consoles_vision[[#This Row],[Q-ty4_2]]+consoles_vision[[#This Row],[Q-ty4_3]]</f>
        <v>0</v>
      </c>
    </row>
    <row r="163" spans="1:15" ht="15.75" x14ac:dyDescent="0.25">
      <c r="A163" s="25"/>
      <c r="C163" s="1">
        <v>8</v>
      </c>
      <c r="D163" s="17" t="s">
        <v>229</v>
      </c>
      <c r="E163" s="27">
        <v>1</v>
      </c>
      <c r="F163" t="s">
        <v>46</v>
      </c>
      <c r="G163">
        <v>0</v>
      </c>
      <c r="H163" t="s">
        <v>46</v>
      </c>
      <c r="I163">
        <v>0</v>
      </c>
      <c r="J163" t="s">
        <v>46</v>
      </c>
      <c r="K163">
        <v>0</v>
      </c>
      <c r="O163" s="65">
        <f>consoles_vision[[#This Row],[Q-ty4_1]]+consoles_vision[[#This Row],[Q-ty4_2]]+consoles_vision[[#This Row],[Q-ty4_3]]</f>
        <v>0</v>
      </c>
    </row>
    <row r="164" spans="1:15" ht="15.75" x14ac:dyDescent="0.25">
      <c r="A164" s="25"/>
      <c r="C164" s="1">
        <v>9</v>
      </c>
      <c r="D164" s="17" t="s">
        <v>230</v>
      </c>
      <c r="E164" s="26">
        <v>4</v>
      </c>
      <c r="F164" t="s">
        <v>46</v>
      </c>
      <c r="G164">
        <v>0</v>
      </c>
      <c r="H164" t="s">
        <v>46</v>
      </c>
      <c r="I164">
        <v>0</v>
      </c>
      <c r="J164" t="s">
        <v>46</v>
      </c>
      <c r="K164">
        <v>0</v>
      </c>
      <c r="O164" s="65">
        <f>consoles_vision[[#This Row],[Q-ty4_1]]+consoles_vision[[#This Row],[Q-ty4_2]]+consoles_vision[[#This Row],[Q-ty4_3]]</f>
        <v>0</v>
      </c>
    </row>
    <row r="165" spans="1:15" ht="15.75" x14ac:dyDescent="0.25">
      <c r="A165" s="25"/>
      <c r="C165" s="1">
        <v>10</v>
      </c>
      <c r="D165" s="17" t="s">
        <v>231</v>
      </c>
      <c r="E165" s="27">
        <v>1</v>
      </c>
      <c r="F165" t="s">
        <v>46</v>
      </c>
      <c r="G165">
        <v>0</v>
      </c>
      <c r="H165" t="s">
        <v>46</v>
      </c>
      <c r="I165">
        <v>0</v>
      </c>
      <c r="J165" t="s">
        <v>46</v>
      </c>
      <c r="K165">
        <v>0</v>
      </c>
      <c r="O165" s="65">
        <f>consoles_vision[[#This Row],[Q-ty4_1]]+consoles_vision[[#This Row],[Q-ty4_2]]+consoles_vision[[#This Row],[Q-ty4_3]]</f>
        <v>0</v>
      </c>
    </row>
    <row r="166" spans="1:15" ht="15.75" x14ac:dyDescent="0.25">
      <c r="A166" s="25"/>
      <c r="C166" s="1">
        <v>11</v>
      </c>
      <c r="D166" s="17" t="s">
        <v>232</v>
      </c>
      <c r="E166" s="26">
        <v>1</v>
      </c>
      <c r="F166" t="s">
        <v>46</v>
      </c>
      <c r="G166">
        <v>0</v>
      </c>
      <c r="H166" t="s">
        <v>46</v>
      </c>
      <c r="I166">
        <v>0</v>
      </c>
      <c r="J166" t="s">
        <v>46</v>
      </c>
      <c r="K166">
        <v>0</v>
      </c>
      <c r="O166" s="65">
        <f>consoles_vision[[#This Row],[Q-ty4_1]]+consoles_vision[[#This Row],[Q-ty4_2]]+consoles_vision[[#This Row],[Q-ty4_3]]</f>
        <v>0</v>
      </c>
    </row>
    <row r="167" spans="1:15" ht="15.75" x14ac:dyDescent="0.25">
      <c r="A167" s="25"/>
      <c r="C167" s="1">
        <v>12</v>
      </c>
      <c r="D167" s="17" t="s">
        <v>233</v>
      </c>
      <c r="E167" s="27">
        <v>2</v>
      </c>
      <c r="F167" t="s">
        <v>46</v>
      </c>
      <c r="G167">
        <v>0</v>
      </c>
      <c r="H167" t="s">
        <v>46</v>
      </c>
      <c r="I167">
        <v>0</v>
      </c>
      <c r="J167" t="s">
        <v>46</v>
      </c>
      <c r="K167">
        <v>0</v>
      </c>
      <c r="O167" s="65">
        <f>consoles_vision[[#This Row],[Q-ty4_1]]+consoles_vision[[#This Row],[Q-ty4_2]]+consoles_vision[[#This Row],[Q-ty4_3]]</f>
        <v>0</v>
      </c>
    </row>
    <row r="168" spans="1:15" ht="15.75" x14ac:dyDescent="0.25">
      <c r="A168" s="25"/>
      <c r="C168" s="1">
        <v>13</v>
      </c>
      <c r="D168" s="17" t="s">
        <v>234</v>
      </c>
      <c r="E168" s="26">
        <v>1</v>
      </c>
      <c r="F168" t="s">
        <v>46</v>
      </c>
      <c r="G168">
        <v>0</v>
      </c>
      <c r="H168" t="s">
        <v>46</v>
      </c>
      <c r="I168">
        <v>0</v>
      </c>
      <c r="J168" t="s">
        <v>46</v>
      </c>
      <c r="K168">
        <v>0</v>
      </c>
      <c r="O168" s="65">
        <f>consoles_vision[[#This Row],[Q-ty4_1]]+consoles_vision[[#This Row],[Q-ty4_2]]+consoles_vision[[#This Row],[Q-ty4_3]]</f>
        <v>0</v>
      </c>
    </row>
    <row r="169" spans="1:15" ht="15.75" x14ac:dyDescent="0.25">
      <c r="A169" s="25"/>
      <c r="C169" s="1">
        <v>14</v>
      </c>
      <c r="D169" s="17" t="s">
        <v>235</v>
      </c>
      <c r="E169" s="27">
        <v>1</v>
      </c>
      <c r="F169" t="s">
        <v>46</v>
      </c>
      <c r="G169">
        <v>0</v>
      </c>
      <c r="H169" t="s">
        <v>46</v>
      </c>
      <c r="I169">
        <v>0</v>
      </c>
      <c r="J169" t="s">
        <v>46</v>
      </c>
      <c r="K169">
        <v>0</v>
      </c>
      <c r="O169" s="65">
        <f>consoles_vision[[#This Row],[Q-ty4_1]]+consoles_vision[[#This Row],[Q-ty4_2]]+consoles_vision[[#This Row],[Q-ty4_3]]</f>
        <v>0</v>
      </c>
    </row>
    <row r="170" spans="1:15" ht="15.75" x14ac:dyDescent="0.25">
      <c r="A170" s="25"/>
      <c r="C170" s="1">
        <v>15</v>
      </c>
      <c r="D170" s="17" t="s">
        <v>236</v>
      </c>
      <c r="E170" s="26">
        <v>1</v>
      </c>
      <c r="F170" t="s">
        <v>46</v>
      </c>
      <c r="G170">
        <v>0</v>
      </c>
      <c r="H170" t="s">
        <v>46</v>
      </c>
      <c r="I170">
        <v>0</v>
      </c>
      <c r="J170" t="s">
        <v>46</v>
      </c>
      <c r="K170">
        <v>0</v>
      </c>
      <c r="O170" s="65">
        <f>consoles_vision[[#This Row],[Q-ty4_1]]+consoles_vision[[#This Row],[Q-ty4_2]]+consoles_vision[[#This Row],[Q-ty4_3]]</f>
        <v>0</v>
      </c>
    </row>
    <row r="171" spans="1:15" ht="15.75" x14ac:dyDescent="0.25">
      <c r="A171" s="25"/>
      <c r="C171" s="1">
        <v>16</v>
      </c>
      <c r="D171" s="17" t="s">
        <v>237</v>
      </c>
      <c r="E171" s="27">
        <v>2</v>
      </c>
      <c r="F171" t="s">
        <v>257</v>
      </c>
      <c r="G171">
        <v>1</v>
      </c>
      <c r="H171" t="s">
        <v>46</v>
      </c>
      <c r="I171">
        <v>0</v>
      </c>
      <c r="J171" t="s">
        <v>46</v>
      </c>
      <c r="K171">
        <v>0</v>
      </c>
      <c r="O171" s="65">
        <f>consoles_vision[[#This Row],[Q-ty4_1]]+consoles_vision[[#This Row],[Q-ty4_2]]+consoles_vision[[#This Row],[Q-ty4_3]]</f>
        <v>1</v>
      </c>
    </row>
    <row r="172" spans="1:15" ht="15.75" x14ac:dyDescent="0.25">
      <c r="A172" s="25"/>
      <c r="C172" s="1">
        <v>17</v>
      </c>
      <c r="D172" s="17" t="s">
        <v>238</v>
      </c>
      <c r="E172" s="26">
        <v>2</v>
      </c>
      <c r="F172" t="s">
        <v>46</v>
      </c>
      <c r="G172">
        <v>0</v>
      </c>
      <c r="H172" t="s">
        <v>46</v>
      </c>
      <c r="I172">
        <v>0</v>
      </c>
      <c r="J172" t="s">
        <v>46</v>
      </c>
      <c r="K172">
        <v>0</v>
      </c>
      <c r="O172" s="65">
        <f>consoles_vision[[#This Row],[Q-ty4_1]]+consoles_vision[[#This Row],[Q-ty4_2]]+consoles_vision[[#This Row],[Q-ty4_3]]</f>
        <v>0</v>
      </c>
    </row>
    <row r="173" spans="1:15" ht="15.75" x14ac:dyDescent="0.25">
      <c r="A173" s="25"/>
      <c r="C173" s="1">
        <v>18</v>
      </c>
      <c r="D173" s="17" t="s">
        <v>239</v>
      </c>
      <c r="E173" s="27">
        <v>2</v>
      </c>
      <c r="F173" t="s">
        <v>258</v>
      </c>
      <c r="G173">
        <v>2</v>
      </c>
      <c r="H173" t="s">
        <v>46</v>
      </c>
      <c r="I173">
        <v>0</v>
      </c>
      <c r="J173" t="s">
        <v>46</v>
      </c>
      <c r="K173">
        <v>0</v>
      </c>
      <c r="O173" s="65">
        <f>consoles_vision[[#This Row],[Q-ty4_1]]+consoles_vision[[#This Row],[Q-ty4_2]]+consoles_vision[[#This Row],[Q-ty4_3]]</f>
        <v>2</v>
      </c>
    </row>
    <row r="174" spans="1:15" ht="15.75" x14ac:dyDescent="0.25">
      <c r="A174" s="25"/>
      <c r="C174" s="1">
        <v>19</v>
      </c>
      <c r="D174" s="17" t="s">
        <v>240</v>
      </c>
      <c r="E174" s="26">
        <v>1</v>
      </c>
      <c r="F174" t="s">
        <v>259</v>
      </c>
      <c r="G174">
        <v>1</v>
      </c>
      <c r="H174" t="s">
        <v>46</v>
      </c>
      <c r="I174">
        <v>0</v>
      </c>
      <c r="J174" t="s">
        <v>46</v>
      </c>
      <c r="K174">
        <v>0</v>
      </c>
      <c r="O174" s="65">
        <f>consoles_vision[[#This Row],[Q-ty4_1]]+consoles_vision[[#This Row],[Q-ty4_2]]+consoles_vision[[#This Row],[Q-ty4_3]]</f>
        <v>1</v>
      </c>
    </row>
    <row r="175" spans="1:15" ht="15.75" x14ac:dyDescent="0.25">
      <c r="A175" s="25"/>
      <c r="C175" s="1">
        <v>20</v>
      </c>
      <c r="D175" s="17" t="s">
        <v>241</v>
      </c>
      <c r="E175" s="27">
        <v>2</v>
      </c>
      <c r="F175" t="s">
        <v>46</v>
      </c>
      <c r="G175">
        <v>0</v>
      </c>
      <c r="H175" t="s">
        <v>46</v>
      </c>
      <c r="I175">
        <v>0</v>
      </c>
      <c r="J175" t="s">
        <v>46</v>
      </c>
      <c r="K175">
        <v>0</v>
      </c>
      <c r="O175" s="65">
        <f>consoles_vision[[#This Row],[Q-ty4_1]]+consoles_vision[[#This Row],[Q-ty4_2]]+consoles_vision[[#This Row],[Q-ty4_3]]</f>
        <v>0</v>
      </c>
    </row>
    <row r="176" spans="1:15" ht="15.75" x14ac:dyDescent="0.25">
      <c r="A176" s="25"/>
      <c r="C176" s="1">
        <v>21</v>
      </c>
      <c r="D176" s="17" t="s">
        <v>242</v>
      </c>
      <c r="E176" s="26">
        <v>2</v>
      </c>
      <c r="F176" t="s">
        <v>46</v>
      </c>
      <c r="G176">
        <v>0</v>
      </c>
      <c r="H176" t="s">
        <v>46</v>
      </c>
      <c r="I176">
        <v>0</v>
      </c>
      <c r="J176" t="s">
        <v>46</v>
      </c>
      <c r="K176">
        <v>0</v>
      </c>
      <c r="O176" s="65">
        <f>consoles_vision[[#This Row],[Q-ty4_1]]+consoles_vision[[#This Row],[Q-ty4_2]]+consoles_vision[[#This Row],[Q-ty4_3]]</f>
        <v>0</v>
      </c>
    </row>
    <row r="177" spans="1:15" ht="15.75" x14ac:dyDescent="0.25">
      <c r="A177" s="25"/>
      <c r="C177" s="1">
        <v>22</v>
      </c>
      <c r="D177" s="17" t="s">
        <v>243</v>
      </c>
      <c r="E177" s="27">
        <v>3</v>
      </c>
      <c r="F177" t="s">
        <v>46</v>
      </c>
      <c r="G177">
        <v>0</v>
      </c>
      <c r="H177" t="s">
        <v>46</v>
      </c>
      <c r="I177">
        <v>0</v>
      </c>
      <c r="J177" t="s">
        <v>46</v>
      </c>
      <c r="K177">
        <v>0</v>
      </c>
      <c r="O177" s="65">
        <f>consoles_vision[[#This Row],[Q-ty4_1]]+consoles_vision[[#This Row],[Q-ty4_2]]+consoles_vision[[#This Row],[Q-ty4_3]]</f>
        <v>0</v>
      </c>
    </row>
    <row r="178" spans="1:15" ht="15.75" x14ac:dyDescent="0.25">
      <c r="A178" s="25"/>
      <c r="C178" s="1">
        <v>23</v>
      </c>
      <c r="D178" s="17" t="s">
        <v>244</v>
      </c>
      <c r="E178" s="26">
        <v>1</v>
      </c>
      <c r="F178" t="s">
        <v>46</v>
      </c>
      <c r="G178">
        <v>0</v>
      </c>
      <c r="H178" t="s">
        <v>46</v>
      </c>
      <c r="I178">
        <v>0</v>
      </c>
      <c r="J178" t="s">
        <v>46</v>
      </c>
      <c r="K178">
        <v>0</v>
      </c>
      <c r="O178" s="65">
        <f>consoles_vision[[#This Row],[Q-ty4_1]]+consoles_vision[[#This Row],[Q-ty4_2]]+consoles_vision[[#This Row],[Q-ty4_3]]</f>
        <v>0</v>
      </c>
    </row>
    <row r="179" spans="1:15" ht="15.75" x14ac:dyDescent="0.25">
      <c r="A179" s="25"/>
      <c r="C179" s="1">
        <v>24</v>
      </c>
      <c r="D179" s="17" t="s">
        <v>245</v>
      </c>
      <c r="E179" s="27">
        <v>1</v>
      </c>
      <c r="F179" t="s">
        <v>46</v>
      </c>
      <c r="G179">
        <v>0</v>
      </c>
      <c r="H179" t="s">
        <v>46</v>
      </c>
      <c r="I179">
        <v>0</v>
      </c>
      <c r="J179" t="s">
        <v>46</v>
      </c>
      <c r="K179">
        <v>0</v>
      </c>
      <c r="O179" s="65">
        <f>consoles_vision[[#This Row],[Q-ty4_1]]+consoles_vision[[#This Row],[Q-ty4_2]]+consoles_vision[[#This Row],[Q-ty4_3]]</f>
        <v>0</v>
      </c>
    </row>
    <row r="180" spans="1:15" ht="15.75" x14ac:dyDescent="0.25">
      <c r="A180" s="25"/>
      <c r="C180" s="1">
        <v>25</v>
      </c>
      <c r="D180" s="17" t="s">
        <v>246</v>
      </c>
      <c r="E180" s="26">
        <v>4</v>
      </c>
      <c r="F180" t="s">
        <v>46</v>
      </c>
      <c r="G180">
        <v>0</v>
      </c>
      <c r="H180" t="s">
        <v>46</v>
      </c>
      <c r="I180">
        <v>0</v>
      </c>
      <c r="J180" t="s">
        <v>46</v>
      </c>
      <c r="K180">
        <v>0</v>
      </c>
      <c r="O180" s="65">
        <f>consoles_vision[[#This Row],[Q-ty4_1]]+consoles_vision[[#This Row],[Q-ty4_2]]+consoles_vision[[#This Row],[Q-ty4_3]]</f>
        <v>0</v>
      </c>
    </row>
    <row r="181" spans="1:15" ht="15.75" x14ac:dyDescent="0.25">
      <c r="A181" s="25"/>
      <c r="C181" s="1">
        <v>26</v>
      </c>
      <c r="D181" s="17" t="s">
        <v>247</v>
      </c>
      <c r="E181" s="27">
        <v>1</v>
      </c>
      <c r="F181" t="s">
        <v>46</v>
      </c>
      <c r="G181">
        <v>0</v>
      </c>
      <c r="H181" t="s">
        <v>46</v>
      </c>
      <c r="I181">
        <v>0</v>
      </c>
      <c r="J181" t="s">
        <v>46</v>
      </c>
      <c r="K181">
        <v>0</v>
      </c>
      <c r="O181" s="65">
        <f>consoles_vision[[#This Row],[Q-ty4_1]]+consoles_vision[[#This Row],[Q-ty4_2]]+consoles_vision[[#This Row],[Q-ty4_3]]</f>
        <v>0</v>
      </c>
    </row>
    <row r="182" spans="1:15" ht="15.75" x14ac:dyDescent="0.25">
      <c r="A182" s="25"/>
      <c r="C182" s="1">
        <v>27</v>
      </c>
      <c r="D182" s="17" t="s">
        <v>248</v>
      </c>
      <c r="E182" s="26">
        <v>2</v>
      </c>
      <c r="F182" t="s">
        <v>46</v>
      </c>
      <c r="G182">
        <v>0</v>
      </c>
      <c r="H182" t="s">
        <v>46</v>
      </c>
      <c r="I182">
        <v>0</v>
      </c>
      <c r="J182" t="s">
        <v>46</v>
      </c>
      <c r="K182">
        <v>0</v>
      </c>
      <c r="O182" s="65">
        <f>consoles_vision[[#This Row],[Q-ty4_1]]+consoles_vision[[#This Row],[Q-ty4_2]]+consoles_vision[[#This Row],[Q-ty4_3]]</f>
        <v>0</v>
      </c>
    </row>
    <row r="183" spans="1:15" x14ac:dyDescent="0.25">
      <c r="A183" s="25"/>
    </row>
    <row r="184" spans="1:15" x14ac:dyDescent="0.25">
      <c r="A184" s="25"/>
    </row>
    <row r="193" spans="1:15" x14ac:dyDescent="0.25">
      <c r="C193" s="35" t="s">
        <v>0</v>
      </c>
      <c r="D193" s="36" t="s">
        <v>1</v>
      </c>
      <c r="E193" s="36" t="s">
        <v>2</v>
      </c>
      <c r="F193" s="37" t="s">
        <v>113</v>
      </c>
      <c r="G193" s="37" t="s">
        <v>114</v>
      </c>
      <c r="H193" s="37" t="s">
        <v>115</v>
      </c>
      <c r="I193" s="37" t="s">
        <v>116</v>
      </c>
      <c r="J193" s="37" t="s">
        <v>117</v>
      </c>
      <c r="K193" s="37" t="s">
        <v>118</v>
      </c>
    </row>
    <row r="194" spans="1:15" ht="15.75" x14ac:dyDescent="0.25">
      <c r="C194" s="33">
        <v>1</v>
      </c>
      <c r="D194" s="40" t="s">
        <v>222</v>
      </c>
      <c r="E194" s="38">
        <v>1</v>
      </c>
      <c r="G194">
        <v>0</v>
      </c>
      <c r="I194">
        <v>0</v>
      </c>
      <c r="K194">
        <v>0</v>
      </c>
      <c r="O194" s="66">
        <f>consoles_stage[[#This Row],[Q-ty5_1]]+consoles_stage[[#This Row],[Q-ty5_2]]+consoles_stage[[#This Row],[Q-ty5_3]]</f>
        <v>0</v>
      </c>
    </row>
    <row r="195" spans="1:15" ht="15.75" x14ac:dyDescent="0.25">
      <c r="C195" s="34">
        <v>2</v>
      </c>
      <c r="D195" s="40" t="s">
        <v>223</v>
      </c>
      <c r="E195" s="39">
        <v>1</v>
      </c>
      <c r="G195" s="25">
        <v>0</v>
      </c>
      <c r="I195">
        <v>0</v>
      </c>
      <c r="K195">
        <v>0</v>
      </c>
      <c r="O195" s="66">
        <f>consoles_stage[[#This Row],[Q-ty5_1]]+consoles_stage[[#This Row],[Q-ty5_2]]+consoles_stage[[#This Row],[Q-ty5_3]]</f>
        <v>0</v>
      </c>
    </row>
    <row r="196" spans="1:15" ht="15.75" x14ac:dyDescent="0.25">
      <c r="A196" s="25"/>
      <c r="C196" s="33">
        <v>3</v>
      </c>
      <c r="D196" s="40" t="s">
        <v>224</v>
      </c>
      <c r="E196" s="38">
        <v>1</v>
      </c>
      <c r="G196" s="25">
        <v>0</v>
      </c>
      <c r="I196">
        <v>0</v>
      </c>
      <c r="K196">
        <v>0</v>
      </c>
      <c r="O196" s="66">
        <f>consoles_stage[[#This Row],[Q-ty5_1]]+consoles_stage[[#This Row],[Q-ty5_2]]+consoles_stage[[#This Row],[Q-ty5_3]]</f>
        <v>0</v>
      </c>
    </row>
    <row r="197" spans="1:15" ht="15.75" x14ac:dyDescent="0.25">
      <c r="A197" s="25"/>
      <c r="C197" s="34">
        <v>4</v>
      </c>
      <c r="D197" s="40" t="s">
        <v>225</v>
      </c>
      <c r="E197" s="39">
        <v>1</v>
      </c>
      <c r="G197" s="25">
        <v>0</v>
      </c>
      <c r="I197">
        <v>0</v>
      </c>
      <c r="K197">
        <v>0</v>
      </c>
      <c r="O197" s="66">
        <f>consoles_stage[[#This Row],[Q-ty5_1]]+consoles_stage[[#This Row],[Q-ty5_2]]+consoles_stage[[#This Row],[Q-ty5_3]]</f>
        <v>0</v>
      </c>
    </row>
    <row r="198" spans="1:15" ht="15.75" x14ac:dyDescent="0.25">
      <c r="A198" s="25"/>
      <c r="C198" s="33">
        <v>5</v>
      </c>
      <c r="D198" s="40" t="s">
        <v>226</v>
      </c>
      <c r="E198" s="38">
        <v>1</v>
      </c>
      <c r="G198" s="25">
        <v>0</v>
      </c>
      <c r="I198">
        <v>0</v>
      </c>
      <c r="K198">
        <v>0</v>
      </c>
      <c r="O198" s="66">
        <f>consoles_stage[[#This Row],[Q-ty5_1]]+consoles_stage[[#This Row],[Q-ty5_2]]+consoles_stage[[#This Row],[Q-ty5_3]]</f>
        <v>0</v>
      </c>
    </row>
    <row r="199" spans="1:15" ht="15.75" x14ac:dyDescent="0.25">
      <c r="A199" s="25"/>
      <c r="C199" s="34">
        <v>6</v>
      </c>
      <c r="D199" s="40" t="s">
        <v>227</v>
      </c>
      <c r="E199" s="39">
        <v>2</v>
      </c>
      <c r="G199" s="25">
        <v>0</v>
      </c>
      <c r="I199">
        <v>0</v>
      </c>
      <c r="K199">
        <v>0</v>
      </c>
      <c r="O199" s="66">
        <f>consoles_stage[[#This Row],[Q-ty5_1]]+consoles_stage[[#This Row],[Q-ty5_2]]+consoles_stage[[#This Row],[Q-ty5_3]]</f>
        <v>0</v>
      </c>
    </row>
    <row r="200" spans="1:15" ht="15.75" x14ac:dyDescent="0.25">
      <c r="A200" s="25"/>
      <c r="C200" s="33">
        <v>7</v>
      </c>
      <c r="D200" s="40" t="s">
        <v>228</v>
      </c>
      <c r="E200" s="38">
        <v>1</v>
      </c>
      <c r="G200" s="25">
        <v>0</v>
      </c>
      <c r="I200">
        <v>0</v>
      </c>
      <c r="K200">
        <v>0</v>
      </c>
      <c r="O200" s="66">
        <f>consoles_stage[[#This Row],[Q-ty5_1]]+consoles_stage[[#This Row],[Q-ty5_2]]+consoles_stage[[#This Row],[Q-ty5_3]]</f>
        <v>0</v>
      </c>
    </row>
    <row r="201" spans="1:15" ht="15.75" x14ac:dyDescent="0.25">
      <c r="A201" s="25"/>
      <c r="C201" s="34">
        <v>8</v>
      </c>
      <c r="D201" s="40" t="s">
        <v>229</v>
      </c>
      <c r="E201" s="39">
        <v>1</v>
      </c>
      <c r="G201" s="25">
        <v>0</v>
      </c>
      <c r="I201">
        <v>0</v>
      </c>
      <c r="K201">
        <v>0</v>
      </c>
      <c r="O201" s="66">
        <f>consoles_stage[[#This Row],[Q-ty5_1]]+consoles_stage[[#This Row],[Q-ty5_2]]+consoles_stage[[#This Row],[Q-ty5_3]]</f>
        <v>0</v>
      </c>
    </row>
    <row r="202" spans="1:15" ht="15.75" x14ac:dyDescent="0.25">
      <c r="A202" s="25"/>
      <c r="C202" s="33">
        <v>9</v>
      </c>
      <c r="D202" s="40" t="s">
        <v>230</v>
      </c>
      <c r="E202" s="38">
        <v>4</v>
      </c>
      <c r="G202" s="25">
        <v>0</v>
      </c>
      <c r="I202">
        <v>0</v>
      </c>
      <c r="K202">
        <v>0</v>
      </c>
      <c r="O202" s="66">
        <f>consoles_stage[[#This Row],[Q-ty5_1]]+consoles_stage[[#This Row],[Q-ty5_2]]+consoles_stage[[#This Row],[Q-ty5_3]]</f>
        <v>0</v>
      </c>
    </row>
    <row r="203" spans="1:15" ht="15.75" x14ac:dyDescent="0.25">
      <c r="A203" s="25"/>
      <c r="C203" s="34">
        <v>10</v>
      </c>
      <c r="D203" s="40" t="s">
        <v>231</v>
      </c>
      <c r="E203" s="39">
        <v>1</v>
      </c>
      <c r="G203" s="25">
        <v>0</v>
      </c>
      <c r="I203">
        <v>0</v>
      </c>
      <c r="K203">
        <v>0</v>
      </c>
      <c r="O203" s="66">
        <f>consoles_stage[[#This Row],[Q-ty5_1]]+consoles_stage[[#This Row],[Q-ty5_2]]+consoles_stage[[#This Row],[Q-ty5_3]]</f>
        <v>0</v>
      </c>
    </row>
    <row r="204" spans="1:15" ht="15.75" x14ac:dyDescent="0.25">
      <c r="A204" s="25"/>
      <c r="C204" s="33">
        <v>11</v>
      </c>
      <c r="D204" s="40" t="s">
        <v>232</v>
      </c>
      <c r="E204" s="38">
        <v>1</v>
      </c>
      <c r="G204" s="25">
        <v>0</v>
      </c>
      <c r="I204">
        <v>0</v>
      </c>
      <c r="K204">
        <v>0</v>
      </c>
      <c r="O204" s="66">
        <f>consoles_stage[[#This Row],[Q-ty5_1]]+consoles_stage[[#This Row],[Q-ty5_2]]+consoles_stage[[#This Row],[Q-ty5_3]]</f>
        <v>0</v>
      </c>
    </row>
    <row r="205" spans="1:15" ht="15.75" x14ac:dyDescent="0.25">
      <c r="A205" s="25"/>
      <c r="C205" s="34">
        <v>12</v>
      </c>
      <c r="D205" s="40" t="s">
        <v>233</v>
      </c>
      <c r="E205" s="39">
        <v>2</v>
      </c>
      <c r="G205" s="25">
        <v>0</v>
      </c>
      <c r="I205">
        <v>0</v>
      </c>
      <c r="K205">
        <v>0</v>
      </c>
      <c r="O205" s="66">
        <f>consoles_stage[[#This Row],[Q-ty5_1]]+consoles_stage[[#This Row],[Q-ty5_2]]+consoles_stage[[#This Row],[Q-ty5_3]]</f>
        <v>0</v>
      </c>
    </row>
    <row r="206" spans="1:15" ht="15.75" x14ac:dyDescent="0.25">
      <c r="A206" s="25"/>
      <c r="C206" s="33">
        <v>13</v>
      </c>
      <c r="D206" s="40" t="s">
        <v>234</v>
      </c>
      <c r="E206" s="38">
        <v>1</v>
      </c>
      <c r="G206" s="25">
        <v>0</v>
      </c>
      <c r="I206">
        <v>0</v>
      </c>
      <c r="K206">
        <v>0</v>
      </c>
      <c r="O206" s="66">
        <f>consoles_stage[[#This Row],[Q-ty5_1]]+consoles_stage[[#This Row],[Q-ty5_2]]+consoles_stage[[#This Row],[Q-ty5_3]]</f>
        <v>0</v>
      </c>
    </row>
    <row r="207" spans="1:15" ht="15.75" x14ac:dyDescent="0.25">
      <c r="A207" s="25"/>
      <c r="C207" s="34">
        <v>14</v>
      </c>
      <c r="D207" s="40" t="s">
        <v>235</v>
      </c>
      <c r="E207" s="39">
        <v>1</v>
      </c>
      <c r="G207" s="25">
        <v>0</v>
      </c>
      <c r="I207">
        <v>0</v>
      </c>
      <c r="K207">
        <v>0</v>
      </c>
      <c r="O207" s="66">
        <f>consoles_stage[[#This Row],[Q-ty5_1]]+consoles_stage[[#This Row],[Q-ty5_2]]+consoles_stage[[#This Row],[Q-ty5_3]]</f>
        <v>0</v>
      </c>
    </row>
    <row r="208" spans="1:15" ht="15.75" x14ac:dyDescent="0.25">
      <c r="A208" s="25"/>
      <c r="C208" s="33">
        <v>15</v>
      </c>
      <c r="D208" s="40" t="s">
        <v>236</v>
      </c>
      <c r="E208" s="38">
        <v>1</v>
      </c>
      <c r="G208" s="25">
        <v>0</v>
      </c>
      <c r="I208">
        <v>0</v>
      </c>
      <c r="K208">
        <v>0</v>
      </c>
      <c r="O208" s="66">
        <f>consoles_stage[[#This Row],[Q-ty5_1]]+consoles_stage[[#This Row],[Q-ty5_2]]+consoles_stage[[#This Row],[Q-ty5_3]]</f>
        <v>0</v>
      </c>
    </row>
    <row r="209" spans="1:15" ht="15.75" x14ac:dyDescent="0.25">
      <c r="A209" s="25"/>
      <c r="C209" s="34">
        <v>16</v>
      </c>
      <c r="D209" s="40" t="s">
        <v>237</v>
      </c>
      <c r="E209" s="39">
        <v>2</v>
      </c>
      <c r="G209" s="25">
        <v>0</v>
      </c>
      <c r="I209">
        <v>0</v>
      </c>
      <c r="K209">
        <v>0</v>
      </c>
      <c r="O209" s="66">
        <f>consoles_stage[[#This Row],[Q-ty5_1]]+consoles_stage[[#This Row],[Q-ty5_2]]+consoles_stage[[#This Row],[Q-ty5_3]]</f>
        <v>0</v>
      </c>
    </row>
    <row r="210" spans="1:15" ht="15.75" x14ac:dyDescent="0.25">
      <c r="A210" s="25"/>
      <c r="C210" s="33">
        <v>17</v>
      </c>
      <c r="D210" s="40" t="s">
        <v>238</v>
      </c>
      <c r="E210" s="38">
        <v>2</v>
      </c>
      <c r="G210" s="25">
        <v>0</v>
      </c>
      <c r="I210">
        <v>0</v>
      </c>
      <c r="K210">
        <v>0</v>
      </c>
      <c r="O210" s="66">
        <f>consoles_stage[[#This Row],[Q-ty5_1]]+consoles_stage[[#This Row],[Q-ty5_2]]+consoles_stage[[#This Row],[Q-ty5_3]]</f>
        <v>0</v>
      </c>
    </row>
    <row r="211" spans="1:15" ht="15.75" x14ac:dyDescent="0.25">
      <c r="A211" s="25"/>
      <c r="C211" s="34">
        <v>18</v>
      </c>
      <c r="D211" s="40" t="s">
        <v>239</v>
      </c>
      <c r="E211" s="39">
        <v>2</v>
      </c>
      <c r="G211" s="25">
        <v>0</v>
      </c>
      <c r="I211">
        <v>0</v>
      </c>
      <c r="K211">
        <v>0</v>
      </c>
      <c r="O211" s="66">
        <f>consoles_stage[[#This Row],[Q-ty5_1]]+consoles_stage[[#This Row],[Q-ty5_2]]+consoles_stage[[#This Row],[Q-ty5_3]]</f>
        <v>0</v>
      </c>
    </row>
    <row r="212" spans="1:15" ht="15.75" x14ac:dyDescent="0.25">
      <c r="A212" s="25"/>
      <c r="C212" s="33">
        <v>19</v>
      </c>
      <c r="D212" s="40" t="s">
        <v>240</v>
      </c>
      <c r="E212" s="38">
        <v>1</v>
      </c>
      <c r="G212" s="25">
        <v>0</v>
      </c>
      <c r="I212">
        <v>0</v>
      </c>
      <c r="K212">
        <v>0</v>
      </c>
      <c r="O212" s="66">
        <f>consoles_stage[[#This Row],[Q-ty5_1]]+consoles_stage[[#This Row],[Q-ty5_2]]+consoles_stage[[#This Row],[Q-ty5_3]]</f>
        <v>0</v>
      </c>
    </row>
    <row r="213" spans="1:15" ht="15.75" x14ac:dyDescent="0.25">
      <c r="A213" s="25"/>
      <c r="C213" s="34">
        <v>20</v>
      </c>
      <c r="D213" s="40" t="s">
        <v>241</v>
      </c>
      <c r="E213" s="39">
        <v>2</v>
      </c>
      <c r="G213" s="25">
        <v>0</v>
      </c>
      <c r="I213">
        <v>0</v>
      </c>
      <c r="K213">
        <v>0</v>
      </c>
      <c r="O213" s="66">
        <f>consoles_stage[[#This Row],[Q-ty5_1]]+consoles_stage[[#This Row],[Q-ty5_2]]+consoles_stage[[#This Row],[Q-ty5_3]]</f>
        <v>0</v>
      </c>
    </row>
    <row r="214" spans="1:15" ht="15.75" x14ac:dyDescent="0.25">
      <c r="A214" s="25"/>
      <c r="C214" s="33">
        <v>21</v>
      </c>
      <c r="D214" s="40" t="s">
        <v>242</v>
      </c>
      <c r="E214" s="38">
        <v>2</v>
      </c>
      <c r="G214" s="25">
        <v>0</v>
      </c>
      <c r="I214">
        <v>0</v>
      </c>
      <c r="K214">
        <v>0</v>
      </c>
      <c r="O214" s="66">
        <f>consoles_stage[[#This Row],[Q-ty5_1]]+consoles_stage[[#This Row],[Q-ty5_2]]+consoles_stage[[#This Row],[Q-ty5_3]]</f>
        <v>0</v>
      </c>
    </row>
    <row r="215" spans="1:15" ht="15.75" x14ac:dyDescent="0.25">
      <c r="A215" s="25"/>
      <c r="C215" s="34">
        <v>22</v>
      </c>
      <c r="D215" s="40" t="s">
        <v>243</v>
      </c>
      <c r="E215" s="39">
        <v>3</v>
      </c>
      <c r="G215" s="25">
        <v>0</v>
      </c>
      <c r="I215">
        <v>0</v>
      </c>
      <c r="K215">
        <v>0</v>
      </c>
      <c r="O215" s="66">
        <f>consoles_stage[[#This Row],[Q-ty5_1]]+consoles_stage[[#This Row],[Q-ty5_2]]+consoles_stage[[#This Row],[Q-ty5_3]]</f>
        <v>0</v>
      </c>
    </row>
    <row r="216" spans="1:15" ht="15.75" x14ac:dyDescent="0.25">
      <c r="A216" s="25"/>
      <c r="C216" s="33">
        <v>23</v>
      </c>
      <c r="D216" s="40" t="s">
        <v>244</v>
      </c>
      <c r="E216" s="38">
        <v>1</v>
      </c>
      <c r="G216" s="25">
        <v>0</v>
      </c>
      <c r="I216">
        <v>0</v>
      </c>
      <c r="K216">
        <v>0</v>
      </c>
      <c r="O216" s="66">
        <f>consoles_stage[[#This Row],[Q-ty5_1]]+consoles_stage[[#This Row],[Q-ty5_2]]+consoles_stage[[#This Row],[Q-ty5_3]]</f>
        <v>0</v>
      </c>
    </row>
    <row r="217" spans="1:15" ht="15.75" x14ac:dyDescent="0.25">
      <c r="A217" s="25"/>
      <c r="C217" s="34">
        <v>24</v>
      </c>
      <c r="D217" s="40" t="s">
        <v>245</v>
      </c>
      <c r="E217" s="39">
        <v>1</v>
      </c>
      <c r="G217" s="25">
        <v>0</v>
      </c>
      <c r="I217">
        <v>0</v>
      </c>
      <c r="K217">
        <v>0</v>
      </c>
      <c r="O217" s="66">
        <f>consoles_stage[[#This Row],[Q-ty5_1]]+consoles_stage[[#This Row],[Q-ty5_2]]+consoles_stage[[#This Row],[Q-ty5_3]]</f>
        <v>0</v>
      </c>
    </row>
    <row r="218" spans="1:15" ht="15.75" x14ac:dyDescent="0.25">
      <c r="A218" s="25"/>
      <c r="C218" s="33">
        <v>25</v>
      </c>
      <c r="D218" s="40" t="s">
        <v>246</v>
      </c>
      <c r="E218" s="38">
        <v>4</v>
      </c>
      <c r="G218" s="25">
        <v>0</v>
      </c>
      <c r="I218">
        <v>0</v>
      </c>
      <c r="K218">
        <v>0</v>
      </c>
      <c r="O218" s="66">
        <f>consoles_stage[[#This Row],[Q-ty5_1]]+consoles_stage[[#This Row],[Q-ty5_2]]+consoles_stage[[#This Row],[Q-ty5_3]]</f>
        <v>0</v>
      </c>
    </row>
    <row r="219" spans="1:15" ht="15.75" x14ac:dyDescent="0.25">
      <c r="A219" s="25"/>
      <c r="C219" s="34">
        <v>26</v>
      </c>
      <c r="D219" s="40" t="s">
        <v>247</v>
      </c>
      <c r="E219" s="39">
        <v>1</v>
      </c>
      <c r="G219" s="25">
        <v>0</v>
      </c>
      <c r="I219">
        <v>0</v>
      </c>
      <c r="K219">
        <v>0</v>
      </c>
      <c r="O219" s="66">
        <f>consoles_stage[[#This Row],[Q-ty5_1]]+consoles_stage[[#This Row],[Q-ty5_2]]+consoles_stage[[#This Row],[Q-ty5_3]]</f>
        <v>0</v>
      </c>
    </row>
    <row r="220" spans="1:15" ht="15.75" x14ac:dyDescent="0.25">
      <c r="A220" s="25"/>
      <c r="C220" s="33">
        <v>27</v>
      </c>
      <c r="D220" s="40" t="s">
        <v>248</v>
      </c>
      <c r="E220" s="38">
        <v>2</v>
      </c>
      <c r="G220" s="25">
        <v>0</v>
      </c>
      <c r="I220">
        <v>0</v>
      </c>
      <c r="K220">
        <v>0</v>
      </c>
      <c r="O220" s="66">
        <f>consoles_stage[[#This Row],[Q-ty5_1]]+consoles_stage[[#This Row],[Q-ty5_2]]+consoles_stage[[#This Row],[Q-ty5_3]]</f>
        <v>0</v>
      </c>
    </row>
    <row r="221" spans="1:15" x14ac:dyDescent="0.25">
      <c r="A221" s="25"/>
    </row>
    <row r="222" spans="1:15" x14ac:dyDescent="0.25">
      <c r="A222" s="25"/>
    </row>
  </sheetData>
  <phoneticPr fontId="0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4A98-C654-43FC-BE46-3062D22D385B}">
  <sheetPr codeName="Sheet8">
    <tabColor rgb="FFFFFF00"/>
  </sheetPr>
  <dimension ref="A1:O222"/>
  <sheetViews>
    <sheetView topLeftCell="G13" zoomScale="75" zoomScaleNormal="75" workbookViewId="0">
      <selection activeCell="A196" sqref="A196:A222"/>
    </sheetView>
  </sheetViews>
  <sheetFormatPr defaultRowHeight="15" x14ac:dyDescent="0.25"/>
  <cols>
    <col min="2" max="2" width="3.5703125" customWidth="1"/>
    <col min="3" max="3" width="4.140625" customWidth="1"/>
    <col min="4" max="4" width="51.85546875" customWidth="1"/>
    <col min="5" max="5" width="9.140625" style="25" customWidth="1"/>
    <col min="6" max="6" width="42" customWidth="1"/>
    <col min="7" max="7" width="24.85546875" bestFit="1" customWidth="1"/>
    <col min="8" max="8" width="37.5703125" customWidth="1"/>
    <col min="9" max="9" width="15.140625" bestFit="1" customWidth="1"/>
    <col min="10" max="10" width="44" customWidth="1"/>
    <col min="11" max="11" width="10.85546875" customWidth="1"/>
    <col min="12" max="12" width="17.85546875" customWidth="1"/>
    <col min="13" max="13" width="13.140625" customWidth="1"/>
  </cols>
  <sheetData>
    <row r="1" spans="3:15" x14ac:dyDescent="0.25">
      <c r="K1" s="25"/>
    </row>
    <row r="2" spans="3:15" x14ac:dyDescent="0.25">
      <c r="K2" s="25"/>
    </row>
    <row r="3" spans="3:15" x14ac:dyDescent="0.25">
      <c r="C3" s="10" t="s">
        <v>0</v>
      </c>
      <c r="D3" s="20" t="s">
        <v>1</v>
      </c>
      <c r="E3" s="18" t="s">
        <v>2</v>
      </c>
      <c r="F3" s="2" t="s">
        <v>3</v>
      </c>
      <c r="G3" s="6" t="s">
        <v>4</v>
      </c>
      <c r="H3" s="7" t="s">
        <v>5</v>
      </c>
      <c r="I3" s="8" t="s">
        <v>6</v>
      </c>
      <c r="J3" s="37" t="s">
        <v>7</v>
      </c>
      <c r="K3" s="68" t="s">
        <v>8</v>
      </c>
      <c r="L3" s="69" t="s">
        <v>9</v>
      </c>
      <c r="M3" s="70" t="s">
        <v>10</v>
      </c>
    </row>
    <row r="4" spans="3:15" ht="15.75" x14ac:dyDescent="0.25">
      <c r="C4" s="1">
        <v>1</v>
      </c>
      <c r="D4" s="17" t="s">
        <v>260</v>
      </c>
      <c r="E4" s="19">
        <v>3</v>
      </c>
      <c r="F4" s="41">
        <v>0</v>
      </c>
      <c r="G4" s="42">
        <v>0</v>
      </c>
      <c r="H4" s="43">
        <v>0</v>
      </c>
      <c r="I4" s="44">
        <v>0</v>
      </c>
      <c r="J4" s="45">
        <v>0</v>
      </c>
      <c r="K4" s="25">
        <v>5</v>
      </c>
      <c r="L4">
        <v>100</v>
      </c>
      <c r="M4">
        <v>300</v>
      </c>
      <c r="O4" s="51">
        <f>intercom_tbl[[#This Row],[Q-ty]]-(intercom_tbl[[#This Row],[BelImlight]]+intercom_tbl[[#This Row],[PRLightigTouring]]+intercom_tbl[[#This Row],[BlackOut]]+intercom_tbl[[#This Row],[Vision]]+intercom_tbl[[#This Row],[Stage]])</f>
        <v>3</v>
      </c>
    </row>
    <row r="5" spans="3:15" ht="15.75" x14ac:dyDescent="0.25">
      <c r="C5" s="1">
        <v>2</v>
      </c>
      <c r="D5" s="17" t="s">
        <v>261</v>
      </c>
      <c r="E5" s="19">
        <v>1</v>
      </c>
      <c r="F5" s="41">
        <v>0</v>
      </c>
      <c r="G5" s="42">
        <v>0</v>
      </c>
      <c r="H5" s="43">
        <v>0</v>
      </c>
      <c r="I5" s="44">
        <v>0</v>
      </c>
      <c r="J5" s="45">
        <v>0</v>
      </c>
      <c r="K5" s="25">
        <v>20</v>
      </c>
      <c r="L5">
        <v>100</v>
      </c>
      <c r="M5">
        <v>350</v>
      </c>
      <c r="O5" s="51">
        <f>intercom_tbl[[#This Row],[Q-ty]]-(intercom_tbl[[#This Row],[BelImlight]]+intercom_tbl[[#This Row],[PRLightigTouring]]+intercom_tbl[[#This Row],[BlackOut]]+intercom_tbl[[#This Row],[Vision]]+intercom_tbl[[#This Row],[Stage]])</f>
        <v>1</v>
      </c>
    </row>
    <row r="6" spans="3:15" ht="15.75" x14ac:dyDescent="0.25">
      <c r="C6" s="1">
        <v>3</v>
      </c>
      <c r="D6" s="17" t="s">
        <v>262</v>
      </c>
      <c r="E6" s="19">
        <v>1</v>
      </c>
      <c r="F6" s="41">
        <v>0</v>
      </c>
      <c r="G6" s="42">
        <v>0</v>
      </c>
      <c r="H6" s="43">
        <v>0</v>
      </c>
      <c r="I6" s="44">
        <v>0</v>
      </c>
      <c r="J6" s="45">
        <v>0</v>
      </c>
      <c r="K6" s="25">
        <v>20</v>
      </c>
      <c r="L6">
        <v>100</v>
      </c>
      <c r="M6">
        <v>350</v>
      </c>
      <c r="O6" s="51">
        <f>intercom_tbl[[#This Row],[Q-ty]]-(intercom_tbl[[#This Row],[BelImlight]]+intercom_tbl[[#This Row],[PRLightigTouring]]+intercom_tbl[[#This Row],[BlackOut]]+intercom_tbl[[#This Row],[Vision]]+intercom_tbl[[#This Row],[Stage]])</f>
        <v>1</v>
      </c>
    </row>
    <row r="7" spans="3:15" ht="15.75" x14ac:dyDescent="0.25">
      <c r="C7" s="1">
        <v>4</v>
      </c>
      <c r="D7" s="17" t="s">
        <v>263</v>
      </c>
      <c r="E7" s="19">
        <v>2</v>
      </c>
      <c r="F7" s="41">
        <v>0</v>
      </c>
      <c r="G7" s="42">
        <v>0</v>
      </c>
      <c r="H7" s="43">
        <v>0</v>
      </c>
      <c r="I7" s="44">
        <v>0</v>
      </c>
      <c r="J7" s="45">
        <v>0</v>
      </c>
      <c r="K7" s="25">
        <v>0</v>
      </c>
      <c r="L7">
        <v>0</v>
      </c>
      <c r="M7">
        <v>40</v>
      </c>
      <c r="O7" s="51">
        <f>intercom_tbl[[#This Row],[Q-ty]]-(intercom_tbl[[#This Row],[BelImlight]]+intercom_tbl[[#This Row],[PRLightigTouring]]+intercom_tbl[[#This Row],[BlackOut]]+intercom_tbl[[#This Row],[Vision]]+intercom_tbl[[#This Row],[Stage]])</f>
        <v>2</v>
      </c>
    </row>
    <row r="8" spans="3:15" x14ac:dyDescent="0.25">
      <c r="E8" s="19"/>
    </row>
    <row r="9" spans="3:15" x14ac:dyDescent="0.25">
      <c r="E9" s="19"/>
    </row>
    <row r="10" spans="3:15" x14ac:dyDescent="0.25">
      <c r="E10" s="19"/>
    </row>
    <row r="11" spans="3:15" x14ac:dyDescent="0.25">
      <c r="E11" s="19"/>
    </row>
    <row r="12" spans="3:15" x14ac:dyDescent="0.25">
      <c r="E12" s="19"/>
    </row>
    <row r="13" spans="3:15" x14ac:dyDescent="0.25">
      <c r="E13" s="19"/>
    </row>
    <row r="14" spans="3:15" x14ac:dyDescent="0.25">
      <c r="E14" s="19"/>
    </row>
    <row r="15" spans="3:15" x14ac:dyDescent="0.25">
      <c r="E15" s="19"/>
    </row>
    <row r="16" spans="3:15" x14ac:dyDescent="0.25">
      <c r="E16" s="19"/>
    </row>
    <row r="17" spans="3:15" x14ac:dyDescent="0.25">
      <c r="E17" s="19"/>
    </row>
    <row r="18" spans="3:15" x14ac:dyDescent="0.25">
      <c r="C18" s="10" t="s">
        <v>0</v>
      </c>
      <c r="D18" s="20" t="s">
        <v>1</v>
      </c>
      <c r="E18" s="19" t="s">
        <v>2</v>
      </c>
      <c r="F18" s="21" t="s">
        <v>39</v>
      </c>
      <c r="G18" s="11" t="s">
        <v>40</v>
      </c>
      <c r="H18" s="11" t="s">
        <v>41</v>
      </c>
      <c r="I18" s="11" t="s">
        <v>42</v>
      </c>
      <c r="J18" s="11" t="s">
        <v>43</v>
      </c>
      <c r="K18" s="11" t="s">
        <v>44</v>
      </c>
    </row>
    <row r="19" spans="3:15" ht="15.75" x14ac:dyDescent="0.25">
      <c r="C19" s="1">
        <v>1</v>
      </c>
      <c r="D19" s="17" t="s">
        <v>260</v>
      </c>
      <c r="E19" s="19">
        <v>3</v>
      </c>
      <c r="G19">
        <v>0</v>
      </c>
      <c r="I19">
        <v>0</v>
      </c>
      <c r="K19">
        <v>0</v>
      </c>
      <c r="O19" s="63">
        <f>intercom_belimlight[[#This Row],[Q-ty1_1]]+intercom_belimlight[[#This Row],[Q-ty1_2]]+intercom_belimlight[[#This Row],[Q-ty1_3]]</f>
        <v>0</v>
      </c>
    </row>
    <row r="20" spans="3:15" ht="15.75" x14ac:dyDescent="0.25">
      <c r="C20" s="1">
        <v>2</v>
      </c>
      <c r="D20" s="17" t="s">
        <v>261</v>
      </c>
      <c r="E20" s="19">
        <v>1</v>
      </c>
      <c r="G20" s="25">
        <v>0</v>
      </c>
      <c r="I20">
        <v>0</v>
      </c>
      <c r="K20">
        <v>0</v>
      </c>
      <c r="O20" s="63">
        <f>intercom_belimlight[[#This Row],[Q-ty1_1]]+intercom_belimlight[[#This Row],[Q-ty1_2]]+intercom_belimlight[[#This Row],[Q-ty1_3]]</f>
        <v>0</v>
      </c>
    </row>
    <row r="21" spans="3:15" ht="15.75" x14ac:dyDescent="0.25">
      <c r="C21" s="1">
        <v>3</v>
      </c>
      <c r="D21" s="17" t="s">
        <v>262</v>
      </c>
      <c r="E21" s="19">
        <v>1</v>
      </c>
      <c r="G21" s="25">
        <v>0</v>
      </c>
      <c r="I21">
        <v>0</v>
      </c>
      <c r="K21">
        <v>0</v>
      </c>
      <c r="O21" s="63">
        <f>intercom_belimlight[[#This Row],[Q-ty1_1]]+intercom_belimlight[[#This Row],[Q-ty1_2]]+intercom_belimlight[[#This Row],[Q-ty1_3]]</f>
        <v>0</v>
      </c>
    </row>
    <row r="22" spans="3:15" ht="15.75" x14ac:dyDescent="0.25">
      <c r="C22" s="1">
        <v>4</v>
      </c>
      <c r="D22" s="17" t="s">
        <v>263</v>
      </c>
      <c r="E22" s="19">
        <v>2</v>
      </c>
      <c r="G22" s="25">
        <v>0</v>
      </c>
      <c r="I22">
        <v>0</v>
      </c>
      <c r="K22">
        <v>0</v>
      </c>
      <c r="O22" s="63">
        <f>intercom_belimlight[[#This Row],[Q-ty1_1]]+intercom_belimlight[[#This Row],[Q-ty1_2]]+intercom_belimlight[[#This Row],[Q-ty1_3]]</f>
        <v>0</v>
      </c>
    </row>
    <row r="30" spans="3:15" x14ac:dyDescent="0.25">
      <c r="E30" s="18"/>
    </row>
    <row r="31" spans="3:15" x14ac:dyDescent="0.25">
      <c r="E31" s="19"/>
    </row>
    <row r="32" spans="3:15" x14ac:dyDescent="0.25">
      <c r="E32" s="19"/>
    </row>
    <row r="33" spans="1:15" x14ac:dyDescent="0.25">
      <c r="C33" s="10" t="s">
        <v>0</v>
      </c>
      <c r="D33" s="20" t="s">
        <v>1</v>
      </c>
      <c r="E33" s="19" t="s">
        <v>2</v>
      </c>
      <c r="F33" s="22" t="s">
        <v>75</v>
      </c>
      <c r="G33" s="12" t="s">
        <v>76</v>
      </c>
      <c r="H33" s="12" t="s">
        <v>77</v>
      </c>
      <c r="I33" s="12" t="s">
        <v>78</v>
      </c>
      <c r="J33" s="12" t="s">
        <v>79</v>
      </c>
      <c r="K33" s="12" t="s">
        <v>80</v>
      </c>
    </row>
    <row r="34" spans="1:15" ht="15.75" x14ac:dyDescent="0.25">
      <c r="C34" s="1">
        <v>1</v>
      </c>
      <c r="D34" s="17" t="s">
        <v>260</v>
      </c>
      <c r="E34" s="19">
        <v>3</v>
      </c>
      <c r="G34">
        <v>0</v>
      </c>
      <c r="I34">
        <v>0</v>
      </c>
      <c r="K34">
        <v>0</v>
      </c>
      <c r="O34" s="62">
        <f>intercom_PRLighting[[#This Row],[Q-ty2_1]]+intercom_PRLighting[[#This Row],[Q-ty2_2]]+intercom_PRLighting[[#This Row],[Q-ty2_3]]</f>
        <v>0</v>
      </c>
    </row>
    <row r="35" spans="1:15" ht="15.75" x14ac:dyDescent="0.25">
      <c r="C35" s="1">
        <v>2</v>
      </c>
      <c r="D35" s="17" t="s">
        <v>261</v>
      </c>
      <c r="E35" s="19">
        <v>1</v>
      </c>
      <c r="G35">
        <v>0</v>
      </c>
      <c r="I35">
        <v>0</v>
      </c>
      <c r="K35">
        <v>0</v>
      </c>
      <c r="O35" s="62">
        <f>intercom_PRLighting[[#This Row],[Q-ty2_1]]+intercom_PRLighting[[#This Row],[Q-ty2_2]]+intercom_PRLighting[[#This Row],[Q-ty2_3]]</f>
        <v>0</v>
      </c>
    </row>
    <row r="36" spans="1:15" ht="15.75" x14ac:dyDescent="0.25">
      <c r="C36" s="1">
        <v>3</v>
      </c>
      <c r="D36" s="17" t="s">
        <v>262</v>
      </c>
      <c r="E36" s="19">
        <v>1</v>
      </c>
      <c r="G36">
        <v>0</v>
      </c>
      <c r="I36">
        <v>0</v>
      </c>
      <c r="K36">
        <v>0</v>
      </c>
      <c r="O36" s="62">
        <f>intercom_PRLighting[[#This Row],[Q-ty2_1]]+intercom_PRLighting[[#This Row],[Q-ty2_2]]+intercom_PRLighting[[#This Row],[Q-ty2_3]]</f>
        <v>0</v>
      </c>
    </row>
    <row r="37" spans="1:15" ht="15.75" x14ac:dyDescent="0.25">
      <c r="C37" s="1">
        <v>4</v>
      </c>
      <c r="D37" s="17" t="s">
        <v>263</v>
      </c>
      <c r="E37" s="19">
        <v>2</v>
      </c>
      <c r="G37">
        <v>0</v>
      </c>
      <c r="I37">
        <v>0</v>
      </c>
      <c r="K37">
        <v>0</v>
      </c>
      <c r="O37" s="62">
        <f>intercom_PRLighting[[#This Row],[Q-ty2_1]]+intercom_PRLighting[[#This Row],[Q-ty2_2]]+intercom_PRLighting[[#This Row],[Q-ty2_3]]</f>
        <v>0</v>
      </c>
    </row>
    <row r="42" spans="1:15" x14ac:dyDescent="0.25">
      <c r="A42" s="25"/>
    </row>
    <row r="43" spans="1:15" x14ac:dyDescent="0.25">
      <c r="A43" s="25"/>
    </row>
    <row r="44" spans="1:15" x14ac:dyDescent="0.25">
      <c r="A44" s="25"/>
    </row>
    <row r="45" spans="1:15" x14ac:dyDescent="0.25">
      <c r="A45" s="25"/>
    </row>
    <row r="46" spans="1:15" x14ac:dyDescent="0.25">
      <c r="A46" s="25"/>
    </row>
    <row r="47" spans="1:15" x14ac:dyDescent="0.25">
      <c r="A47" s="25"/>
    </row>
    <row r="48" spans="1:15" x14ac:dyDescent="0.25">
      <c r="A48" s="25"/>
      <c r="C48" s="10" t="s">
        <v>0</v>
      </c>
      <c r="D48" s="20" t="s">
        <v>1</v>
      </c>
      <c r="E48" s="18" t="s">
        <v>2</v>
      </c>
      <c r="F48" s="23" t="s">
        <v>89</v>
      </c>
      <c r="G48" s="13" t="s">
        <v>90</v>
      </c>
      <c r="H48" s="13" t="s">
        <v>91</v>
      </c>
      <c r="I48" s="13" t="s">
        <v>92</v>
      </c>
      <c r="J48" s="13" t="s">
        <v>93</v>
      </c>
      <c r="K48" s="13" t="s">
        <v>94</v>
      </c>
    </row>
    <row r="49" spans="1:15" ht="15.75" x14ac:dyDescent="0.25">
      <c r="A49" s="25"/>
      <c r="C49" s="1">
        <v>1</v>
      </c>
      <c r="D49" s="17" t="s">
        <v>260</v>
      </c>
      <c r="E49" s="19">
        <v>3</v>
      </c>
      <c r="G49">
        <v>0</v>
      </c>
      <c r="I49">
        <v>0</v>
      </c>
      <c r="K49">
        <v>0</v>
      </c>
      <c r="O49" s="64">
        <f>intercom_blackout[[#This Row],[Q-ty3_1]]+intercom_blackout[[#This Row],[Q-ty3_2]]+intercom_blackout[[#This Row],[Q-ty3_3]]</f>
        <v>0</v>
      </c>
    </row>
    <row r="50" spans="1:15" ht="15.75" x14ac:dyDescent="0.25">
      <c r="A50" s="25"/>
      <c r="C50" s="1">
        <v>2</v>
      </c>
      <c r="D50" s="17" t="s">
        <v>261</v>
      </c>
      <c r="E50" s="19">
        <v>1</v>
      </c>
      <c r="G50">
        <v>0</v>
      </c>
      <c r="I50">
        <v>0</v>
      </c>
      <c r="K50">
        <v>0</v>
      </c>
      <c r="O50" s="64">
        <f>intercom_blackout[[#This Row],[Q-ty3_1]]+intercom_blackout[[#This Row],[Q-ty3_2]]+intercom_blackout[[#This Row],[Q-ty3_3]]</f>
        <v>0</v>
      </c>
    </row>
    <row r="51" spans="1:15" ht="15.75" x14ac:dyDescent="0.25">
      <c r="A51" s="25"/>
      <c r="C51" s="1">
        <v>3</v>
      </c>
      <c r="D51" s="17" t="s">
        <v>262</v>
      </c>
      <c r="E51" s="19">
        <v>1</v>
      </c>
      <c r="G51">
        <v>0</v>
      </c>
      <c r="I51">
        <v>0</v>
      </c>
      <c r="K51">
        <v>0</v>
      </c>
      <c r="O51" s="64">
        <f>intercom_blackout[[#This Row],[Q-ty3_1]]+intercom_blackout[[#This Row],[Q-ty3_2]]+intercom_blackout[[#This Row],[Q-ty3_3]]</f>
        <v>0</v>
      </c>
    </row>
    <row r="52" spans="1:15" ht="15.75" x14ac:dyDescent="0.25">
      <c r="A52" s="25"/>
      <c r="C52" s="1">
        <v>4</v>
      </c>
      <c r="D52" s="17" t="s">
        <v>263</v>
      </c>
      <c r="E52" s="19">
        <v>2</v>
      </c>
      <c r="G52">
        <v>0</v>
      </c>
      <c r="I52">
        <v>0</v>
      </c>
      <c r="K52">
        <v>0</v>
      </c>
      <c r="O52" s="64">
        <f>intercom_blackout[[#This Row],[Q-ty3_1]]+intercom_blackout[[#This Row],[Q-ty3_2]]+intercom_blackout[[#This Row],[Q-ty3_3]]</f>
        <v>0</v>
      </c>
    </row>
    <row r="53" spans="1:15" x14ac:dyDescent="0.25">
      <c r="A53" s="25"/>
      <c r="E53" s="19"/>
    </row>
    <row r="54" spans="1:15" x14ac:dyDescent="0.25">
      <c r="A54" s="25"/>
      <c r="E54" s="19"/>
    </row>
    <row r="55" spans="1:15" x14ac:dyDescent="0.25">
      <c r="A55" s="25"/>
    </row>
    <row r="56" spans="1:15" x14ac:dyDescent="0.25">
      <c r="A56" s="25"/>
    </row>
    <row r="57" spans="1:15" x14ac:dyDescent="0.25">
      <c r="A57" s="25"/>
    </row>
    <row r="58" spans="1:15" x14ac:dyDescent="0.25">
      <c r="A58" s="25"/>
    </row>
    <row r="59" spans="1:15" x14ac:dyDescent="0.25">
      <c r="A59" s="25"/>
    </row>
    <row r="60" spans="1:15" x14ac:dyDescent="0.25">
      <c r="A60" s="25"/>
    </row>
    <row r="61" spans="1:15" x14ac:dyDescent="0.25">
      <c r="A61" s="25"/>
    </row>
    <row r="62" spans="1:15" x14ac:dyDescent="0.25">
      <c r="A62" s="25"/>
    </row>
    <row r="63" spans="1:15" x14ac:dyDescent="0.25">
      <c r="A63" s="25"/>
      <c r="C63" s="10" t="s">
        <v>0</v>
      </c>
      <c r="D63" s="20" t="s">
        <v>1</v>
      </c>
      <c r="E63" s="19" t="s">
        <v>2</v>
      </c>
      <c r="F63" s="24" t="s">
        <v>103</v>
      </c>
      <c r="G63" s="14" t="s">
        <v>104</v>
      </c>
      <c r="H63" s="14" t="s">
        <v>105</v>
      </c>
      <c r="I63" s="14" t="s">
        <v>106</v>
      </c>
      <c r="J63" s="14" t="s">
        <v>107</v>
      </c>
      <c r="K63" s="14" t="s">
        <v>108</v>
      </c>
    </row>
    <row r="64" spans="1:15" ht="15.75" x14ac:dyDescent="0.25">
      <c r="A64" s="25"/>
      <c r="C64" s="1">
        <v>1</v>
      </c>
      <c r="D64" s="17" t="s">
        <v>260</v>
      </c>
      <c r="E64" s="19">
        <v>3</v>
      </c>
      <c r="G64">
        <v>0</v>
      </c>
      <c r="I64">
        <v>0</v>
      </c>
      <c r="K64">
        <v>0</v>
      </c>
      <c r="O64" s="65">
        <f>intercom_vision[[#This Row],[Q-ty4_1]]+intercom_vision[[#This Row],[Q-ty4_2]]+intercom_vision[[#This Row],[Q-ty4_3]]</f>
        <v>0</v>
      </c>
    </row>
    <row r="65" spans="1:15" ht="15.75" x14ac:dyDescent="0.25">
      <c r="A65" s="25"/>
      <c r="C65" s="1">
        <v>2</v>
      </c>
      <c r="D65" s="17" t="s">
        <v>261</v>
      </c>
      <c r="E65" s="19">
        <v>1</v>
      </c>
      <c r="G65">
        <v>0</v>
      </c>
      <c r="I65">
        <v>0</v>
      </c>
      <c r="K65">
        <v>0</v>
      </c>
      <c r="O65" s="65">
        <f>intercom_vision[[#This Row],[Q-ty4_1]]+intercom_vision[[#This Row],[Q-ty4_2]]+intercom_vision[[#This Row],[Q-ty4_3]]</f>
        <v>0</v>
      </c>
    </row>
    <row r="66" spans="1:15" ht="15.75" x14ac:dyDescent="0.25">
      <c r="A66" s="25"/>
      <c r="C66" s="1">
        <v>3</v>
      </c>
      <c r="D66" s="17" t="s">
        <v>262</v>
      </c>
      <c r="E66" s="19">
        <v>1</v>
      </c>
      <c r="G66">
        <v>0</v>
      </c>
      <c r="I66">
        <v>0</v>
      </c>
      <c r="K66">
        <v>0</v>
      </c>
      <c r="O66" s="65">
        <f>intercom_vision[[#This Row],[Q-ty4_1]]+intercom_vision[[#This Row],[Q-ty4_2]]+intercom_vision[[#This Row],[Q-ty4_3]]</f>
        <v>0</v>
      </c>
    </row>
    <row r="67" spans="1:15" ht="15.75" x14ac:dyDescent="0.25">
      <c r="A67" s="25"/>
      <c r="C67" s="1">
        <v>4</v>
      </c>
      <c r="D67" s="17" t="s">
        <v>263</v>
      </c>
      <c r="E67" s="19">
        <v>2</v>
      </c>
      <c r="G67">
        <v>0</v>
      </c>
      <c r="I67">
        <v>0</v>
      </c>
      <c r="K67">
        <v>0</v>
      </c>
      <c r="O67" s="65">
        <f>intercom_vision[[#This Row],[Q-ty4_1]]+intercom_vision[[#This Row],[Q-ty4_2]]+intercom_vision[[#This Row],[Q-ty4_3]]</f>
        <v>0</v>
      </c>
    </row>
    <row r="68" spans="1:15" x14ac:dyDescent="0.25">
      <c r="A68" s="25"/>
      <c r="E68" s="18"/>
    </row>
    <row r="69" spans="1:15" x14ac:dyDescent="0.25">
      <c r="E69" s="19"/>
    </row>
    <row r="70" spans="1:15" x14ac:dyDescent="0.25">
      <c r="E70" s="19"/>
    </row>
    <row r="71" spans="1:15" x14ac:dyDescent="0.25">
      <c r="E71" s="19"/>
    </row>
    <row r="72" spans="1:15" x14ac:dyDescent="0.25">
      <c r="E72" s="19"/>
    </row>
    <row r="73" spans="1:15" x14ac:dyDescent="0.25">
      <c r="E73" s="19"/>
    </row>
    <row r="74" spans="1:15" x14ac:dyDescent="0.25">
      <c r="E74" s="19"/>
    </row>
    <row r="75" spans="1:15" x14ac:dyDescent="0.25">
      <c r="E75" s="19"/>
    </row>
    <row r="78" spans="1:15" x14ac:dyDescent="0.25">
      <c r="C78" s="35" t="s">
        <v>0</v>
      </c>
      <c r="D78" s="36" t="s">
        <v>1</v>
      </c>
      <c r="E78" s="36" t="s">
        <v>2</v>
      </c>
      <c r="F78" s="37" t="s">
        <v>113</v>
      </c>
      <c r="G78" s="37" t="s">
        <v>114</v>
      </c>
      <c r="H78" s="37" t="s">
        <v>115</v>
      </c>
      <c r="I78" s="37" t="s">
        <v>116</v>
      </c>
      <c r="J78" s="37" t="s">
        <v>117</v>
      </c>
      <c r="K78" s="37" t="s">
        <v>118</v>
      </c>
    </row>
    <row r="79" spans="1:15" ht="15.75" x14ac:dyDescent="0.25">
      <c r="C79" s="33">
        <v>1</v>
      </c>
      <c r="D79" s="40" t="s">
        <v>260</v>
      </c>
      <c r="E79" s="38">
        <v>3</v>
      </c>
      <c r="G79">
        <v>0</v>
      </c>
      <c r="I79">
        <v>0</v>
      </c>
      <c r="K79">
        <v>0</v>
      </c>
      <c r="O79" s="66">
        <f>intercom_stage[[#This Row],[Q-ty5_1]]+intercom_stage[[#This Row],[Q-ty5_2]]+intercom_stage[[#This Row],[Q-ty5_3]]</f>
        <v>0</v>
      </c>
    </row>
    <row r="80" spans="1:15" ht="15.75" x14ac:dyDescent="0.25">
      <c r="C80" s="34">
        <v>2</v>
      </c>
      <c r="D80" s="40" t="s">
        <v>261</v>
      </c>
      <c r="E80" s="39">
        <v>1</v>
      </c>
      <c r="G80">
        <v>0</v>
      </c>
      <c r="I80">
        <v>0</v>
      </c>
      <c r="K80">
        <v>0</v>
      </c>
      <c r="O80" s="66">
        <f>intercom_stage[[#This Row],[Q-ty5_1]]+intercom_stage[[#This Row],[Q-ty5_2]]+intercom_stage[[#This Row],[Q-ty5_3]]</f>
        <v>0</v>
      </c>
    </row>
    <row r="81" spans="1:15" ht="15.75" x14ac:dyDescent="0.25">
      <c r="C81" s="33">
        <v>3</v>
      </c>
      <c r="D81" s="40" t="s">
        <v>262</v>
      </c>
      <c r="E81" s="38">
        <v>1</v>
      </c>
      <c r="G81">
        <v>0</v>
      </c>
      <c r="I81">
        <v>0</v>
      </c>
      <c r="K81">
        <v>0</v>
      </c>
      <c r="O81" s="66">
        <f>intercom_stage[[#This Row],[Q-ty5_1]]+intercom_stage[[#This Row],[Q-ty5_2]]+intercom_stage[[#This Row],[Q-ty5_3]]</f>
        <v>0</v>
      </c>
    </row>
    <row r="82" spans="1:15" ht="15.75" x14ac:dyDescent="0.25">
      <c r="A82" s="25"/>
      <c r="C82" s="34">
        <v>4</v>
      </c>
      <c r="D82" s="40" t="s">
        <v>263</v>
      </c>
      <c r="E82" s="39">
        <v>2</v>
      </c>
      <c r="G82">
        <v>0</v>
      </c>
      <c r="I82">
        <v>0</v>
      </c>
      <c r="K82">
        <v>0</v>
      </c>
      <c r="O82" s="66">
        <f>intercom_stage[[#This Row],[Q-ty5_1]]+intercom_stage[[#This Row],[Q-ty5_2]]+intercom_stage[[#This Row],[Q-ty5_3]]</f>
        <v>0</v>
      </c>
    </row>
    <row r="83" spans="1:15" x14ac:dyDescent="0.25">
      <c r="A83" s="25"/>
      <c r="E83" s="19"/>
    </row>
    <row r="84" spans="1:15" x14ac:dyDescent="0.25">
      <c r="A84" s="25"/>
      <c r="E84" s="19"/>
    </row>
    <row r="85" spans="1:15" x14ac:dyDescent="0.25">
      <c r="A85" s="25"/>
      <c r="E85" s="19"/>
    </row>
    <row r="86" spans="1:15" x14ac:dyDescent="0.25">
      <c r="A86" s="25"/>
    </row>
    <row r="87" spans="1:15" x14ac:dyDescent="0.25">
      <c r="A87" s="25"/>
    </row>
    <row r="88" spans="1:15" x14ac:dyDescent="0.25">
      <c r="A88" s="25"/>
    </row>
    <row r="89" spans="1:15" x14ac:dyDescent="0.25">
      <c r="A89" s="25"/>
    </row>
    <row r="90" spans="1:15" x14ac:dyDescent="0.25">
      <c r="A90" s="25"/>
    </row>
    <row r="91" spans="1:15" x14ac:dyDescent="0.25">
      <c r="A91" s="25"/>
    </row>
    <row r="92" spans="1:15" x14ac:dyDescent="0.25">
      <c r="A92" s="25"/>
    </row>
    <row r="93" spans="1:15" x14ac:dyDescent="0.25">
      <c r="A93" s="25"/>
    </row>
    <row r="94" spans="1:15" x14ac:dyDescent="0.25">
      <c r="A94" s="25"/>
    </row>
    <row r="95" spans="1:15" x14ac:dyDescent="0.25">
      <c r="A95" s="25"/>
    </row>
    <row r="96" spans="1:15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</sheetData>
  <phoneticPr fontId="0" type="noConversion"/>
  <conditionalFormatting sqref="O4:O7">
    <cfRule type="cellIs" dxfId="48" priority="1" operator="equal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MovHeads</vt:lpstr>
      <vt:lpstr>Strobes</vt:lpstr>
      <vt:lpstr>Blinders</vt:lpstr>
      <vt:lpstr>Arch</vt:lpstr>
      <vt:lpstr>LED</vt:lpstr>
      <vt:lpstr>Smoke</vt:lpstr>
      <vt:lpstr>Consoles</vt:lpstr>
      <vt:lpstr>Intercom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Omelianenko</dc:creator>
  <cp:lastModifiedBy>Alexander Omelianenko</cp:lastModifiedBy>
  <dcterms:created xsi:type="dcterms:W3CDTF">2015-06-05T18:17:20Z</dcterms:created>
  <dcterms:modified xsi:type="dcterms:W3CDTF">2020-07-29T16:53:41Z</dcterms:modified>
</cp:coreProperties>
</file>