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24226"/>
  <mc:AlternateContent xmlns:mc="http://schemas.openxmlformats.org/markup-compatibility/2006">
    <mc:Choice Requires="x15">
      <x15ac:absPath xmlns:x15ac="http://schemas.microsoft.com/office/spreadsheetml/2010/11/ac" url="C:\Users\IYBalachandran\Desktop\Data Projects\CompanyVolumeByRegion\"/>
    </mc:Choice>
  </mc:AlternateContent>
  <xr:revisionPtr revIDLastSave="0" documentId="13_ncr:1_{984545F3-45F2-4819-B66F-30AC82896636}" xr6:coauthVersionLast="47" xr6:coauthVersionMax="47" xr10:uidLastSave="{00000000-0000-0000-0000-000000000000}"/>
  <workbookProtection workbookAlgorithmName="SHA-512" workbookHashValue="dWfZs2+1Fn58e9ax01lLNLN1LBdL5ARYPYBKDmYr6oGWr2sy2LPtmosGeeIuDYhU/RrsepLncQXDBfN0+A9BCA==" workbookSaltValue="G9vHHWognWdHD3CReI1w9w==" workbookSpinCount="100000" lockStructure="1"/>
  <bookViews>
    <workbookView xWindow="20370" yWindow="480" windowWidth="29040" windowHeight="15840" tabRatio="458" firstSheet="7" activeTab="9" xr2:uid="{00000000-000D-0000-FFFF-FFFF00000000}"/>
  </bookViews>
  <sheets>
    <sheet name="Email" sheetId="73" r:id="rId1"/>
    <sheet name="Business Objectives" sheetId="77" r:id="rId2"/>
    <sheet name="VolumeData" sheetId="72" r:id="rId3"/>
    <sheet name="EXT0070122021 (OG)" sheetId="76" state="hidden" r:id="rId4"/>
    <sheet name="GeoData" sheetId="71" r:id="rId5"/>
    <sheet name="EDA" sheetId="79" r:id="rId6"/>
    <sheet name="MergedData" sheetId="80" r:id="rId7"/>
    <sheet name="Quarterly Review" sheetId="81" r:id="rId8"/>
    <sheet name="FurtherAnalysis1" sheetId="82" r:id="rId9"/>
    <sheet name="FurtherAnalysis2" sheetId="84" r:id="rId10"/>
    <sheet name="AnalysisSummary" sheetId="87" r:id="rId11"/>
    <sheet name="Sheet3 (OG)" sheetId="75" state="hidden" r:id="rId12"/>
  </sheets>
  <definedNames>
    <definedName name="_xlnm._FilterDatabase" localSheetId="5" hidden="1">EDA!$I$4:$L$59</definedName>
    <definedName name="_xlnm._FilterDatabase" localSheetId="2" hidden="1">VolumeData!$B$2:$B$908</definedName>
    <definedName name="_xlchart.v1.0" hidden="1">FurtherAnalysis1!$B$90:$B$94</definedName>
    <definedName name="_xlchart.v1.1" hidden="1">FurtherAnalysis1!$G$90:$G$94</definedName>
    <definedName name="_xlchart.v1.2" hidden="1">FurtherAnalysis1!$H$90:$H$94</definedName>
    <definedName name="_xlcn.WorksheetConnection_Volume_by_Region_Data_Request_v1.xlsxCompleteData1" hidden="1">CompleteData[]</definedName>
    <definedName name="_xlnm.Extract" localSheetId="5">EDA!$N$6</definedName>
    <definedName name="_xlnm.Extract" localSheetId="2">VolumeData!$F$2</definedName>
    <definedName name="Slicer_Quarter">#N/A</definedName>
    <definedName name="Slicer_Region_Name">#N/A</definedName>
    <definedName name="Slicer_Region_Name1">#N/A</definedName>
  </definedNames>
  <calcPr calcId="181029"/>
  <pivotCaches>
    <pivotCache cacheId="0"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pivotCache cacheId="6"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_1caa84d4-627a-467d-8d94-702909f12bbd" name="Table5" connection="Query - Table5"/>
          <x15:modelTable id="CompleteData" name="CompleteData" connection="WorksheetConnection_Volume_by_Region_Data_Request_v1.xlsx!CompleteData"/>
        </x15:modelTables>
        <x15:extLst>
          <ext xmlns:x16="http://schemas.microsoft.com/office/spreadsheetml/2014/11/main" uri="{9835A34E-60A6-4A7C-AAB8-D5F71C897F49}">
            <x16:modelTimeGroupings>
              <x16:modelTimeGrouping tableName="Complete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134" i="84" l="1"/>
  <c r="H135" i="84"/>
  <c r="H136" i="84"/>
  <c r="H137" i="84"/>
  <c r="J45" i="82"/>
  <c r="J49" i="82" s="1"/>
  <c r="F135" i="84"/>
  <c r="G135" i="84" s="1"/>
  <c r="I135" i="84" s="1"/>
  <c r="E135" i="84"/>
  <c r="E136" i="84"/>
  <c r="E137" i="84"/>
  <c r="E134" i="84"/>
  <c r="D135" i="84"/>
  <c r="D136" i="84"/>
  <c r="F136" i="84" s="1"/>
  <c r="D137" i="84"/>
  <c r="F137" i="84" s="1"/>
  <c r="G137" i="84" s="1"/>
  <c r="D134" i="84"/>
  <c r="K45" i="82"/>
  <c r="K49" i="82"/>
  <c r="C90" i="82"/>
  <c r="K76" i="82"/>
  <c r="K56" i="84"/>
  <c r="K57" i="84"/>
  <c r="K58" i="84"/>
  <c r="K59" i="84"/>
  <c r="K60" i="84"/>
  <c r="K61" i="84"/>
  <c r="K62" i="84"/>
  <c r="K63" i="84"/>
  <c r="K64" i="84"/>
  <c r="K65" i="84"/>
  <c r="K66" i="84"/>
  <c r="K67" i="84"/>
  <c r="K68" i="84"/>
  <c r="K69" i="84"/>
  <c r="K70" i="84"/>
  <c r="K71" i="84"/>
  <c r="K72" i="84"/>
  <c r="K73" i="84"/>
  <c r="K74" i="84"/>
  <c r="K75" i="84"/>
  <c r="K76" i="84"/>
  <c r="K77" i="84"/>
  <c r="K78" i="84"/>
  <c r="K79" i="84"/>
  <c r="K80" i="84"/>
  <c r="K81" i="84"/>
  <c r="K82" i="84"/>
  <c r="K83" i="84"/>
  <c r="K84" i="84"/>
  <c r="K85" i="84"/>
  <c r="K86" i="84"/>
  <c r="K87" i="84"/>
  <c r="K88" i="84"/>
  <c r="K89" i="84"/>
  <c r="K90" i="84"/>
  <c r="K91" i="84"/>
  <c r="K92" i="84"/>
  <c r="K93" i="84"/>
  <c r="K94" i="84"/>
  <c r="K95" i="84"/>
  <c r="K96" i="84"/>
  <c r="K97" i="84"/>
  <c r="K98" i="84"/>
  <c r="K99" i="84"/>
  <c r="K100" i="84"/>
  <c r="K101" i="84"/>
  <c r="K102" i="84"/>
  <c r="K103" i="84"/>
  <c r="K104" i="84"/>
  <c r="K105" i="84"/>
  <c r="K106" i="84"/>
  <c r="K107" i="84"/>
  <c r="K108" i="84"/>
  <c r="K109" i="84"/>
  <c r="K110" i="84"/>
  <c r="K111" i="84"/>
  <c r="K112" i="84"/>
  <c r="S72" i="84"/>
  <c r="R72" i="84"/>
  <c r="Q72" i="84"/>
  <c r="P72" i="84"/>
  <c r="O72" i="84"/>
  <c r="N72" i="84"/>
  <c r="S71" i="84"/>
  <c r="R71" i="84"/>
  <c r="Q71" i="84"/>
  <c r="N71" i="84"/>
  <c r="S69" i="84"/>
  <c r="R69" i="84"/>
  <c r="Q69" i="84"/>
  <c r="P69" i="84"/>
  <c r="O69" i="84"/>
  <c r="N69" i="84"/>
  <c r="N63" i="84"/>
  <c r="X63" i="84" s="1"/>
  <c r="O63" i="84"/>
  <c r="P63" i="84"/>
  <c r="Q63" i="84"/>
  <c r="R63" i="84"/>
  <c r="S63" i="84"/>
  <c r="U63" i="84"/>
  <c r="N62" i="84"/>
  <c r="X62" i="84" s="1"/>
  <c r="Q62" i="84"/>
  <c r="R62" i="84"/>
  <c r="S62" i="84"/>
  <c r="U62" i="84"/>
  <c r="N60" i="84"/>
  <c r="X60" i="84" s="1"/>
  <c r="O60" i="84"/>
  <c r="P60" i="84"/>
  <c r="Q60" i="84"/>
  <c r="R60" i="84"/>
  <c r="S60" i="84"/>
  <c r="U60" i="84"/>
  <c r="N59" i="84"/>
  <c r="X59" i="84" s="1"/>
  <c r="Q59" i="84"/>
  <c r="R59" i="84"/>
  <c r="S59" i="84"/>
  <c r="T59" i="84"/>
  <c r="U59" i="84"/>
  <c r="N57" i="84"/>
  <c r="X57" i="84" s="1"/>
  <c r="R57" i="84"/>
  <c r="S57" i="84"/>
  <c r="T57" i="84"/>
  <c r="U57" i="84"/>
  <c r="U56" i="84"/>
  <c r="T56" i="84"/>
  <c r="S56" i="84"/>
  <c r="R56" i="84"/>
  <c r="Q56" i="84"/>
  <c r="P56" i="84"/>
  <c r="N56" i="84"/>
  <c r="C141" i="82"/>
  <c r="M80" i="82"/>
  <c r="L79" i="82"/>
  <c r="G143" i="82"/>
  <c r="D159" i="82" s="1"/>
  <c r="H34" i="84" s="1"/>
  <c r="E42" i="84" s="1"/>
  <c r="D143" i="82"/>
  <c r="E143" i="82"/>
  <c r="F143" i="82"/>
  <c r="H143" i="82"/>
  <c r="C143" i="82"/>
  <c r="D142" i="82"/>
  <c r="E142" i="82"/>
  <c r="F142" i="82"/>
  <c r="G142" i="82"/>
  <c r="C158" i="82" s="1"/>
  <c r="C33" i="84" s="1"/>
  <c r="C41" i="84" s="1"/>
  <c r="H142" i="82"/>
  <c r="C142" i="82"/>
  <c r="D141" i="82"/>
  <c r="E141" i="82"/>
  <c r="F141" i="82"/>
  <c r="G141" i="82"/>
  <c r="F157" i="82" s="1"/>
  <c r="H141" i="82"/>
  <c r="E140" i="82"/>
  <c r="F140" i="82"/>
  <c r="G140" i="82"/>
  <c r="H140" i="82"/>
  <c r="D140" i="82"/>
  <c r="C140" i="82"/>
  <c r="K79" i="82"/>
  <c r="C93" i="82" s="1"/>
  <c r="M79" i="82"/>
  <c r="O79" i="82"/>
  <c r="D93" i="82" s="1"/>
  <c r="G93" i="82" s="1"/>
  <c r="J46" i="82"/>
  <c r="F94" i="82"/>
  <c r="P80" i="82"/>
  <c r="N80" i="82"/>
  <c r="L80" i="82"/>
  <c r="J80" i="82"/>
  <c r="L76" i="82"/>
  <c r="Q77" i="82"/>
  <c r="Q78" i="82"/>
  <c r="Q79" i="82"/>
  <c r="Q80" i="82"/>
  <c r="Q76" i="82"/>
  <c r="P77" i="82"/>
  <c r="P78" i="82"/>
  <c r="P79" i="82"/>
  <c r="P76" i="82"/>
  <c r="O77" i="82"/>
  <c r="D91" i="82" s="1"/>
  <c r="G91" i="82" s="1"/>
  <c r="O78" i="82"/>
  <c r="D92" i="82" s="1"/>
  <c r="G92" i="82" s="1"/>
  <c r="O80" i="82"/>
  <c r="D94" i="82" s="1"/>
  <c r="O76" i="82"/>
  <c r="G39" i="84" s="1"/>
  <c r="M77" i="82"/>
  <c r="M78" i="82"/>
  <c r="M76" i="82"/>
  <c r="K77" i="82"/>
  <c r="C91" i="82" s="1"/>
  <c r="K78" i="82"/>
  <c r="C92" i="82" s="1"/>
  <c r="K80" i="82"/>
  <c r="C94" i="82" s="1"/>
  <c r="N77" i="82"/>
  <c r="N78" i="82"/>
  <c r="N79" i="82"/>
  <c r="N76" i="82"/>
  <c r="J77" i="82"/>
  <c r="J76" i="82"/>
  <c r="S49" i="82"/>
  <c r="P49" i="82"/>
  <c r="O49" i="82"/>
  <c r="N49" i="82"/>
  <c r="S48" i="82"/>
  <c r="S47" i="82"/>
  <c r="S46" i="82"/>
  <c r="S45" i="82"/>
  <c r="I137" i="84" l="1"/>
  <c r="G136" i="84"/>
  <c r="I136" i="84" s="1"/>
  <c r="F134" i="84"/>
  <c r="G134" i="84" s="1"/>
  <c r="I134" i="84" s="1"/>
  <c r="V62" i="84"/>
  <c r="W62" i="84" s="1"/>
  <c r="V63" i="84"/>
  <c r="W63" i="84" s="1"/>
  <c r="V59" i="84"/>
  <c r="W59" i="84" s="1"/>
  <c r="V57" i="84"/>
  <c r="W57" i="84" s="1"/>
  <c r="V60" i="84"/>
  <c r="W60" i="84" s="1"/>
  <c r="V56" i="84"/>
  <c r="C156" i="82"/>
  <c r="C31" i="84" s="1"/>
  <c r="C39" i="84" s="1"/>
  <c r="G32" i="84"/>
  <c r="G40" i="84"/>
  <c r="Y32" i="84"/>
  <c r="D32" i="84" s="1"/>
  <c r="D40" i="84" s="1"/>
  <c r="G31" i="84"/>
  <c r="Y31" i="84"/>
  <c r="F31" i="84" s="1"/>
  <c r="I39" i="84" s="1"/>
  <c r="G34" i="84"/>
  <c r="L34" i="84" s="1"/>
  <c r="G42" i="84"/>
  <c r="Y34" i="84"/>
  <c r="F34" i="84" s="1"/>
  <c r="I42" i="84" s="1"/>
  <c r="G33" i="84"/>
  <c r="G41" i="84"/>
  <c r="Y33" i="84"/>
  <c r="F33" i="84" s="1"/>
  <c r="I41" i="84" s="1"/>
  <c r="X56" i="84"/>
  <c r="D90" i="82"/>
  <c r="G90" i="82" s="1"/>
  <c r="C159" i="82"/>
  <c r="C34" i="84" s="1"/>
  <c r="C42" i="84" s="1"/>
  <c r="C157" i="82"/>
  <c r="C32" i="84" s="1"/>
  <c r="C40" i="84" s="1"/>
  <c r="C144" i="82"/>
  <c r="F144" i="82"/>
  <c r="H156" i="82"/>
  <c r="D156" i="82"/>
  <c r="H31" i="84" s="1"/>
  <c r="E39" i="84" s="1"/>
  <c r="E157" i="82"/>
  <c r="F158" i="82"/>
  <c r="G159" i="82"/>
  <c r="E34" i="84" s="1"/>
  <c r="H42" i="84" s="1"/>
  <c r="D144" i="82"/>
  <c r="E144" i="82"/>
  <c r="G156" i="82"/>
  <c r="E31" i="84" s="1"/>
  <c r="H39" i="84" s="1"/>
  <c r="L39" i="84" s="1"/>
  <c r="H157" i="82"/>
  <c r="J32" i="84" s="1"/>
  <c r="J40" i="84" s="1"/>
  <c r="D157" i="82"/>
  <c r="H32" i="84" s="1"/>
  <c r="E158" i="82"/>
  <c r="F159" i="82"/>
  <c r="G144" i="82"/>
  <c r="C160" i="82" s="1"/>
  <c r="F156" i="82"/>
  <c r="G157" i="82"/>
  <c r="E32" i="84" s="1"/>
  <c r="H40" i="84" s="1"/>
  <c r="H158" i="82"/>
  <c r="J33" i="84" s="1"/>
  <c r="J41" i="84" s="1"/>
  <c r="D158" i="82"/>
  <c r="H33" i="84" s="1"/>
  <c r="E159" i="82"/>
  <c r="E156" i="82"/>
  <c r="G158" i="82"/>
  <c r="E33" i="84" s="1"/>
  <c r="H41" i="84" s="1"/>
  <c r="H159" i="82"/>
  <c r="J34" i="84" s="1"/>
  <c r="J42" i="84" s="1"/>
  <c r="H144" i="82"/>
  <c r="E94" i="82"/>
  <c r="E93" i="82"/>
  <c r="G94" i="82"/>
  <c r="H94" i="82" s="1"/>
  <c r="N53" i="82"/>
  <c r="E92" i="82"/>
  <c r="E91" i="82"/>
  <c r="N54" i="82"/>
  <c r="N52" i="82"/>
  <c r="U49" i="82"/>
  <c r="T49" i="82"/>
  <c r="L77" i="82"/>
  <c r="L78" i="82"/>
  <c r="J78" i="82"/>
  <c r="J79" i="82"/>
  <c r="P46" i="82"/>
  <c r="P47" i="82"/>
  <c r="P48" i="82"/>
  <c r="P45" i="82"/>
  <c r="O46" i="82"/>
  <c r="O47" i="82"/>
  <c r="O48" i="82"/>
  <c r="O45" i="82"/>
  <c r="N46" i="82"/>
  <c r="U46" i="82" s="1"/>
  <c r="N47" i="82"/>
  <c r="T47" i="82" s="1"/>
  <c r="N48" i="82"/>
  <c r="U48" i="82" s="1"/>
  <c r="N45" i="82"/>
  <c r="J47" i="82"/>
  <c r="J48" i="82"/>
  <c r="K46" i="82"/>
  <c r="K47" i="82"/>
  <c r="K48" i="82"/>
  <c r="F908" i="80"/>
  <c r="F907" i="80"/>
  <c r="F906" i="80"/>
  <c r="F905" i="80"/>
  <c r="F904" i="80"/>
  <c r="F903" i="80"/>
  <c r="F902" i="80"/>
  <c r="F901" i="80"/>
  <c r="F900" i="80"/>
  <c r="F899" i="80"/>
  <c r="F898" i="80"/>
  <c r="F897" i="80"/>
  <c r="F896" i="80"/>
  <c r="F895" i="80"/>
  <c r="F894" i="80"/>
  <c r="F893" i="80"/>
  <c r="F892" i="80"/>
  <c r="F891" i="80"/>
  <c r="F890" i="80"/>
  <c r="F889" i="80"/>
  <c r="F888" i="80"/>
  <c r="F887" i="80"/>
  <c r="F886" i="80"/>
  <c r="F885" i="80"/>
  <c r="F884" i="80"/>
  <c r="F883" i="80"/>
  <c r="F882" i="80"/>
  <c r="F881" i="80"/>
  <c r="F880" i="80"/>
  <c r="F879" i="80"/>
  <c r="F878" i="80"/>
  <c r="F877" i="80"/>
  <c r="F876" i="80"/>
  <c r="F875" i="80"/>
  <c r="F874" i="80"/>
  <c r="F873" i="80"/>
  <c r="F872" i="80"/>
  <c r="F871" i="80"/>
  <c r="F870" i="80"/>
  <c r="F869" i="80"/>
  <c r="F868" i="80"/>
  <c r="F867" i="80"/>
  <c r="F866" i="80"/>
  <c r="F865" i="80"/>
  <c r="F864" i="80"/>
  <c r="F863" i="80"/>
  <c r="F862" i="80"/>
  <c r="F861" i="80"/>
  <c r="F860" i="80"/>
  <c r="F859" i="80"/>
  <c r="F858" i="80"/>
  <c r="F857" i="80"/>
  <c r="F856" i="80"/>
  <c r="F855" i="80"/>
  <c r="F854" i="80"/>
  <c r="F853" i="80"/>
  <c r="F852" i="80"/>
  <c r="F851" i="80"/>
  <c r="F850" i="80"/>
  <c r="F849" i="80"/>
  <c r="F848" i="80"/>
  <c r="F847" i="80"/>
  <c r="F846" i="80"/>
  <c r="F845" i="80"/>
  <c r="F844" i="80"/>
  <c r="F843" i="80"/>
  <c r="F842" i="80"/>
  <c r="F841" i="80"/>
  <c r="F840" i="80"/>
  <c r="F839" i="80"/>
  <c r="F838" i="80"/>
  <c r="F837" i="80"/>
  <c r="F836" i="80"/>
  <c r="F835" i="80"/>
  <c r="F834" i="80"/>
  <c r="F833" i="80"/>
  <c r="F832" i="80"/>
  <c r="F831" i="80"/>
  <c r="F830" i="80"/>
  <c r="F829" i="80"/>
  <c r="F828" i="80"/>
  <c r="F827" i="80"/>
  <c r="F826" i="80"/>
  <c r="F825" i="80"/>
  <c r="F824" i="80"/>
  <c r="F823" i="80"/>
  <c r="F822" i="80"/>
  <c r="F821" i="80"/>
  <c r="F820" i="80"/>
  <c r="F819" i="80"/>
  <c r="F818" i="80"/>
  <c r="F817" i="80"/>
  <c r="F816" i="80"/>
  <c r="F815" i="80"/>
  <c r="F814" i="80"/>
  <c r="F813" i="80"/>
  <c r="F812" i="80"/>
  <c r="F811" i="80"/>
  <c r="F810" i="80"/>
  <c r="F809" i="80"/>
  <c r="F808" i="80"/>
  <c r="F807" i="80"/>
  <c r="F806" i="80"/>
  <c r="F805" i="80"/>
  <c r="F804" i="80"/>
  <c r="F803" i="80"/>
  <c r="F802" i="80"/>
  <c r="F801" i="80"/>
  <c r="F800" i="80"/>
  <c r="F799" i="80"/>
  <c r="F798" i="80"/>
  <c r="F797" i="80"/>
  <c r="F796" i="80"/>
  <c r="F795" i="80"/>
  <c r="F794" i="80"/>
  <c r="F793" i="80"/>
  <c r="F792" i="80"/>
  <c r="F791" i="80"/>
  <c r="F790" i="80"/>
  <c r="F789" i="80"/>
  <c r="F788" i="80"/>
  <c r="F787" i="80"/>
  <c r="F786" i="80"/>
  <c r="F785" i="80"/>
  <c r="F784" i="80"/>
  <c r="F783" i="80"/>
  <c r="F782" i="80"/>
  <c r="F781" i="80"/>
  <c r="F780" i="80"/>
  <c r="F779" i="80"/>
  <c r="F778" i="80"/>
  <c r="F777" i="80"/>
  <c r="F776" i="80"/>
  <c r="F775" i="80"/>
  <c r="F774" i="80"/>
  <c r="F773" i="80"/>
  <c r="F772" i="80"/>
  <c r="F771" i="80"/>
  <c r="F770" i="80"/>
  <c r="F769" i="80"/>
  <c r="F768" i="80"/>
  <c r="F767" i="80"/>
  <c r="F766" i="80"/>
  <c r="F765" i="80"/>
  <c r="F764" i="80"/>
  <c r="F763" i="80"/>
  <c r="F762" i="80"/>
  <c r="F761" i="80"/>
  <c r="F760" i="80"/>
  <c r="F759" i="80"/>
  <c r="F758" i="80"/>
  <c r="F757" i="80"/>
  <c r="F756" i="80"/>
  <c r="F755" i="80"/>
  <c r="F754" i="80"/>
  <c r="F753" i="80"/>
  <c r="F752" i="80"/>
  <c r="F751" i="80"/>
  <c r="F750" i="80"/>
  <c r="F749" i="80"/>
  <c r="F748" i="80"/>
  <c r="F747" i="80"/>
  <c r="F746" i="80"/>
  <c r="F745" i="80"/>
  <c r="F744" i="80"/>
  <c r="F743" i="80"/>
  <c r="F742" i="80"/>
  <c r="F741" i="80"/>
  <c r="F740" i="80"/>
  <c r="F739" i="80"/>
  <c r="F738" i="80"/>
  <c r="F737" i="80"/>
  <c r="F736" i="80"/>
  <c r="F735" i="80"/>
  <c r="F734" i="80"/>
  <c r="F733" i="80"/>
  <c r="F732" i="80"/>
  <c r="F731" i="80"/>
  <c r="F730" i="80"/>
  <c r="F729" i="80"/>
  <c r="F728" i="80"/>
  <c r="F727" i="80"/>
  <c r="F726" i="80"/>
  <c r="F725" i="80"/>
  <c r="F724" i="80"/>
  <c r="F723" i="80"/>
  <c r="F722" i="80"/>
  <c r="F721" i="80"/>
  <c r="F720" i="80"/>
  <c r="F719" i="80"/>
  <c r="F718" i="80"/>
  <c r="F717" i="80"/>
  <c r="F716" i="80"/>
  <c r="F715" i="80"/>
  <c r="F714" i="80"/>
  <c r="F713" i="80"/>
  <c r="F712" i="80"/>
  <c r="F711" i="80"/>
  <c r="F710" i="80"/>
  <c r="F709" i="80"/>
  <c r="F708" i="80"/>
  <c r="F707" i="80"/>
  <c r="F706" i="80"/>
  <c r="F705" i="80"/>
  <c r="F704" i="80"/>
  <c r="F703" i="80"/>
  <c r="F702" i="80"/>
  <c r="F701" i="80"/>
  <c r="F700" i="80"/>
  <c r="F699" i="80"/>
  <c r="F698" i="80"/>
  <c r="F697" i="80"/>
  <c r="F696" i="80"/>
  <c r="F695" i="80"/>
  <c r="F694" i="80"/>
  <c r="F693" i="80"/>
  <c r="F692" i="80"/>
  <c r="F691" i="80"/>
  <c r="F690" i="80"/>
  <c r="F689" i="80"/>
  <c r="F688" i="80"/>
  <c r="F687" i="80"/>
  <c r="F686" i="80"/>
  <c r="F685" i="80"/>
  <c r="F684" i="80"/>
  <c r="F683" i="80"/>
  <c r="F682" i="80"/>
  <c r="F681" i="80"/>
  <c r="F680" i="80"/>
  <c r="F679" i="80"/>
  <c r="F678" i="80"/>
  <c r="F677" i="80"/>
  <c r="F676" i="80"/>
  <c r="F675" i="80"/>
  <c r="F674" i="80"/>
  <c r="F673" i="80"/>
  <c r="F672" i="80"/>
  <c r="F671" i="80"/>
  <c r="F670" i="80"/>
  <c r="F669" i="80"/>
  <c r="F668" i="80"/>
  <c r="F667" i="80"/>
  <c r="F666" i="80"/>
  <c r="F665" i="80"/>
  <c r="F664" i="80"/>
  <c r="F663" i="80"/>
  <c r="F662" i="80"/>
  <c r="F661" i="80"/>
  <c r="F660" i="80"/>
  <c r="F659" i="80"/>
  <c r="F658" i="80"/>
  <c r="F657" i="80"/>
  <c r="F656" i="80"/>
  <c r="F655" i="80"/>
  <c r="F654" i="80"/>
  <c r="F653" i="80"/>
  <c r="F652" i="80"/>
  <c r="F651" i="80"/>
  <c r="F650" i="80"/>
  <c r="F649" i="80"/>
  <c r="F648" i="80"/>
  <c r="F647" i="80"/>
  <c r="F646" i="80"/>
  <c r="F645" i="80"/>
  <c r="F644" i="80"/>
  <c r="F643" i="80"/>
  <c r="F642" i="80"/>
  <c r="F641" i="80"/>
  <c r="F640" i="80"/>
  <c r="F639" i="80"/>
  <c r="F638" i="80"/>
  <c r="F637" i="80"/>
  <c r="F636" i="80"/>
  <c r="F635" i="80"/>
  <c r="F634" i="80"/>
  <c r="F633" i="80"/>
  <c r="F632" i="80"/>
  <c r="F631" i="80"/>
  <c r="F630" i="80"/>
  <c r="F629" i="80"/>
  <c r="F628" i="80"/>
  <c r="F627" i="80"/>
  <c r="F626" i="80"/>
  <c r="F625" i="80"/>
  <c r="F624" i="80"/>
  <c r="F623" i="80"/>
  <c r="F622" i="80"/>
  <c r="F621" i="80"/>
  <c r="F620" i="80"/>
  <c r="F619" i="80"/>
  <c r="F618" i="80"/>
  <c r="F617" i="80"/>
  <c r="F616" i="80"/>
  <c r="F615" i="80"/>
  <c r="F614" i="80"/>
  <c r="F613" i="80"/>
  <c r="F612" i="80"/>
  <c r="F611" i="80"/>
  <c r="F610" i="80"/>
  <c r="F609" i="80"/>
  <c r="F608" i="80"/>
  <c r="F607" i="80"/>
  <c r="F606" i="80"/>
  <c r="F605" i="80"/>
  <c r="F604" i="80"/>
  <c r="F603" i="80"/>
  <c r="F602" i="80"/>
  <c r="F601" i="80"/>
  <c r="F600" i="80"/>
  <c r="F599" i="80"/>
  <c r="F598" i="80"/>
  <c r="F597" i="80"/>
  <c r="F596" i="80"/>
  <c r="F595" i="80"/>
  <c r="F594" i="80"/>
  <c r="F593" i="80"/>
  <c r="F592" i="80"/>
  <c r="F591" i="80"/>
  <c r="F590" i="80"/>
  <c r="F589" i="80"/>
  <c r="F588" i="80"/>
  <c r="F587" i="80"/>
  <c r="F586" i="80"/>
  <c r="F585" i="80"/>
  <c r="F584" i="80"/>
  <c r="F583" i="80"/>
  <c r="F582" i="80"/>
  <c r="F581" i="80"/>
  <c r="F580" i="80"/>
  <c r="F579" i="80"/>
  <c r="F578" i="80"/>
  <c r="F577" i="80"/>
  <c r="F576" i="80"/>
  <c r="F575" i="80"/>
  <c r="F574" i="80"/>
  <c r="F573" i="80"/>
  <c r="F572" i="80"/>
  <c r="F571" i="80"/>
  <c r="F570" i="80"/>
  <c r="F569" i="80"/>
  <c r="F568" i="80"/>
  <c r="F567" i="80"/>
  <c r="F566" i="80"/>
  <c r="F565" i="80"/>
  <c r="F564" i="80"/>
  <c r="F563" i="80"/>
  <c r="F562" i="80"/>
  <c r="F561" i="80"/>
  <c r="F560" i="80"/>
  <c r="F559" i="80"/>
  <c r="F558" i="80"/>
  <c r="F557" i="80"/>
  <c r="F556" i="80"/>
  <c r="F555" i="80"/>
  <c r="F554" i="80"/>
  <c r="F553" i="80"/>
  <c r="F552" i="80"/>
  <c r="F551" i="80"/>
  <c r="F550" i="80"/>
  <c r="F549" i="80"/>
  <c r="F548" i="80"/>
  <c r="F547" i="80"/>
  <c r="F546" i="80"/>
  <c r="F545" i="80"/>
  <c r="F544" i="80"/>
  <c r="F543" i="80"/>
  <c r="F542" i="80"/>
  <c r="F541" i="80"/>
  <c r="F540" i="80"/>
  <c r="F539" i="80"/>
  <c r="F538" i="80"/>
  <c r="F537" i="80"/>
  <c r="F536" i="80"/>
  <c r="F535" i="80"/>
  <c r="F534" i="80"/>
  <c r="F533" i="80"/>
  <c r="F532" i="80"/>
  <c r="F531" i="80"/>
  <c r="F530" i="80"/>
  <c r="F529" i="80"/>
  <c r="F528" i="80"/>
  <c r="F527" i="80"/>
  <c r="F526" i="80"/>
  <c r="F525" i="80"/>
  <c r="F524" i="80"/>
  <c r="F523" i="80"/>
  <c r="F522" i="80"/>
  <c r="F521" i="80"/>
  <c r="F520" i="80"/>
  <c r="F519" i="80"/>
  <c r="F518" i="80"/>
  <c r="F517" i="80"/>
  <c r="F516" i="80"/>
  <c r="F515" i="80"/>
  <c r="F514" i="80"/>
  <c r="F513" i="80"/>
  <c r="F512" i="80"/>
  <c r="F511" i="80"/>
  <c r="F510" i="80"/>
  <c r="F509" i="80"/>
  <c r="F508" i="80"/>
  <c r="F507" i="80"/>
  <c r="F506" i="80"/>
  <c r="F505" i="80"/>
  <c r="F504" i="80"/>
  <c r="F503" i="80"/>
  <c r="F502" i="80"/>
  <c r="F501" i="80"/>
  <c r="F500" i="80"/>
  <c r="F499" i="80"/>
  <c r="F498" i="80"/>
  <c r="F497" i="80"/>
  <c r="F496" i="80"/>
  <c r="F495" i="80"/>
  <c r="F494" i="80"/>
  <c r="F493" i="80"/>
  <c r="F492" i="80"/>
  <c r="F491" i="80"/>
  <c r="F490" i="80"/>
  <c r="F489" i="80"/>
  <c r="F488" i="80"/>
  <c r="F487" i="80"/>
  <c r="F486" i="80"/>
  <c r="F485" i="80"/>
  <c r="F484" i="80"/>
  <c r="F483" i="80"/>
  <c r="F482" i="80"/>
  <c r="F481" i="80"/>
  <c r="F480" i="80"/>
  <c r="F479" i="80"/>
  <c r="F478" i="80"/>
  <c r="F477" i="80"/>
  <c r="F476" i="80"/>
  <c r="F475" i="80"/>
  <c r="F474" i="80"/>
  <c r="F473" i="80"/>
  <c r="F472" i="80"/>
  <c r="F471" i="80"/>
  <c r="F470" i="80"/>
  <c r="F469" i="80"/>
  <c r="F468" i="80"/>
  <c r="F467" i="80"/>
  <c r="F466" i="80"/>
  <c r="F465" i="80"/>
  <c r="F464" i="80"/>
  <c r="F463" i="80"/>
  <c r="F462" i="80"/>
  <c r="F461" i="80"/>
  <c r="F460" i="80"/>
  <c r="F459" i="80"/>
  <c r="F458" i="80"/>
  <c r="F457" i="80"/>
  <c r="F456" i="80"/>
  <c r="F455" i="80"/>
  <c r="F454" i="80"/>
  <c r="F453" i="80"/>
  <c r="F452" i="80"/>
  <c r="F451" i="80"/>
  <c r="F450" i="80"/>
  <c r="F449" i="80"/>
  <c r="F448" i="80"/>
  <c r="F447" i="80"/>
  <c r="F446" i="80"/>
  <c r="F445" i="80"/>
  <c r="F444" i="80"/>
  <c r="F443" i="80"/>
  <c r="F442" i="80"/>
  <c r="F441" i="80"/>
  <c r="F440" i="80"/>
  <c r="F439" i="80"/>
  <c r="F438" i="80"/>
  <c r="F437" i="80"/>
  <c r="F436" i="80"/>
  <c r="F435" i="80"/>
  <c r="F434" i="80"/>
  <c r="F433" i="80"/>
  <c r="F432" i="80"/>
  <c r="F431" i="80"/>
  <c r="F430" i="80"/>
  <c r="F429" i="80"/>
  <c r="F428" i="80"/>
  <c r="F427" i="80"/>
  <c r="F426" i="80"/>
  <c r="F425" i="80"/>
  <c r="F424" i="80"/>
  <c r="F423" i="80"/>
  <c r="F422" i="80"/>
  <c r="F421" i="80"/>
  <c r="F420" i="80"/>
  <c r="F419" i="80"/>
  <c r="F418" i="80"/>
  <c r="F417" i="80"/>
  <c r="F416" i="80"/>
  <c r="F415" i="80"/>
  <c r="F414" i="80"/>
  <c r="F413" i="80"/>
  <c r="F412" i="80"/>
  <c r="F411" i="80"/>
  <c r="F410" i="80"/>
  <c r="F409" i="80"/>
  <c r="F408" i="80"/>
  <c r="F407" i="80"/>
  <c r="F406" i="80"/>
  <c r="F405" i="80"/>
  <c r="F404" i="80"/>
  <c r="F403" i="80"/>
  <c r="F402" i="80"/>
  <c r="F401" i="80"/>
  <c r="F400" i="80"/>
  <c r="F399" i="80"/>
  <c r="F398" i="80"/>
  <c r="F397" i="80"/>
  <c r="F396" i="80"/>
  <c r="F395" i="80"/>
  <c r="F394" i="80"/>
  <c r="F393" i="80"/>
  <c r="F392" i="80"/>
  <c r="F391" i="80"/>
  <c r="F390" i="80"/>
  <c r="F389" i="80"/>
  <c r="F388" i="80"/>
  <c r="F387" i="80"/>
  <c r="F386" i="80"/>
  <c r="F385" i="80"/>
  <c r="F384" i="80"/>
  <c r="F383" i="80"/>
  <c r="F382" i="80"/>
  <c r="F381" i="80"/>
  <c r="F380" i="80"/>
  <c r="F379" i="80"/>
  <c r="F378" i="80"/>
  <c r="F377" i="80"/>
  <c r="F376" i="80"/>
  <c r="F375" i="80"/>
  <c r="F374" i="80"/>
  <c r="F373" i="80"/>
  <c r="F372" i="80"/>
  <c r="F371" i="80"/>
  <c r="F370" i="80"/>
  <c r="F369" i="80"/>
  <c r="F368" i="80"/>
  <c r="F367" i="80"/>
  <c r="F366" i="80"/>
  <c r="F365" i="80"/>
  <c r="F364" i="80"/>
  <c r="F363" i="80"/>
  <c r="F362" i="80"/>
  <c r="F361" i="80"/>
  <c r="F360" i="80"/>
  <c r="F359" i="80"/>
  <c r="F358" i="80"/>
  <c r="F357" i="80"/>
  <c r="F356" i="80"/>
  <c r="F355" i="80"/>
  <c r="F354" i="80"/>
  <c r="F353" i="80"/>
  <c r="F352" i="80"/>
  <c r="F351" i="80"/>
  <c r="F350" i="80"/>
  <c r="F349" i="80"/>
  <c r="F348" i="80"/>
  <c r="F347" i="80"/>
  <c r="F346" i="80"/>
  <c r="F345" i="80"/>
  <c r="F344" i="80"/>
  <c r="F343" i="80"/>
  <c r="F342" i="80"/>
  <c r="F341" i="80"/>
  <c r="F340" i="80"/>
  <c r="F339" i="80"/>
  <c r="F338" i="80"/>
  <c r="F337" i="80"/>
  <c r="F336" i="80"/>
  <c r="F335" i="80"/>
  <c r="F334" i="80"/>
  <c r="F333" i="80"/>
  <c r="F332" i="80"/>
  <c r="F331" i="80"/>
  <c r="F330" i="80"/>
  <c r="F329" i="80"/>
  <c r="F328" i="80"/>
  <c r="F327" i="80"/>
  <c r="F326" i="80"/>
  <c r="F325" i="80"/>
  <c r="F324" i="80"/>
  <c r="F323" i="80"/>
  <c r="F322" i="80"/>
  <c r="F321" i="80"/>
  <c r="F320" i="80"/>
  <c r="F319" i="80"/>
  <c r="F318" i="80"/>
  <c r="F317" i="80"/>
  <c r="F316" i="80"/>
  <c r="F315" i="80"/>
  <c r="F314" i="80"/>
  <c r="F313" i="80"/>
  <c r="F312" i="80"/>
  <c r="F311" i="80"/>
  <c r="F310" i="80"/>
  <c r="F309" i="80"/>
  <c r="F308" i="80"/>
  <c r="F307" i="80"/>
  <c r="F306" i="80"/>
  <c r="F305" i="80"/>
  <c r="F304" i="80"/>
  <c r="F303" i="80"/>
  <c r="F302" i="80"/>
  <c r="F301" i="80"/>
  <c r="F300" i="80"/>
  <c r="F299" i="80"/>
  <c r="F298" i="80"/>
  <c r="F297" i="80"/>
  <c r="F296" i="80"/>
  <c r="F295" i="80"/>
  <c r="F294" i="80"/>
  <c r="F293" i="80"/>
  <c r="F292" i="80"/>
  <c r="F291" i="80"/>
  <c r="F290" i="80"/>
  <c r="F289" i="80"/>
  <c r="F288" i="80"/>
  <c r="F287" i="80"/>
  <c r="F286" i="80"/>
  <c r="F285" i="80"/>
  <c r="F284" i="80"/>
  <c r="F283" i="80"/>
  <c r="F282" i="80"/>
  <c r="F281" i="80"/>
  <c r="F280" i="80"/>
  <c r="F279" i="80"/>
  <c r="F278" i="80"/>
  <c r="F277" i="80"/>
  <c r="F276" i="80"/>
  <c r="F275" i="80"/>
  <c r="F274" i="80"/>
  <c r="F273" i="80"/>
  <c r="F272" i="80"/>
  <c r="F271" i="80"/>
  <c r="F270" i="80"/>
  <c r="F269" i="80"/>
  <c r="F268" i="80"/>
  <c r="F267" i="80"/>
  <c r="F266" i="80"/>
  <c r="F265" i="80"/>
  <c r="F264" i="80"/>
  <c r="F263" i="80"/>
  <c r="F262" i="80"/>
  <c r="F261" i="80"/>
  <c r="F260" i="80"/>
  <c r="F259" i="80"/>
  <c r="F258" i="80"/>
  <c r="F257" i="80"/>
  <c r="F256" i="80"/>
  <c r="F255" i="80"/>
  <c r="F254" i="80"/>
  <c r="F253" i="80"/>
  <c r="F252" i="80"/>
  <c r="F251" i="80"/>
  <c r="F250" i="80"/>
  <c r="F249" i="80"/>
  <c r="F248" i="80"/>
  <c r="F247" i="80"/>
  <c r="F246" i="80"/>
  <c r="F245" i="80"/>
  <c r="F244" i="80"/>
  <c r="F243" i="80"/>
  <c r="F242" i="80"/>
  <c r="F241" i="80"/>
  <c r="F240" i="80"/>
  <c r="F239" i="80"/>
  <c r="F238" i="80"/>
  <c r="F237" i="80"/>
  <c r="F236" i="80"/>
  <c r="F235" i="80"/>
  <c r="F234" i="80"/>
  <c r="F233" i="80"/>
  <c r="F232" i="80"/>
  <c r="F231" i="80"/>
  <c r="F230" i="80"/>
  <c r="F229" i="80"/>
  <c r="F228" i="80"/>
  <c r="F227" i="80"/>
  <c r="F226" i="80"/>
  <c r="F225" i="80"/>
  <c r="F224" i="80"/>
  <c r="F223" i="80"/>
  <c r="F222" i="80"/>
  <c r="F221" i="80"/>
  <c r="F220" i="80"/>
  <c r="F219" i="80"/>
  <c r="F218" i="80"/>
  <c r="F217" i="80"/>
  <c r="F216" i="80"/>
  <c r="F215" i="80"/>
  <c r="F214" i="80"/>
  <c r="F213" i="80"/>
  <c r="F212" i="80"/>
  <c r="F211" i="80"/>
  <c r="F210" i="80"/>
  <c r="F209" i="80"/>
  <c r="F208" i="80"/>
  <c r="F207" i="80"/>
  <c r="F206" i="80"/>
  <c r="F205" i="80"/>
  <c r="F204" i="80"/>
  <c r="F203" i="80"/>
  <c r="F202" i="80"/>
  <c r="F201" i="80"/>
  <c r="F200" i="80"/>
  <c r="F199" i="80"/>
  <c r="F198" i="80"/>
  <c r="F197" i="80"/>
  <c r="F196" i="80"/>
  <c r="F195" i="80"/>
  <c r="F194" i="80"/>
  <c r="F193" i="80"/>
  <c r="F192" i="80"/>
  <c r="F191" i="80"/>
  <c r="F190" i="80"/>
  <c r="F189" i="80"/>
  <c r="F188" i="80"/>
  <c r="F187" i="80"/>
  <c r="F186" i="80"/>
  <c r="F185" i="80"/>
  <c r="F184" i="80"/>
  <c r="F183" i="80"/>
  <c r="F182" i="80"/>
  <c r="F181" i="80"/>
  <c r="F180" i="80"/>
  <c r="F179" i="80"/>
  <c r="F178" i="80"/>
  <c r="F177" i="80"/>
  <c r="F176" i="80"/>
  <c r="F175" i="80"/>
  <c r="F174" i="80"/>
  <c r="F173" i="80"/>
  <c r="F172" i="80"/>
  <c r="F171" i="80"/>
  <c r="F170" i="80"/>
  <c r="F169" i="80"/>
  <c r="F168" i="80"/>
  <c r="F167" i="80"/>
  <c r="F166" i="80"/>
  <c r="F165" i="80"/>
  <c r="F164" i="80"/>
  <c r="F163" i="80"/>
  <c r="F162" i="80"/>
  <c r="F161" i="80"/>
  <c r="F160" i="80"/>
  <c r="F159" i="80"/>
  <c r="F158" i="80"/>
  <c r="F157" i="80"/>
  <c r="F156" i="80"/>
  <c r="F155" i="80"/>
  <c r="F154" i="80"/>
  <c r="F153" i="80"/>
  <c r="F152" i="80"/>
  <c r="F151" i="80"/>
  <c r="F150" i="80"/>
  <c r="F149" i="80"/>
  <c r="F148" i="80"/>
  <c r="F147" i="80"/>
  <c r="F146" i="80"/>
  <c r="F145" i="80"/>
  <c r="F144" i="80"/>
  <c r="F143" i="80"/>
  <c r="F142" i="80"/>
  <c r="F141" i="80"/>
  <c r="F140" i="80"/>
  <c r="F139" i="80"/>
  <c r="F138" i="80"/>
  <c r="F137" i="80"/>
  <c r="F136" i="80"/>
  <c r="F135" i="80"/>
  <c r="F134" i="80"/>
  <c r="F133" i="80"/>
  <c r="F132" i="80"/>
  <c r="F131" i="80"/>
  <c r="F130" i="80"/>
  <c r="F129" i="80"/>
  <c r="F128" i="80"/>
  <c r="F127" i="80"/>
  <c r="F126" i="80"/>
  <c r="F125" i="80"/>
  <c r="F124" i="80"/>
  <c r="F123" i="80"/>
  <c r="F122" i="80"/>
  <c r="F121" i="80"/>
  <c r="F120" i="80"/>
  <c r="F119" i="80"/>
  <c r="F118" i="80"/>
  <c r="F117" i="80"/>
  <c r="F116" i="80"/>
  <c r="F115" i="80"/>
  <c r="F114" i="80"/>
  <c r="F113" i="80"/>
  <c r="F112" i="80"/>
  <c r="F111" i="80"/>
  <c r="F110" i="80"/>
  <c r="F109" i="80"/>
  <c r="F108" i="80"/>
  <c r="F107" i="80"/>
  <c r="F106" i="80"/>
  <c r="F105" i="80"/>
  <c r="F104" i="80"/>
  <c r="F103" i="80"/>
  <c r="F102" i="80"/>
  <c r="F101" i="80"/>
  <c r="F100" i="80"/>
  <c r="F99" i="80"/>
  <c r="F98" i="80"/>
  <c r="F97" i="80"/>
  <c r="F96" i="80"/>
  <c r="F95" i="80"/>
  <c r="F94" i="80"/>
  <c r="F93" i="80"/>
  <c r="F92" i="80"/>
  <c r="F91" i="80"/>
  <c r="F90" i="80"/>
  <c r="F89" i="80"/>
  <c r="F88" i="80"/>
  <c r="F87" i="80"/>
  <c r="F86" i="80"/>
  <c r="F85" i="80"/>
  <c r="F84" i="80"/>
  <c r="F83" i="80"/>
  <c r="F82" i="80"/>
  <c r="F81" i="80"/>
  <c r="F80" i="80"/>
  <c r="F79" i="80"/>
  <c r="F78" i="80"/>
  <c r="F77" i="80"/>
  <c r="F76" i="80"/>
  <c r="F75" i="80"/>
  <c r="F74" i="80"/>
  <c r="F73" i="80"/>
  <c r="F72" i="80"/>
  <c r="F71" i="80"/>
  <c r="F70" i="80"/>
  <c r="F69" i="80"/>
  <c r="F68" i="80"/>
  <c r="F67" i="80"/>
  <c r="F66" i="80"/>
  <c r="F65" i="80"/>
  <c r="F64" i="80"/>
  <c r="F63" i="80"/>
  <c r="F62" i="80"/>
  <c r="F61" i="80"/>
  <c r="F60" i="80"/>
  <c r="F59" i="80"/>
  <c r="F58" i="80"/>
  <c r="F57" i="80"/>
  <c r="F56" i="80"/>
  <c r="F55" i="80"/>
  <c r="F54" i="80"/>
  <c r="F53" i="80"/>
  <c r="F52" i="80"/>
  <c r="F51" i="80"/>
  <c r="F50" i="80"/>
  <c r="F49" i="80"/>
  <c r="F48" i="80"/>
  <c r="F47" i="80"/>
  <c r="F46" i="80"/>
  <c r="F45" i="80"/>
  <c r="F44" i="80"/>
  <c r="F43" i="80"/>
  <c r="F42" i="80"/>
  <c r="F41" i="80"/>
  <c r="F40" i="80"/>
  <c r="F39" i="80"/>
  <c r="F38" i="80"/>
  <c r="F37" i="80"/>
  <c r="F36" i="80"/>
  <c r="F35" i="80"/>
  <c r="F34" i="80"/>
  <c r="F33" i="80"/>
  <c r="F32" i="80"/>
  <c r="F31" i="80"/>
  <c r="F30" i="80"/>
  <c r="F29" i="80"/>
  <c r="F28" i="80"/>
  <c r="F27" i="80"/>
  <c r="F26" i="80"/>
  <c r="F25" i="80"/>
  <c r="F24" i="80"/>
  <c r="F23" i="80"/>
  <c r="F22" i="80"/>
  <c r="F21" i="80"/>
  <c r="F20" i="80"/>
  <c r="F19" i="80"/>
  <c r="F18" i="80"/>
  <c r="F17" i="80"/>
  <c r="F16" i="80"/>
  <c r="F15" i="80"/>
  <c r="F14" i="80"/>
  <c r="F13" i="80"/>
  <c r="F12" i="80"/>
  <c r="F11" i="80"/>
  <c r="F10" i="80"/>
  <c r="F9" i="80"/>
  <c r="F8" i="80"/>
  <c r="F7" i="80"/>
  <c r="F6" i="80"/>
  <c r="F5" i="80"/>
  <c r="F4" i="80"/>
  <c r="F3" i="80"/>
  <c r="F2" i="80"/>
  <c r="D2" i="80"/>
  <c r="D3" i="80"/>
  <c r="E3" i="80" s="1"/>
  <c r="D4" i="80"/>
  <c r="E4" i="80" s="1"/>
  <c r="D5" i="80"/>
  <c r="E5" i="80" s="1"/>
  <c r="D6" i="80"/>
  <c r="E6" i="80" s="1"/>
  <c r="D7" i="80"/>
  <c r="E7" i="80" s="1"/>
  <c r="D8" i="80"/>
  <c r="E8" i="80" s="1"/>
  <c r="D9" i="80"/>
  <c r="E9" i="80" s="1"/>
  <c r="D10" i="80"/>
  <c r="E10" i="80" s="1"/>
  <c r="D11" i="80"/>
  <c r="E11" i="80" s="1"/>
  <c r="D12" i="80"/>
  <c r="E12" i="80" s="1"/>
  <c r="D13" i="80"/>
  <c r="E13" i="80" s="1"/>
  <c r="D14" i="80"/>
  <c r="E14" i="80" s="1"/>
  <c r="D15" i="80"/>
  <c r="E15" i="80" s="1"/>
  <c r="D16" i="80"/>
  <c r="E16" i="80" s="1"/>
  <c r="D17" i="80"/>
  <c r="E17" i="80" s="1"/>
  <c r="D18" i="80"/>
  <c r="E18" i="80" s="1"/>
  <c r="D19" i="80"/>
  <c r="E19" i="80" s="1"/>
  <c r="D20" i="80"/>
  <c r="E20" i="80" s="1"/>
  <c r="D21" i="80"/>
  <c r="E21" i="80" s="1"/>
  <c r="D22" i="80"/>
  <c r="E22" i="80" s="1"/>
  <c r="D23" i="80"/>
  <c r="E23" i="80" s="1"/>
  <c r="D24" i="80"/>
  <c r="E24" i="80" s="1"/>
  <c r="D25" i="80"/>
  <c r="E25" i="80" s="1"/>
  <c r="D26" i="80"/>
  <c r="E26" i="80" s="1"/>
  <c r="D27" i="80"/>
  <c r="E27" i="80" s="1"/>
  <c r="D28" i="80"/>
  <c r="E28" i="80" s="1"/>
  <c r="D29" i="80"/>
  <c r="E29" i="80" s="1"/>
  <c r="D30" i="80"/>
  <c r="E30" i="80" s="1"/>
  <c r="D31" i="80"/>
  <c r="E31" i="80" s="1"/>
  <c r="D32" i="80"/>
  <c r="E32" i="80" s="1"/>
  <c r="D33" i="80"/>
  <c r="E33" i="80" s="1"/>
  <c r="D34" i="80"/>
  <c r="E34" i="80" s="1"/>
  <c r="D35" i="80"/>
  <c r="E35" i="80" s="1"/>
  <c r="D36" i="80"/>
  <c r="E36" i="80" s="1"/>
  <c r="D37" i="80"/>
  <c r="E37" i="80" s="1"/>
  <c r="D38" i="80"/>
  <c r="E38" i="80" s="1"/>
  <c r="D39" i="80"/>
  <c r="E39" i="80" s="1"/>
  <c r="D40" i="80"/>
  <c r="E40" i="80" s="1"/>
  <c r="D41" i="80"/>
  <c r="E41" i="80" s="1"/>
  <c r="D42" i="80"/>
  <c r="E42" i="80" s="1"/>
  <c r="D43" i="80"/>
  <c r="E43" i="80" s="1"/>
  <c r="D44" i="80"/>
  <c r="E44" i="80" s="1"/>
  <c r="D45" i="80"/>
  <c r="E45" i="80" s="1"/>
  <c r="D46" i="80"/>
  <c r="E46" i="80" s="1"/>
  <c r="D47" i="80"/>
  <c r="E47" i="80" s="1"/>
  <c r="D48" i="80"/>
  <c r="E48" i="80" s="1"/>
  <c r="D49" i="80"/>
  <c r="E49" i="80" s="1"/>
  <c r="D50" i="80"/>
  <c r="E50" i="80" s="1"/>
  <c r="D51" i="80"/>
  <c r="E51" i="80" s="1"/>
  <c r="D52" i="80"/>
  <c r="E52" i="80" s="1"/>
  <c r="D53" i="80"/>
  <c r="E53" i="80" s="1"/>
  <c r="D54" i="80"/>
  <c r="E54" i="80" s="1"/>
  <c r="D55" i="80"/>
  <c r="E55" i="80" s="1"/>
  <c r="D56" i="80"/>
  <c r="E56" i="80" s="1"/>
  <c r="D57" i="80"/>
  <c r="E57" i="80" s="1"/>
  <c r="D58" i="80"/>
  <c r="E58" i="80" s="1"/>
  <c r="D59" i="80"/>
  <c r="E59" i="80" s="1"/>
  <c r="D60" i="80"/>
  <c r="E60" i="80" s="1"/>
  <c r="D61" i="80"/>
  <c r="E61" i="80" s="1"/>
  <c r="D62" i="80"/>
  <c r="E62" i="80" s="1"/>
  <c r="D63" i="80"/>
  <c r="E63" i="80" s="1"/>
  <c r="D64" i="80"/>
  <c r="E64" i="80" s="1"/>
  <c r="D65" i="80"/>
  <c r="E65" i="80" s="1"/>
  <c r="D66" i="80"/>
  <c r="E66" i="80" s="1"/>
  <c r="D67" i="80"/>
  <c r="E67" i="80" s="1"/>
  <c r="D68" i="80"/>
  <c r="E68" i="80" s="1"/>
  <c r="D69" i="80"/>
  <c r="E69" i="80" s="1"/>
  <c r="D70" i="80"/>
  <c r="E70" i="80" s="1"/>
  <c r="D71" i="80"/>
  <c r="E71" i="80" s="1"/>
  <c r="D72" i="80"/>
  <c r="E72" i="80" s="1"/>
  <c r="D73" i="80"/>
  <c r="E73" i="80" s="1"/>
  <c r="D74" i="80"/>
  <c r="E74" i="80" s="1"/>
  <c r="D75" i="80"/>
  <c r="E75" i="80" s="1"/>
  <c r="D76" i="80"/>
  <c r="E76" i="80" s="1"/>
  <c r="D77" i="80"/>
  <c r="E77" i="80" s="1"/>
  <c r="D78" i="80"/>
  <c r="E78" i="80" s="1"/>
  <c r="D79" i="80"/>
  <c r="E79" i="80" s="1"/>
  <c r="D80" i="80"/>
  <c r="E80" i="80" s="1"/>
  <c r="D81" i="80"/>
  <c r="E81" i="80" s="1"/>
  <c r="D82" i="80"/>
  <c r="E82" i="80" s="1"/>
  <c r="D83" i="80"/>
  <c r="E83" i="80" s="1"/>
  <c r="D84" i="80"/>
  <c r="E84" i="80" s="1"/>
  <c r="D85" i="80"/>
  <c r="E85" i="80" s="1"/>
  <c r="D86" i="80"/>
  <c r="E86" i="80" s="1"/>
  <c r="D87" i="80"/>
  <c r="E87" i="80" s="1"/>
  <c r="D88" i="80"/>
  <c r="E88" i="80" s="1"/>
  <c r="D89" i="80"/>
  <c r="E89" i="80" s="1"/>
  <c r="D90" i="80"/>
  <c r="E90" i="80" s="1"/>
  <c r="D91" i="80"/>
  <c r="E91" i="80" s="1"/>
  <c r="D92" i="80"/>
  <c r="E92" i="80" s="1"/>
  <c r="D93" i="80"/>
  <c r="E93" i="80" s="1"/>
  <c r="D94" i="80"/>
  <c r="E94" i="80" s="1"/>
  <c r="D95" i="80"/>
  <c r="E95" i="80" s="1"/>
  <c r="D96" i="80"/>
  <c r="E96" i="80" s="1"/>
  <c r="D97" i="80"/>
  <c r="E97" i="80" s="1"/>
  <c r="D98" i="80"/>
  <c r="E98" i="80" s="1"/>
  <c r="D99" i="80"/>
  <c r="E99" i="80" s="1"/>
  <c r="D100" i="80"/>
  <c r="E100" i="80" s="1"/>
  <c r="D101" i="80"/>
  <c r="E101" i="80" s="1"/>
  <c r="D102" i="80"/>
  <c r="E102" i="80" s="1"/>
  <c r="D103" i="80"/>
  <c r="E103" i="80" s="1"/>
  <c r="D104" i="80"/>
  <c r="E104" i="80" s="1"/>
  <c r="D105" i="80"/>
  <c r="E105" i="80" s="1"/>
  <c r="D106" i="80"/>
  <c r="E106" i="80" s="1"/>
  <c r="D107" i="80"/>
  <c r="E107" i="80" s="1"/>
  <c r="D108" i="80"/>
  <c r="E108" i="80" s="1"/>
  <c r="D109" i="80"/>
  <c r="E109" i="80" s="1"/>
  <c r="D110" i="80"/>
  <c r="E110" i="80" s="1"/>
  <c r="D111" i="80"/>
  <c r="E111" i="80" s="1"/>
  <c r="D112" i="80"/>
  <c r="E112" i="80" s="1"/>
  <c r="D113" i="80"/>
  <c r="E113" i="80" s="1"/>
  <c r="D114" i="80"/>
  <c r="E114" i="80" s="1"/>
  <c r="D115" i="80"/>
  <c r="E115" i="80" s="1"/>
  <c r="D116" i="80"/>
  <c r="E116" i="80" s="1"/>
  <c r="D117" i="80"/>
  <c r="E117" i="80" s="1"/>
  <c r="D118" i="80"/>
  <c r="E118" i="80" s="1"/>
  <c r="D119" i="80"/>
  <c r="E119" i="80" s="1"/>
  <c r="D120" i="80"/>
  <c r="E120" i="80" s="1"/>
  <c r="D121" i="80"/>
  <c r="E121" i="80" s="1"/>
  <c r="D122" i="80"/>
  <c r="E122" i="80" s="1"/>
  <c r="D123" i="80"/>
  <c r="E123" i="80" s="1"/>
  <c r="D124" i="80"/>
  <c r="E124" i="80" s="1"/>
  <c r="D125" i="80"/>
  <c r="E125" i="80" s="1"/>
  <c r="D126" i="80"/>
  <c r="E126" i="80" s="1"/>
  <c r="D127" i="80"/>
  <c r="E127" i="80" s="1"/>
  <c r="D128" i="80"/>
  <c r="E128" i="80" s="1"/>
  <c r="D129" i="80"/>
  <c r="E129" i="80" s="1"/>
  <c r="D130" i="80"/>
  <c r="E130" i="80" s="1"/>
  <c r="D131" i="80"/>
  <c r="E131" i="80" s="1"/>
  <c r="D132" i="80"/>
  <c r="E132" i="80" s="1"/>
  <c r="D133" i="80"/>
  <c r="E133" i="80" s="1"/>
  <c r="D134" i="80"/>
  <c r="E134" i="80" s="1"/>
  <c r="D135" i="80"/>
  <c r="E135" i="80" s="1"/>
  <c r="D136" i="80"/>
  <c r="E136" i="80" s="1"/>
  <c r="D137" i="80"/>
  <c r="E137" i="80" s="1"/>
  <c r="D138" i="80"/>
  <c r="E138" i="80" s="1"/>
  <c r="D139" i="80"/>
  <c r="E139" i="80" s="1"/>
  <c r="D140" i="80"/>
  <c r="E140" i="80" s="1"/>
  <c r="D141" i="80"/>
  <c r="E141" i="80" s="1"/>
  <c r="D142" i="80"/>
  <c r="E142" i="80" s="1"/>
  <c r="D143" i="80"/>
  <c r="E143" i="80" s="1"/>
  <c r="D144" i="80"/>
  <c r="E144" i="80" s="1"/>
  <c r="D145" i="80"/>
  <c r="E145" i="80" s="1"/>
  <c r="D146" i="80"/>
  <c r="E146" i="80" s="1"/>
  <c r="D147" i="80"/>
  <c r="E147" i="80" s="1"/>
  <c r="D148" i="80"/>
  <c r="E148" i="80" s="1"/>
  <c r="D149" i="80"/>
  <c r="E149" i="80" s="1"/>
  <c r="D150" i="80"/>
  <c r="E150" i="80" s="1"/>
  <c r="D151" i="80"/>
  <c r="E151" i="80" s="1"/>
  <c r="D152" i="80"/>
  <c r="E152" i="80" s="1"/>
  <c r="D153" i="80"/>
  <c r="E153" i="80" s="1"/>
  <c r="D154" i="80"/>
  <c r="E154" i="80" s="1"/>
  <c r="D155" i="80"/>
  <c r="E155" i="80" s="1"/>
  <c r="D156" i="80"/>
  <c r="E156" i="80" s="1"/>
  <c r="D157" i="80"/>
  <c r="E157" i="80" s="1"/>
  <c r="D158" i="80"/>
  <c r="E158" i="80" s="1"/>
  <c r="D159" i="80"/>
  <c r="E159" i="80" s="1"/>
  <c r="D160" i="80"/>
  <c r="E160" i="80" s="1"/>
  <c r="D161" i="80"/>
  <c r="E161" i="80" s="1"/>
  <c r="D162" i="80"/>
  <c r="E162" i="80" s="1"/>
  <c r="D163" i="80"/>
  <c r="E163" i="80" s="1"/>
  <c r="D164" i="80"/>
  <c r="E164" i="80" s="1"/>
  <c r="D165" i="80"/>
  <c r="E165" i="80" s="1"/>
  <c r="D166" i="80"/>
  <c r="E166" i="80" s="1"/>
  <c r="D167" i="80"/>
  <c r="E167" i="80" s="1"/>
  <c r="D168" i="80"/>
  <c r="E168" i="80" s="1"/>
  <c r="D169" i="80"/>
  <c r="E169" i="80" s="1"/>
  <c r="D170" i="80"/>
  <c r="E170" i="80" s="1"/>
  <c r="D171" i="80"/>
  <c r="E171" i="80" s="1"/>
  <c r="D172" i="80"/>
  <c r="E172" i="80" s="1"/>
  <c r="D173" i="80"/>
  <c r="E173" i="80" s="1"/>
  <c r="D174" i="80"/>
  <c r="E174" i="80" s="1"/>
  <c r="D175" i="80"/>
  <c r="E175" i="80" s="1"/>
  <c r="D176" i="80"/>
  <c r="E176" i="80" s="1"/>
  <c r="D177" i="80"/>
  <c r="E177" i="80" s="1"/>
  <c r="D178" i="80"/>
  <c r="E178" i="80" s="1"/>
  <c r="D179" i="80"/>
  <c r="E179" i="80" s="1"/>
  <c r="D180" i="80"/>
  <c r="E180" i="80" s="1"/>
  <c r="D181" i="80"/>
  <c r="E181" i="80" s="1"/>
  <c r="D182" i="80"/>
  <c r="E182" i="80" s="1"/>
  <c r="D183" i="80"/>
  <c r="E183" i="80" s="1"/>
  <c r="D184" i="80"/>
  <c r="E184" i="80" s="1"/>
  <c r="D185" i="80"/>
  <c r="E185" i="80" s="1"/>
  <c r="D186" i="80"/>
  <c r="E186" i="80" s="1"/>
  <c r="D187" i="80"/>
  <c r="E187" i="80" s="1"/>
  <c r="D188" i="80"/>
  <c r="E188" i="80" s="1"/>
  <c r="D189" i="80"/>
  <c r="E189" i="80" s="1"/>
  <c r="D190" i="80"/>
  <c r="E190" i="80" s="1"/>
  <c r="D191" i="80"/>
  <c r="E191" i="80" s="1"/>
  <c r="D192" i="80"/>
  <c r="E192" i="80" s="1"/>
  <c r="D193" i="80"/>
  <c r="E193" i="80" s="1"/>
  <c r="D194" i="80"/>
  <c r="E194" i="80" s="1"/>
  <c r="D195" i="80"/>
  <c r="E195" i="80" s="1"/>
  <c r="D196" i="80"/>
  <c r="E196" i="80" s="1"/>
  <c r="D197" i="80"/>
  <c r="E197" i="80" s="1"/>
  <c r="D198" i="80"/>
  <c r="E198" i="80" s="1"/>
  <c r="D199" i="80"/>
  <c r="E199" i="80" s="1"/>
  <c r="D200" i="80"/>
  <c r="E200" i="80" s="1"/>
  <c r="D201" i="80"/>
  <c r="E201" i="80" s="1"/>
  <c r="D202" i="80"/>
  <c r="E202" i="80" s="1"/>
  <c r="D203" i="80"/>
  <c r="E203" i="80" s="1"/>
  <c r="D204" i="80"/>
  <c r="E204" i="80" s="1"/>
  <c r="D205" i="80"/>
  <c r="E205" i="80" s="1"/>
  <c r="D206" i="80"/>
  <c r="E206" i="80" s="1"/>
  <c r="D207" i="80"/>
  <c r="E207" i="80" s="1"/>
  <c r="D208" i="80"/>
  <c r="E208" i="80" s="1"/>
  <c r="D209" i="80"/>
  <c r="E209" i="80" s="1"/>
  <c r="D210" i="80"/>
  <c r="E210" i="80" s="1"/>
  <c r="D211" i="80"/>
  <c r="E211" i="80" s="1"/>
  <c r="D212" i="80"/>
  <c r="E212" i="80" s="1"/>
  <c r="D213" i="80"/>
  <c r="E213" i="80" s="1"/>
  <c r="D214" i="80"/>
  <c r="E214" i="80" s="1"/>
  <c r="D215" i="80"/>
  <c r="E215" i="80" s="1"/>
  <c r="D216" i="80"/>
  <c r="E216" i="80" s="1"/>
  <c r="D217" i="80"/>
  <c r="E217" i="80" s="1"/>
  <c r="D218" i="80"/>
  <c r="E218" i="80" s="1"/>
  <c r="D219" i="80"/>
  <c r="E219" i="80" s="1"/>
  <c r="D220" i="80"/>
  <c r="E220" i="80" s="1"/>
  <c r="D221" i="80"/>
  <c r="E221" i="80" s="1"/>
  <c r="D222" i="80"/>
  <c r="E222" i="80" s="1"/>
  <c r="D223" i="80"/>
  <c r="E223" i="80" s="1"/>
  <c r="D224" i="80"/>
  <c r="E224" i="80" s="1"/>
  <c r="D225" i="80"/>
  <c r="E225" i="80" s="1"/>
  <c r="D226" i="80"/>
  <c r="E226" i="80" s="1"/>
  <c r="D227" i="80"/>
  <c r="E227" i="80" s="1"/>
  <c r="D228" i="80"/>
  <c r="E228" i="80" s="1"/>
  <c r="D229" i="80"/>
  <c r="E229" i="80" s="1"/>
  <c r="D230" i="80"/>
  <c r="E230" i="80" s="1"/>
  <c r="D231" i="80"/>
  <c r="E231" i="80" s="1"/>
  <c r="D232" i="80"/>
  <c r="E232" i="80" s="1"/>
  <c r="D233" i="80"/>
  <c r="E233" i="80" s="1"/>
  <c r="D234" i="80"/>
  <c r="E234" i="80" s="1"/>
  <c r="D235" i="80"/>
  <c r="E235" i="80" s="1"/>
  <c r="D236" i="80"/>
  <c r="E236" i="80" s="1"/>
  <c r="D237" i="80"/>
  <c r="E237" i="80" s="1"/>
  <c r="D238" i="80"/>
  <c r="E238" i="80" s="1"/>
  <c r="D239" i="80"/>
  <c r="E239" i="80" s="1"/>
  <c r="D240" i="80"/>
  <c r="E240" i="80" s="1"/>
  <c r="D241" i="80"/>
  <c r="E241" i="80" s="1"/>
  <c r="D242" i="80"/>
  <c r="E242" i="80" s="1"/>
  <c r="D243" i="80"/>
  <c r="E243" i="80" s="1"/>
  <c r="D244" i="80"/>
  <c r="E244" i="80" s="1"/>
  <c r="D245" i="80"/>
  <c r="E245" i="80" s="1"/>
  <c r="D246" i="80"/>
  <c r="E246" i="80" s="1"/>
  <c r="D247" i="80"/>
  <c r="E247" i="80" s="1"/>
  <c r="D248" i="80"/>
  <c r="E248" i="80" s="1"/>
  <c r="D249" i="80"/>
  <c r="E249" i="80" s="1"/>
  <c r="D250" i="80"/>
  <c r="E250" i="80" s="1"/>
  <c r="D251" i="80"/>
  <c r="E251" i="80" s="1"/>
  <c r="D252" i="80"/>
  <c r="E252" i="80" s="1"/>
  <c r="D253" i="80"/>
  <c r="E253" i="80" s="1"/>
  <c r="D254" i="80"/>
  <c r="E254" i="80" s="1"/>
  <c r="D255" i="80"/>
  <c r="E255" i="80" s="1"/>
  <c r="D256" i="80"/>
  <c r="E256" i="80" s="1"/>
  <c r="D257" i="80"/>
  <c r="E257" i="80" s="1"/>
  <c r="D258" i="80"/>
  <c r="E258" i="80" s="1"/>
  <c r="D259" i="80"/>
  <c r="E259" i="80" s="1"/>
  <c r="D260" i="80"/>
  <c r="E260" i="80" s="1"/>
  <c r="D261" i="80"/>
  <c r="E261" i="80" s="1"/>
  <c r="D262" i="80"/>
  <c r="E262" i="80" s="1"/>
  <c r="D263" i="80"/>
  <c r="E263" i="80" s="1"/>
  <c r="D264" i="80"/>
  <c r="E264" i="80" s="1"/>
  <c r="D265" i="80"/>
  <c r="E265" i="80" s="1"/>
  <c r="D266" i="80"/>
  <c r="E266" i="80" s="1"/>
  <c r="D267" i="80"/>
  <c r="E267" i="80" s="1"/>
  <c r="D268" i="80"/>
  <c r="E268" i="80" s="1"/>
  <c r="D269" i="80"/>
  <c r="E269" i="80" s="1"/>
  <c r="D270" i="80"/>
  <c r="E270" i="80" s="1"/>
  <c r="D271" i="80"/>
  <c r="E271" i="80" s="1"/>
  <c r="D272" i="80"/>
  <c r="E272" i="80" s="1"/>
  <c r="D273" i="80"/>
  <c r="E273" i="80" s="1"/>
  <c r="D274" i="80"/>
  <c r="E274" i="80" s="1"/>
  <c r="D275" i="80"/>
  <c r="E275" i="80" s="1"/>
  <c r="D276" i="80"/>
  <c r="E276" i="80" s="1"/>
  <c r="D277" i="80"/>
  <c r="E277" i="80" s="1"/>
  <c r="D278" i="80"/>
  <c r="E278" i="80" s="1"/>
  <c r="D279" i="80"/>
  <c r="E279" i="80" s="1"/>
  <c r="D280" i="80"/>
  <c r="E280" i="80" s="1"/>
  <c r="D281" i="80"/>
  <c r="E281" i="80" s="1"/>
  <c r="D282" i="80"/>
  <c r="E282" i="80" s="1"/>
  <c r="D283" i="80"/>
  <c r="E283" i="80" s="1"/>
  <c r="D284" i="80"/>
  <c r="E284" i="80" s="1"/>
  <c r="D285" i="80"/>
  <c r="E285" i="80" s="1"/>
  <c r="D286" i="80"/>
  <c r="E286" i="80" s="1"/>
  <c r="D287" i="80"/>
  <c r="E287" i="80" s="1"/>
  <c r="D288" i="80"/>
  <c r="E288" i="80" s="1"/>
  <c r="D289" i="80"/>
  <c r="E289" i="80" s="1"/>
  <c r="D290" i="80"/>
  <c r="E290" i="80" s="1"/>
  <c r="D291" i="80"/>
  <c r="E291" i="80" s="1"/>
  <c r="D292" i="80"/>
  <c r="E292" i="80" s="1"/>
  <c r="D293" i="80"/>
  <c r="E293" i="80" s="1"/>
  <c r="D294" i="80"/>
  <c r="E294" i="80" s="1"/>
  <c r="D295" i="80"/>
  <c r="E295" i="80" s="1"/>
  <c r="D296" i="80"/>
  <c r="E296" i="80" s="1"/>
  <c r="D297" i="80"/>
  <c r="E297" i="80" s="1"/>
  <c r="D298" i="80"/>
  <c r="E298" i="80" s="1"/>
  <c r="D299" i="80"/>
  <c r="E299" i="80" s="1"/>
  <c r="D300" i="80"/>
  <c r="E300" i="80" s="1"/>
  <c r="D301" i="80"/>
  <c r="E301" i="80" s="1"/>
  <c r="D302" i="80"/>
  <c r="E302" i="80" s="1"/>
  <c r="D303" i="80"/>
  <c r="E303" i="80" s="1"/>
  <c r="D304" i="80"/>
  <c r="E304" i="80" s="1"/>
  <c r="D305" i="80"/>
  <c r="E305" i="80" s="1"/>
  <c r="D306" i="80"/>
  <c r="E306" i="80" s="1"/>
  <c r="D307" i="80"/>
  <c r="E307" i="80" s="1"/>
  <c r="D308" i="80"/>
  <c r="E308" i="80" s="1"/>
  <c r="D309" i="80"/>
  <c r="E309" i="80" s="1"/>
  <c r="D310" i="80"/>
  <c r="E310" i="80" s="1"/>
  <c r="D311" i="80"/>
  <c r="E311" i="80" s="1"/>
  <c r="D312" i="80"/>
  <c r="E312" i="80" s="1"/>
  <c r="D313" i="80"/>
  <c r="E313" i="80" s="1"/>
  <c r="D314" i="80"/>
  <c r="E314" i="80" s="1"/>
  <c r="D315" i="80"/>
  <c r="E315" i="80" s="1"/>
  <c r="D316" i="80"/>
  <c r="E316" i="80" s="1"/>
  <c r="D317" i="80"/>
  <c r="E317" i="80" s="1"/>
  <c r="D318" i="80"/>
  <c r="E318" i="80" s="1"/>
  <c r="D319" i="80"/>
  <c r="E319" i="80" s="1"/>
  <c r="D320" i="80"/>
  <c r="E320" i="80" s="1"/>
  <c r="D321" i="80"/>
  <c r="E321" i="80" s="1"/>
  <c r="D322" i="80"/>
  <c r="E322" i="80" s="1"/>
  <c r="D323" i="80"/>
  <c r="E323" i="80" s="1"/>
  <c r="D324" i="80"/>
  <c r="E324" i="80" s="1"/>
  <c r="D325" i="80"/>
  <c r="E325" i="80" s="1"/>
  <c r="D326" i="80"/>
  <c r="E326" i="80" s="1"/>
  <c r="D327" i="80"/>
  <c r="E327" i="80" s="1"/>
  <c r="D328" i="80"/>
  <c r="E328" i="80" s="1"/>
  <c r="D329" i="80"/>
  <c r="E329" i="80" s="1"/>
  <c r="D330" i="80"/>
  <c r="E330" i="80" s="1"/>
  <c r="D331" i="80"/>
  <c r="E331" i="80" s="1"/>
  <c r="D332" i="80"/>
  <c r="E332" i="80" s="1"/>
  <c r="D333" i="80"/>
  <c r="E333" i="80" s="1"/>
  <c r="D334" i="80"/>
  <c r="E334" i="80" s="1"/>
  <c r="D335" i="80"/>
  <c r="E335" i="80" s="1"/>
  <c r="D336" i="80"/>
  <c r="E336" i="80" s="1"/>
  <c r="D337" i="80"/>
  <c r="E337" i="80" s="1"/>
  <c r="D338" i="80"/>
  <c r="E338" i="80" s="1"/>
  <c r="D339" i="80"/>
  <c r="E339" i="80" s="1"/>
  <c r="D340" i="80"/>
  <c r="E340" i="80" s="1"/>
  <c r="D341" i="80"/>
  <c r="E341" i="80" s="1"/>
  <c r="D342" i="80"/>
  <c r="E342" i="80" s="1"/>
  <c r="D343" i="80"/>
  <c r="E343" i="80" s="1"/>
  <c r="D344" i="80"/>
  <c r="E344" i="80" s="1"/>
  <c r="D345" i="80"/>
  <c r="E345" i="80" s="1"/>
  <c r="D346" i="80"/>
  <c r="E346" i="80" s="1"/>
  <c r="D347" i="80"/>
  <c r="E347" i="80" s="1"/>
  <c r="D348" i="80"/>
  <c r="E348" i="80" s="1"/>
  <c r="D349" i="80"/>
  <c r="E349" i="80" s="1"/>
  <c r="D350" i="80"/>
  <c r="E350" i="80" s="1"/>
  <c r="D351" i="80"/>
  <c r="E351" i="80" s="1"/>
  <c r="D352" i="80"/>
  <c r="E352" i="80" s="1"/>
  <c r="D353" i="80"/>
  <c r="E353" i="80" s="1"/>
  <c r="D354" i="80"/>
  <c r="E354" i="80" s="1"/>
  <c r="D355" i="80"/>
  <c r="E355" i="80" s="1"/>
  <c r="D356" i="80"/>
  <c r="E356" i="80" s="1"/>
  <c r="D357" i="80"/>
  <c r="E357" i="80" s="1"/>
  <c r="D358" i="80"/>
  <c r="E358" i="80" s="1"/>
  <c r="D359" i="80"/>
  <c r="E359" i="80" s="1"/>
  <c r="D360" i="80"/>
  <c r="E360" i="80" s="1"/>
  <c r="D361" i="80"/>
  <c r="E361" i="80" s="1"/>
  <c r="D362" i="80"/>
  <c r="E362" i="80" s="1"/>
  <c r="D363" i="80"/>
  <c r="E363" i="80" s="1"/>
  <c r="D364" i="80"/>
  <c r="E364" i="80" s="1"/>
  <c r="D365" i="80"/>
  <c r="E365" i="80" s="1"/>
  <c r="D366" i="80"/>
  <c r="E366" i="80" s="1"/>
  <c r="D367" i="80"/>
  <c r="E367" i="80" s="1"/>
  <c r="D368" i="80"/>
  <c r="E368" i="80" s="1"/>
  <c r="D369" i="80"/>
  <c r="E369" i="80" s="1"/>
  <c r="D370" i="80"/>
  <c r="E370" i="80" s="1"/>
  <c r="D371" i="80"/>
  <c r="E371" i="80" s="1"/>
  <c r="D372" i="80"/>
  <c r="E372" i="80" s="1"/>
  <c r="D373" i="80"/>
  <c r="E373" i="80" s="1"/>
  <c r="D374" i="80"/>
  <c r="E374" i="80" s="1"/>
  <c r="D375" i="80"/>
  <c r="E375" i="80" s="1"/>
  <c r="D376" i="80"/>
  <c r="E376" i="80" s="1"/>
  <c r="D377" i="80"/>
  <c r="E377" i="80" s="1"/>
  <c r="D378" i="80"/>
  <c r="E378" i="80" s="1"/>
  <c r="D379" i="80"/>
  <c r="E379" i="80" s="1"/>
  <c r="D380" i="80"/>
  <c r="E380" i="80" s="1"/>
  <c r="D381" i="80"/>
  <c r="E381" i="80" s="1"/>
  <c r="D382" i="80"/>
  <c r="E382" i="80" s="1"/>
  <c r="D383" i="80"/>
  <c r="E383" i="80" s="1"/>
  <c r="D384" i="80"/>
  <c r="E384" i="80" s="1"/>
  <c r="D385" i="80"/>
  <c r="E385" i="80" s="1"/>
  <c r="D386" i="80"/>
  <c r="E386" i="80" s="1"/>
  <c r="D387" i="80"/>
  <c r="E387" i="80" s="1"/>
  <c r="D388" i="80"/>
  <c r="E388" i="80" s="1"/>
  <c r="D389" i="80"/>
  <c r="E389" i="80" s="1"/>
  <c r="D390" i="80"/>
  <c r="E390" i="80" s="1"/>
  <c r="D391" i="80"/>
  <c r="E391" i="80" s="1"/>
  <c r="D392" i="80"/>
  <c r="E392" i="80" s="1"/>
  <c r="D393" i="80"/>
  <c r="E393" i="80" s="1"/>
  <c r="D394" i="80"/>
  <c r="E394" i="80" s="1"/>
  <c r="D395" i="80"/>
  <c r="E395" i="80" s="1"/>
  <c r="D396" i="80"/>
  <c r="E396" i="80" s="1"/>
  <c r="D397" i="80"/>
  <c r="E397" i="80" s="1"/>
  <c r="D398" i="80"/>
  <c r="E398" i="80" s="1"/>
  <c r="D399" i="80"/>
  <c r="E399" i="80" s="1"/>
  <c r="D400" i="80"/>
  <c r="E400" i="80" s="1"/>
  <c r="D401" i="80"/>
  <c r="E401" i="80" s="1"/>
  <c r="D402" i="80"/>
  <c r="E402" i="80" s="1"/>
  <c r="D403" i="80"/>
  <c r="E403" i="80" s="1"/>
  <c r="D404" i="80"/>
  <c r="E404" i="80" s="1"/>
  <c r="D405" i="80"/>
  <c r="E405" i="80" s="1"/>
  <c r="D406" i="80"/>
  <c r="E406" i="80" s="1"/>
  <c r="D407" i="80"/>
  <c r="E407" i="80" s="1"/>
  <c r="D408" i="80"/>
  <c r="E408" i="80" s="1"/>
  <c r="D409" i="80"/>
  <c r="E409" i="80" s="1"/>
  <c r="D410" i="80"/>
  <c r="E410" i="80" s="1"/>
  <c r="D411" i="80"/>
  <c r="E411" i="80" s="1"/>
  <c r="D412" i="80"/>
  <c r="E412" i="80" s="1"/>
  <c r="D413" i="80"/>
  <c r="E413" i="80" s="1"/>
  <c r="D414" i="80"/>
  <c r="E414" i="80" s="1"/>
  <c r="D415" i="80"/>
  <c r="E415" i="80" s="1"/>
  <c r="D416" i="80"/>
  <c r="E416" i="80" s="1"/>
  <c r="D417" i="80"/>
  <c r="E417" i="80" s="1"/>
  <c r="D418" i="80"/>
  <c r="E418" i="80" s="1"/>
  <c r="D419" i="80"/>
  <c r="E419" i="80" s="1"/>
  <c r="D420" i="80"/>
  <c r="E420" i="80" s="1"/>
  <c r="D421" i="80"/>
  <c r="E421" i="80" s="1"/>
  <c r="D422" i="80"/>
  <c r="E422" i="80" s="1"/>
  <c r="D423" i="80"/>
  <c r="E423" i="80" s="1"/>
  <c r="D424" i="80"/>
  <c r="E424" i="80" s="1"/>
  <c r="D425" i="80"/>
  <c r="E425" i="80" s="1"/>
  <c r="D426" i="80"/>
  <c r="E426" i="80" s="1"/>
  <c r="D427" i="80"/>
  <c r="E427" i="80" s="1"/>
  <c r="D428" i="80"/>
  <c r="E428" i="80" s="1"/>
  <c r="D429" i="80"/>
  <c r="E429" i="80" s="1"/>
  <c r="D430" i="80"/>
  <c r="E430" i="80" s="1"/>
  <c r="D431" i="80"/>
  <c r="E431" i="80" s="1"/>
  <c r="D432" i="80"/>
  <c r="E432" i="80" s="1"/>
  <c r="D433" i="80"/>
  <c r="E433" i="80" s="1"/>
  <c r="D434" i="80"/>
  <c r="E434" i="80" s="1"/>
  <c r="D435" i="80"/>
  <c r="E435" i="80" s="1"/>
  <c r="D436" i="80"/>
  <c r="E436" i="80" s="1"/>
  <c r="D437" i="80"/>
  <c r="E437" i="80" s="1"/>
  <c r="D438" i="80"/>
  <c r="E438" i="80" s="1"/>
  <c r="D439" i="80"/>
  <c r="E439" i="80" s="1"/>
  <c r="D440" i="80"/>
  <c r="E440" i="80" s="1"/>
  <c r="D441" i="80"/>
  <c r="E441" i="80" s="1"/>
  <c r="D442" i="80"/>
  <c r="E442" i="80" s="1"/>
  <c r="D443" i="80"/>
  <c r="E443" i="80" s="1"/>
  <c r="D444" i="80"/>
  <c r="E444" i="80" s="1"/>
  <c r="D445" i="80"/>
  <c r="E445" i="80" s="1"/>
  <c r="D446" i="80"/>
  <c r="E446" i="80" s="1"/>
  <c r="D447" i="80"/>
  <c r="E447" i="80" s="1"/>
  <c r="D448" i="80"/>
  <c r="E448" i="80" s="1"/>
  <c r="D449" i="80"/>
  <c r="E449" i="80" s="1"/>
  <c r="D450" i="80"/>
  <c r="E450" i="80" s="1"/>
  <c r="D451" i="80"/>
  <c r="E451" i="80" s="1"/>
  <c r="D452" i="80"/>
  <c r="E452" i="80" s="1"/>
  <c r="D453" i="80"/>
  <c r="E453" i="80" s="1"/>
  <c r="D454" i="80"/>
  <c r="E454" i="80" s="1"/>
  <c r="D455" i="80"/>
  <c r="E455" i="80" s="1"/>
  <c r="D456" i="80"/>
  <c r="E456" i="80" s="1"/>
  <c r="D457" i="80"/>
  <c r="E457" i="80" s="1"/>
  <c r="D458" i="80"/>
  <c r="E458" i="80" s="1"/>
  <c r="D459" i="80"/>
  <c r="E459" i="80" s="1"/>
  <c r="D460" i="80"/>
  <c r="E460" i="80" s="1"/>
  <c r="D461" i="80"/>
  <c r="E461" i="80" s="1"/>
  <c r="D462" i="80"/>
  <c r="E462" i="80" s="1"/>
  <c r="D463" i="80"/>
  <c r="E463" i="80" s="1"/>
  <c r="D464" i="80"/>
  <c r="E464" i="80" s="1"/>
  <c r="D465" i="80"/>
  <c r="E465" i="80" s="1"/>
  <c r="D466" i="80"/>
  <c r="E466" i="80" s="1"/>
  <c r="D467" i="80"/>
  <c r="E467" i="80" s="1"/>
  <c r="D468" i="80"/>
  <c r="E468" i="80" s="1"/>
  <c r="D469" i="80"/>
  <c r="E469" i="80" s="1"/>
  <c r="D470" i="80"/>
  <c r="E470" i="80" s="1"/>
  <c r="D471" i="80"/>
  <c r="E471" i="80" s="1"/>
  <c r="D472" i="80"/>
  <c r="E472" i="80" s="1"/>
  <c r="D473" i="80"/>
  <c r="E473" i="80" s="1"/>
  <c r="D474" i="80"/>
  <c r="E474" i="80" s="1"/>
  <c r="D475" i="80"/>
  <c r="E475" i="80" s="1"/>
  <c r="D476" i="80"/>
  <c r="E476" i="80" s="1"/>
  <c r="D477" i="80"/>
  <c r="E477" i="80" s="1"/>
  <c r="D478" i="80"/>
  <c r="E478" i="80" s="1"/>
  <c r="D479" i="80"/>
  <c r="E479" i="80" s="1"/>
  <c r="D480" i="80"/>
  <c r="E480" i="80" s="1"/>
  <c r="D481" i="80"/>
  <c r="E481" i="80" s="1"/>
  <c r="D482" i="80"/>
  <c r="E482" i="80" s="1"/>
  <c r="D483" i="80"/>
  <c r="E483" i="80" s="1"/>
  <c r="D484" i="80"/>
  <c r="E484" i="80" s="1"/>
  <c r="D485" i="80"/>
  <c r="E485" i="80" s="1"/>
  <c r="D486" i="80"/>
  <c r="E486" i="80" s="1"/>
  <c r="D487" i="80"/>
  <c r="E487" i="80" s="1"/>
  <c r="D488" i="80"/>
  <c r="E488" i="80" s="1"/>
  <c r="D489" i="80"/>
  <c r="E489" i="80" s="1"/>
  <c r="D490" i="80"/>
  <c r="E490" i="80" s="1"/>
  <c r="D491" i="80"/>
  <c r="E491" i="80" s="1"/>
  <c r="D492" i="80"/>
  <c r="E492" i="80" s="1"/>
  <c r="D493" i="80"/>
  <c r="E493" i="80" s="1"/>
  <c r="D494" i="80"/>
  <c r="E494" i="80" s="1"/>
  <c r="D495" i="80"/>
  <c r="E495" i="80" s="1"/>
  <c r="D496" i="80"/>
  <c r="E496" i="80" s="1"/>
  <c r="D497" i="80"/>
  <c r="E497" i="80" s="1"/>
  <c r="D498" i="80"/>
  <c r="E498" i="80" s="1"/>
  <c r="D499" i="80"/>
  <c r="E499" i="80" s="1"/>
  <c r="D500" i="80"/>
  <c r="E500" i="80" s="1"/>
  <c r="D501" i="80"/>
  <c r="E501" i="80" s="1"/>
  <c r="D502" i="80"/>
  <c r="E502" i="80" s="1"/>
  <c r="D503" i="80"/>
  <c r="E503" i="80" s="1"/>
  <c r="D504" i="80"/>
  <c r="E504" i="80" s="1"/>
  <c r="D505" i="80"/>
  <c r="E505" i="80" s="1"/>
  <c r="D506" i="80"/>
  <c r="E506" i="80" s="1"/>
  <c r="D507" i="80"/>
  <c r="E507" i="80" s="1"/>
  <c r="D508" i="80"/>
  <c r="E508" i="80" s="1"/>
  <c r="D509" i="80"/>
  <c r="E509" i="80" s="1"/>
  <c r="D510" i="80"/>
  <c r="E510" i="80" s="1"/>
  <c r="D511" i="80"/>
  <c r="E511" i="80" s="1"/>
  <c r="D512" i="80"/>
  <c r="E512" i="80" s="1"/>
  <c r="D513" i="80"/>
  <c r="E513" i="80" s="1"/>
  <c r="D514" i="80"/>
  <c r="E514" i="80" s="1"/>
  <c r="D515" i="80"/>
  <c r="E515" i="80" s="1"/>
  <c r="D516" i="80"/>
  <c r="E516" i="80" s="1"/>
  <c r="D517" i="80"/>
  <c r="E517" i="80" s="1"/>
  <c r="D518" i="80"/>
  <c r="E518" i="80" s="1"/>
  <c r="D519" i="80"/>
  <c r="E519" i="80" s="1"/>
  <c r="D520" i="80"/>
  <c r="E520" i="80" s="1"/>
  <c r="D521" i="80"/>
  <c r="E521" i="80" s="1"/>
  <c r="D522" i="80"/>
  <c r="E522" i="80" s="1"/>
  <c r="D523" i="80"/>
  <c r="E523" i="80" s="1"/>
  <c r="D524" i="80"/>
  <c r="E524" i="80" s="1"/>
  <c r="D525" i="80"/>
  <c r="E525" i="80" s="1"/>
  <c r="D526" i="80"/>
  <c r="E526" i="80" s="1"/>
  <c r="D527" i="80"/>
  <c r="E527" i="80" s="1"/>
  <c r="D528" i="80"/>
  <c r="E528" i="80" s="1"/>
  <c r="D529" i="80"/>
  <c r="E529" i="80" s="1"/>
  <c r="D530" i="80"/>
  <c r="E530" i="80" s="1"/>
  <c r="D531" i="80"/>
  <c r="E531" i="80" s="1"/>
  <c r="D532" i="80"/>
  <c r="E532" i="80" s="1"/>
  <c r="D533" i="80"/>
  <c r="E533" i="80" s="1"/>
  <c r="D534" i="80"/>
  <c r="E534" i="80" s="1"/>
  <c r="D535" i="80"/>
  <c r="E535" i="80" s="1"/>
  <c r="D536" i="80"/>
  <c r="E536" i="80" s="1"/>
  <c r="D537" i="80"/>
  <c r="E537" i="80" s="1"/>
  <c r="D538" i="80"/>
  <c r="E538" i="80" s="1"/>
  <c r="D539" i="80"/>
  <c r="E539" i="80" s="1"/>
  <c r="D540" i="80"/>
  <c r="E540" i="80" s="1"/>
  <c r="D541" i="80"/>
  <c r="E541" i="80" s="1"/>
  <c r="D542" i="80"/>
  <c r="E542" i="80" s="1"/>
  <c r="D543" i="80"/>
  <c r="E543" i="80" s="1"/>
  <c r="D544" i="80"/>
  <c r="E544" i="80" s="1"/>
  <c r="D545" i="80"/>
  <c r="E545" i="80" s="1"/>
  <c r="D546" i="80"/>
  <c r="E546" i="80" s="1"/>
  <c r="D547" i="80"/>
  <c r="E547" i="80" s="1"/>
  <c r="D548" i="80"/>
  <c r="E548" i="80" s="1"/>
  <c r="D549" i="80"/>
  <c r="E549" i="80" s="1"/>
  <c r="D550" i="80"/>
  <c r="E550" i="80" s="1"/>
  <c r="D551" i="80"/>
  <c r="E551" i="80" s="1"/>
  <c r="D552" i="80"/>
  <c r="E552" i="80" s="1"/>
  <c r="D553" i="80"/>
  <c r="E553" i="80" s="1"/>
  <c r="D554" i="80"/>
  <c r="E554" i="80" s="1"/>
  <c r="D555" i="80"/>
  <c r="E555" i="80" s="1"/>
  <c r="D556" i="80"/>
  <c r="E556" i="80" s="1"/>
  <c r="D557" i="80"/>
  <c r="E557" i="80" s="1"/>
  <c r="D558" i="80"/>
  <c r="E558" i="80" s="1"/>
  <c r="D559" i="80"/>
  <c r="E559" i="80" s="1"/>
  <c r="D560" i="80"/>
  <c r="E560" i="80" s="1"/>
  <c r="D561" i="80"/>
  <c r="E561" i="80" s="1"/>
  <c r="D562" i="80"/>
  <c r="E562" i="80" s="1"/>
  <c r="D563" i="80"/>
  <c r="E563" i="80" s="1"/>
  <c r="D564" i="80"/>
  <c r="E564" i="80" s="1"/>
  <c r="D565" i="80"/>
  <c r="E565" i="80" s="1"/>
  <c r="D566" i="80"/>
  <c r="E566" i="80" s="1"/>
  <c r="D567" i="80"/>
  <c r="E567" i="80" s="1"/>
  <c r="D568" i="80"/>
  <c r="E568" i="80" s="1"/>
  <c r="D569" i="80"/>
  <c r="E569" i="80" s="1"/>
  <c r="D570" i="80"/>
  <c r="E570" i="80" s="1"/>
  <c r="D571" i="80"/>
  <c r="E571" i="80" s="1"/>
  <c r="D572" i="80"/>
  <c r="E572" i="80" s="1"/>
  <c r="D573" i="80"/>
  <c r="E573" i="80" s="1"/>
  <c r="D574" i="80"/>
  <c r="E574" i="80" s="1"/>
  <c r="D575" i="80"/>
  <c r="E575" i="80" s="1"/>
  <c r="D576" i="80"/>
  <c r="E576" i="80" s="1"/>
  <c r="D577" i="80"/>
  <c r="E577" i="80" s="1"/>
  <c r="D578" i="80"/>
  <c r="E578" i="80" s="1"/>
  <c r="D579" i="80"/>
  <c r="E579" i="80" s="1"/>
  <c r="D580" i="80"/>
  <c r="E580" i="80" s="1"/>
  <c r="D581" i="80"/>
  <c r="E581" i="80" s="1"/>
  <c r="D582" i="80"/>
  <c r="E582" i="80" s="1"/>
  <c r="D583" i="80"/>
  <c r="E583" i="80" s="1"/>
  <c r="D584" i="80"/>
  <c r="E584" i="80" s="1"/>
  <c r="D585" i="80"/>
  <c r="E585" i="80" s="1"/>
  <c r="D586" i="80"/>
  <c r="E586" i="80" s="1"/>
  <c r="D587" i="80"/>
  <c r="E587" i="80" s="1"/>
  <c r="D588" i="80"/>
  <c r="E588" i="80" s="1"/>
  <c r="D589" i="80"/>
  <c r="E589" i="80" s="1"/>
  <c r="D590" i="80"/>
  <c r="E590" i="80" s="1"/>
  <c r="D591" i="80"/>
  <c r="E591" i="80" s="1"/>
  <c r="D592" i="80"/>
  <c r="E592" i="80" s="1"/>
  <c r="D593" i="80"/>
  <c r="E593" i="80" s="1"/>
  <c r="D594" i="80"/>
  <c r="E594" i="80" s="1"/>
  <c r="D595" i="80"/>
  <c r="E595" i="80" s="1"/>
  <c r="D596" i="80"/>
  <c r="E596" i="80" s="1"/>
  <c r="D597" i="80"/>
  <c r="E597" i="80" s="1"/>
  <c r="D598" i="80"/>
  <c r="E598" i="80" s="1"/>
  <c r="D599" i="80"/>
  <c r="E599" i="80" s="1"/>
  <c r="D600" i="80"/>
  <c r="E600" i="80" s="1"/>
  <c r="D601" i="80"/>
  <c r="E601" i="80" s="1"/>
  <c r="D602" i="80"/>
  <c r="E602" i="80" s="1"/>
  <c r="D603" i="80"/>
  <c r="E603" i="80" s="1"/>
  <c r="D604" i="80"/>
  <c r="E604" i="80" s="1"/>
  <c r="D605" i="80"/>
  <c r="E605" i="80" s="1"/>
  <c r="D606" i="80"/>
  <c r="E606" i="80" s="1"/>
  <c r="D607" i="80"/>
  <c r="E607" i="80" s="1"/>
  <c r="D608" i="80"/>
  <c r="E608" i="80" s="1"/>
  <c r="D609" i="80"/>
  <c r="E609" i="80" s="1"/>
  <c r="D610" i="80"/>
  <c r="E610" i="80" s="1"/>
  <c r="D611" i="80"/>
  <c r="E611" i="80" s="1"/>
  <c r="D612" i="80"/>
  <c r="E612" i="80" s="1"/>
  <c r="D613" i="80"/>
  <c r="E613" i="80" s="1"/>
  <c r="D614" i="80"/>
  <c r="E614" i="80" s="1"/>
  <c r="D615" i="80"/>
  <c r="E615" i="80" s="1"/>
  <c r="D616" i="80"/>
  <c r="E616" i="80" s="1"/>
  <c r="D617" i="80"/>
  <c r="E617" i="80" s="1"/>
  <c r="D618" i="80"/>
  <c r="E618" i="80" s="1"/>
  <c r="D619" i="80"/>
  <c r="E619" i="80" s="1"/>
  <c r="D620" i="80"/>
  <c r="E620" i="80" s="1"/>
  <c r="D621" i="80"/>
  <c r="E621" i="80" s="1"/>
  <c r="D622" i="80"/>
  <c r="E622" i="80" s="1"/>
  <c r="D623" i="80"/>
  <c r="E623" i="80" s="1"/>
  <c r="D624" i="80"/>
  <c r="E624" i="80" s="1"/>
  <c r="D625" i="80"/>
  <c r="E625" i="80" s="1"/>
  <c r="D626" i="80"/>
  <c r="E626" i="80" s="1"/>
  <c r="D627" i="80"/>
  <c r="E627" i="80" s="1"/>
  <c r="D628" i="80"/>
  <c r="E628" i="80" s="1"/>
  <c r="D629" i="80"/>
  <c r="E629" i="80" s="1"/>
  <c r="D630" i="80"/>
  <c r="E630" i="80" s="1"/>
  <c r="D631" i="80"/>
  <c r="E631" i="80" s="1"/>
  <c r="D632" i="80"/>
  <c r="E632" i="80" s="1"/>
  <c r="D633" i="80"/>
  <c r="E633" i="80" s="1"/>
  <c r="D634" i="80"/>
  <c r="E634" i="80" s="1"/>
  <c r="D635" i="80"/>
  <c r="E635" i="80" s="1"/>
  <c r="D636" i="80"/>
  <c r="E636" i="80" s="1"/>
  <c r="D637" i="80"/>
  <c r="E637" i="80" s="1"/>
  <c r="D638" i="80"/>
  <c r="E638" i="80" s="1"/>
  <c r="D639" i="80"/>
  <c r="E639" i="80" s="1"/>
  <c r="D640" i="80"/>
  <c r="E640" i="80" s="1"/>
  <c r="D641" i="80"/>
  <c r="E641" i="80" s="1"/>
  <c r="D642" i="80"/>
  <c r="E642" i="80" s="1"/>
  <c r="D643" i="80"/>
  <c r="E643" i="80" s="1"/>
  <c r="D644" i="80"/>
  <c r="E644" i="80" s="1"/>
  <c r="D645" i="80"/>
  <c r="E645" i="80" s="1"/>
  <c r="D646" i="80"/>
  <c r="E646" i="80" s="1"/>
  <c r="D647" i="80"/>
  <c r="E647" i="80" s="1"/>
  <c r="D648" i="80"/>
  <c r="E648" i="80" s="1"/>
  <c r="D649" i="80"/>
  <c r="E649" i="80" s="1"/>
  <c r="D650" i="80"/>
  <c r="E650" i="80" s="1"/>
  <c r="D651" i="80"/>
  <c r="E651" i="80" s="1"/>
  <c r="D652" i="80"/>
  <c r="E652" i="80" s="1"/>
  <c r="D653" i="80"/>
  <c r="E653" i="80" s="1"/>
  <c r="D654" i="80"/>
  <c r="E654" i="80" s="1"/>
  <c r="D655" i="80"/>
  <c r="E655" i="80" s="1"/>
  <c r="D656" i="80"/>
  <c r="E656" i="80" s="1"/>
  <c r="D657" i="80"/>
  <c r="E657" i="80" s="1"/>
  <c r="D658" i="80"/>
  <c r="E658" i="80" s="1"/>
  <c r="D659" i="80"/>
  <c r="E659" i="80" s="1"/>
  <c r="D660" i="80"/>
  <c r="E660" i="80" s="1"/>
  <c r="D661" i="80"/>
  <c r="E661" i="80" s="1"/>
  <c r="D662" i="80"/>
  <c r="E662" i="80" s="1"/>
  <c r="D663" i="80"/>
  <c r="E663" i="80" s="1"/>
  <c r="D664" i="80"/>
  <c r="E664" i="80" s="1"/>
  <c r="D665" i="80"/>
  <c r="E665" i="80" s="1"/>
  <c r="D666" i="80"/>
  <c r="E666" i="80" s="1"/>
  <c r="D667" i="80"/>
  <c r="E667" i="80" s="1"/>
  <c r="D668" i="80"/>
  <c r="E668" i="80" s="1"/>
  <c r="D669" i="80"/>
  <c r="E669" i="80" s="1"/>
  <c r="D670" i="80"/>
  <c r="E670" i="80" s="1"/>
  <c r="D671" i="80"/>
  <c r="E671" i="80" s="1"/>
  <c r="D672" i="80"/>
  <c r="E672" i="80" s="1"/>
  <c r="D673" i="80"/>
  <c r="E673" i="80" s="1"/>
  <c r="D674" i="80"/>
  <c r="E674" i="80" s="1"/>
  <c r="D675" i="80"/>
  <c r="E675" i="80" s="1"/>
  <c r="D676" i="80"/>
  <c r="E676" i="80" s="1"/>
  <c r="D677" i="80"/>
  <c r="E677" i="80" s="1"/>
  <c r="D678" i="80"/>
  <c r="E678" i="80" s="1"/>
  <c r="D679" i="80"/>
  <c r="E679" i="80" s="1"/>
  <c r="D680" i="80"/>
  <c r="E680" i="80" s="1"/>
  <c r="D681" i="80"/>
  <c r="E681" i="80" s="1"/>
  <c r="D682" i="80"/>
  <c r="E682" i="80" s="1"/>
  <c r="D683" i="80"/>
  <c r="E683" i="80" s="1"/>
  <c r="D684" i="80"/>
  <c r="E684" i="80" s="1"/>
  <c r="D685" i="80"/>
  <c r="E685" i="80" s="1"/>
  <c r="D686" i="80"/>
  <c r="E686" i="80" s="1"/>
  <c r="D687" i="80"/>
  <c r="E687" i="80" s="1"/>
  <c r="D688" i="80"/>
  <c r="E688" i="80" s="1"/>
  <c r="D689" i="80"/>
  <c r="E689" i="80" s="1"/>
  <c r="D690" i="80"/>
  <c r="E690" i="80" s="1"/>
  <c r="D691" i="80"/>
  <c r="E691" i="80" s="1"/>
  <c r="D692" i="80"/>
  <c r="E692" i="80" s="1"/>
  <c r="D693" i="80"/>
  <c r="E693" i="80" s="1"/>
  <c r="D694" i="80"/>
  <c r="E694" i="80" s="1"/>
  <c r="D695" i="80"/>
  <c r="E695" i="80" s="1"/>
  <c r="D696" i="80"/>
  <c r="E696" i="80" s="1"/>
  <c r="D697" i="80"/>
  <c r="E697" i="80" s="1"/>
  <c r="D698" i="80"/>
  <c r="E698" i="80" s="1"/>
  <c r="D699" i="80"/>
  <c r="E699" i="80" s="1"/>
  <c r="D700" i="80"/>
  <c r="E700" i="80" s="1"/>
  <c r="D701" i="80"/>
  <c r="E701" i="80" s="1"/>
  <c r="D702" i="80"/>
  <c r="E702" i="80" s="1"/>
  <c r="D703" i="80"/>
  <c r="E703" i="80" s="1"/>
  <c r="D704" i="80"/>
  <c r="E704" i="80" s="1"/>
  <c r="D705" i="80"/>
  <c r="E705" i="80" s="1"/>
  <c r="D706" i="80"/>
  <c r="E706" i="80" s="1"/>
  <c r="D707" i="80"/>
  <c r="E707" i="80" s="1"/>
  <c r="D708" i="80"/>
  <c r="E708" i="80" s="1"/>
  <c r="D709" i="80"/>
  <c r="E709" i="80" s="1"/>
  <c r="D710" i="80"/>
  <c r="E710" i="80" s="1"/>
  <c r="D711" i="80"/>
  <c r="E711" i="80" s="1"/>
  <c r="D712" i="80"/>
  <c r="E712" i="80" s="1"/>
  <c r="D713" i="80"/>
  <c r="E713" i="80" s="1"/>
  <c r="D714" i="80"/>
  <c r="E714" i="80" s="1"/>
  <c r="D715" i="80"/>
  <c r="E715" i="80" s="1"/>
  <c r="D716" i="80"/>
  <c r="E716" i="80" s="1"/>
  <c r="D717" i="80"/>
  <c r="E717" i="80" s="1"/>
  <c r="D718" i="80"/>
  <c r="E718" i="80" s="1"/>
  <c r="D719" i="80"/>
  <c r="E719" i="80" s="1"/>
  <c r="D720" i="80"/>
  <c r="E720" i="80" s="1"/>
  <c r="D721" i="80"/>
  <c r="E721" i="80" s="1"/>
  <c r="D722" i="80"/>
  <c r="E722" i="80" s="1"/>
  <c r="D723" i="80"/>
  <c r="E723" i="80" s="1"/>
  <c r="D724" i="80"/>
  <c r="E724" i="80" s="1"/>
  <c r="D725" i="80"/>
  <c r="E725" i="80" s="1"/>
  <c r="D726" i="80"/>
  <c r="E726" i="80" s="1"/>
  <c r="D727" i="80"/>
  <c r="E727" i="80" s="1"/>
  <c r="D728" i="80"/>
  <c r="E728" i="80" s="1"/>
  <c r="D729" i="80"/>
  <c r="E729" i="80" s="1"/>
  <c r="D730" i="80"/>
  <c r="E730" i="80" s="1"/>
  <c r="D731" i="80"/>
  <c r="E731" i="80" s="1"/>
  <c r="D732" i="80"/>
  <c r="E732" i="80" s="1"/>
  <c r="D733" i="80"/>
  <c r="E733" i="80" s="1"/>
  <c r="D734" i="80"/>
  <c r="E734" i="80" s="1"/>
  <c r="D735" i="80"/>
  <c r="E735" i="80" s="1"/>
  <c r="D736" i="80"/>
  <c r="E736" i="80" s="1"/>
  <c r="D737" i="80"/>
  <c r="E737" i="80" s="1"/>
  <c r="D738" i="80"/>
  <c r="E738" i="80" s="1"/>
  <c r="D739" i="80"/>
  <c r="E739" i="80" s="1"/>
  <c r="D740" i="80"/>
  <c r="E740" i="80" s="1"/>
  <c r="D741" i="80"/>
  <c r="E741" i="80" s="1"/>
  <c r="D742" i="80"/>
  <c r="E742" i="80" s="1"/>
  <c r="D743" i="80"/>
  <c r="E743" i="80" s="1"/>
  <c r="D744" i="80"/>
  <c r="E744" i="80" s="1"/>
  <c r="D745" i="80"/>
  <c r="E745" i="80" s="1"/>
  <c r="D746" i="80"/>
  <c r="E746" i="80" s="1"/>
  <c r="D747" i="80"/>
  <c r="E747" i="80" s="1"/>
  <c r="D748" i="80"/>
  <c r="E748" i="80" s="1"/>
  <c r="D749" i="80"/>
  <c r="E749" i="80" s="1"/>
  <c r="D750" i="80"/>
  <c r="E750" i="80" s="1"/>
  <c r="D751" i="80"/>
  <c r="E751" i="80" s="1"/>
  <c r="D752" i="80"/>
  <c r="E752" i="80" s="1"/>
  <c r="D753" i="80"/>
  <c r="E753" i="80" s="1"/>
  <c r="D754" i="80"/>
  <c r="E754" i="80" s="1"/>
  <c r="D755" i="80"/>
  <c r="E755" i="80" s="1"/>
  <c r="D756" i="80"/>
  <c r="E756" i="80" s="1"/>
  <c r="D757" i="80"/>
  <c r="E757" i="80" s="1"/>
  <c r="D758" i="80"/>
  <c r="E758" i="80" s="1"/>
  <c r="D759" i="80"/>
  <c r="E759" i="80" s="1"/>
  <c r="D760" i="80"/>
  <c r="E760" i="80" s="1"/>
  <c r="D761" i="80"/>
  <c r="E761" i="80" s="1"/>
  <c r="D762" i="80"/>
  <c r="E762" i="80" s="1"/>
  <c r="D763" i="80"/>
  <c r="E763" i="80" s="1"/>
  <c r="D764" i="80"/>
  <c r="E764" i="80" s="1"/>
  <c r="D765" i="80"/>
  <c r="E765" i="80" s="1"/>
  <c r="D766" i="80"/>
  <c r="E766" i="80" s="1"/>
  <c r="D767" i="80"/>
  <c r="E767" i="80" s="1"/>
  <c r="D768" i="80"/>
  <c r="E768" i="80" s="1"/>
  <c r="D769" i="80"/>
  <c r="E769" i="80" s="1"/>
  <c r="D770" i="80"/>
  <c r="E770" i="80" s="1"/>
  <c r="D771" i="80"/>
  <c r="E771" i="80" s="1"/>
  <c r="D772" i="80"/>
  <c r="E772" i="80" s="1"/>
  <c r="D773" i="80"/>
  <c r="E773" i="80" s="1"/>
  <c r="D774" i="80"/>
  <c r="E774" i="80" s="1"/>
  <c r="D775" i="80"/>
  <c r="E775" i="80" s="1"/>
  <c r="D776" i="80"/>
  <c r="E776" i="80" s="1"/>
  <c r="D777" i="80"/>
  <c r="E777" i="80" s="1"/>
  <c r="D778" i="80"/>
  <c r="E778" i="80" s="1"/>
  <c r="D779" i="80"/>
  <c r="E779" i="80" s="1"/>
  <c r="D780" i="80"/>
  <c r="E780" i="80" s="1"/>
  <c r="D781" i="80"/>
  <c r="E781" i="80" s="1"/>
  <c r="D782" i="80"/>
  <c r="E782" i="80" s="1"/>
  <c r="D783" i="80"/>
  <c r="E783" i="80" s="1"/>
  <c r="D784" i="80"/>
  <c r="E784" i="80" s="1"/>
  <c r="D785" i="80"/>
  <c r="E785" i="80" s="1"/>
  <c r="D786" i="80"/>
  <c r="E786" i="80" s="1"/>
  <c r="D787" i="80"/>
  <c r="E787" i="80" s="1"/>
  <c r="D788" i="80"/>
  <c r="E788" i="80" s="1"/>
  <c r="D789" i="80"/>
  <c r="E789" i="80" s="1"/>
  <c r="D790" i="80"/>
  <c r="E790" i="80" s="1"/>
  <c r="D791" i="80"/>
  <c r="E791" i="80" s="1"/>
  <c r="D792" i="80"/>
  <c r="E792" i="80" s="1"/>
  <c r="D793" i="80"/>
  <c r="E793" i="80" s="1"/>
  <c r="D794" i="80"/>
  <c r="E794" i="80" s="1"/>
  <c r="D795" i="80"/>
  <c r="E795" i="80" s="1"/>
  <c r="D796" i="80"/>
  <c r="E796" i="80" s="1"/>
  <c r="D797" i="80"/>
  <c r="E797" i="80" s="1"/>
  <c r="D798" i="80"/>
  <c r="E798" i="80" s="1"/>
  <c r="D799" i="80"/>
  <c r="E799" i="80" s="1"/>
  <c r="D800" i="80"/>
  <c r="E800" i="80" s="1"/>
  <c r="D801" i="80"/>
  <c r="E801" i="80" s="1"/>
  <c r="D802" i="80"/>
  <c r="E802" i="80" s="1"/>
  <c r="D803" i="80"/>
  <c r="E803" i="80" s="1"/>
  <c r="D804" i="80"/>
  <c r="E804" i="80" s="1"/>
  <c r="D805" i="80"/>
  <c r="E805" i="80" s="1"/>
  <c r="D806" i="80"/>
  <c r="E806" i="80" s="1"/>
  <c r="D807" i="80"/>
  <c r="E807" i="80" s="1"/>
  <c r="D808" i="80"/>
  <c r="E808" i="80" s="1"/>
  <c r="D809" i="80"/>
  <c r="E809" i="80" s="1"/>
  <c r="D810" i="80"/>
  <c r="E810" i="80" s="1"/>
  <c r="D811" i="80"/>
  <c r="E811" i="80" s="1"/>
  <c r="D812" i="80"/>
  <c r="E812" i="80" s="1"/>
  <c r="D813" i="80"/>
  <c r="E813" i="80" s="1"/>
  <c r="D814" i="80"/>
  <c r="E814" i="80" s="1"/>
  <c r="D815" i="80"/>
  <c r="E815" i="80" s="1"/>
  <c r="D816" i="80"/>
  <c r="E816" i="80" s="1"/>
  <c r="D817" i="80"/>
  <c r="E817" i="80" s="1"/>
  <c r="D818" i="80"/>
  <c r="E818" i="80" s="1"/>
  <c r="D819" i="80"/>
  <c r="E819" i="80" s="1"/>
  <c r="D820" i="80"/>
  <c r="E820" i="80" s="1"/>
  <c r="D821" i="80"/>
  <c r="E821" i="80" s="1"/>
  <c r="D822" i="80"/>
  <c r="E822" i="80" s="1"/>
  <c r="D823" i="80"/>
  <c r="E823" i="80" s="1"/>
  <c r="D824" i="80"/>
  <c r="E824" i="80" s="1"/>
  <c r="D825" i="80"/>
  <c r="E825" i="80" s="1"/>
  <c r="D826" i="80"/>
  <c r="E826" i="80" s="1"/>
  <c r="D827" i="80"/>
  <c r="E827" i="80" s="1"/>
  <c r="D828" i="80"/>
  <c r="E828" i="80" s="1"/>
  <c r="D829" i="80"/>
  <c r="E829" i="80" s="1"/>
  <c r="D830" i="80"/>
  <c r="E830" i="80" s="1"/>
  <c r="D831" i="80"/>
  <c r="E831" i="80" s="1"/>
  <c r="D832" i="80"/>
  <c r="E832" i="80" s="1"/>
  <c r="D833" i="80"/>
  <c r="E833" i="80" s="1"/>
  <c r="D834" i="80"/>
  <c r="E834" i="80" s="1"/>
  <c r="D835" i="80"/>
  <c r="E835" i="80" s="1"/>
  <c r="D836" i="80"/>
  <c r="E836" i="80" s="1"/>
  <c r="D837" i="80"/>
  <c r="E837" i="80" s="1"/>
  <c r="D838" i="80"/>
  <c r="E838" i="80" s="1"/>
  <c r="D839" i="80"/>
  <c r="E839" i="80" s="1"/>
  <c r="D840" i="80"/>
  <c r="E840" i="80" s="1"/>
  <c r="D841" i="80"/>
  <c r="E841" i="80" s="1"/>
  <c r="D842" i="80"/>
  <c r="E842" i="80" s="1"/>
  <c r="D843" i="80"/>
  <c r="E843" i="80" s="1"/>
  <c r="D844" i="80"/>
  <c r="E844" i="80" s="1"/>
  <c r="D845" i="80"/>
  <c r="E845" i="80" s="1"/>
  <c r="D846" i="80"/>
  <c r="E846" i="80" s="1"/>
  <c r="D847" i="80"/>
  <c r="E847" i="80" s="1"/>
  <c r="D848" i="80"/>
  <c r="E848" i="80" s="1"/>
  <c r="D849" i="80"/>
  <c r="E849" i="80" s="1"/>
  <c r="D850" i="80"/>
  <c r="E850" i="80" s="1"/>
  <c r="D851" i="80"/>
  <c r="E851" i="80" s="1"/>
  <c r="D852" i="80"/>
  <c r="E852" i="80" s="1"/>
  <c r="D853" i="80"/>
  <c r="E853" i="80" s="1"/>
  <c r="D854" i="80"/>
  <c r="E854" i="80" s="1"/>
  <c r="D855" i="80"/>
  <c r="E855" i="80" s="1"/>
  <c r="D856" i="80"/>
  <c r="E856" i="80" s="1"/>
  <c r="D857" i="80"/>
  <c r="E857" i="80" s="1"/>
  <c r="D858" i="80"/>
  <c r="E858" i="80" s="1"/>
  <c r="D859" i="80"/>
  <c r="E859" i="80" s="1"/>
  <c r="D860" i="80"/>
  <c r="E860" i="80" s="1"/>
  <c r="D861" i="80"/>
  <c r="E861" i="80" s="1"/>
  <c r="D862" i="80"/>
  <c r="E862" i="80" s="1"/>
  <c r="D863" i="80"/>
  <c r="E863" i="80" s="1"/>
  <c r="D864" i="80"/>
  <c r="E864" i="80" s="1"/>
  <c r="D865" i="80"/>
  <c r="E865" i="80" s="1"/>
  <c r="D866" i="80"/>
  <c r="E866" i="80" s="1"/>
  <c r="D867" i="80"/>
  <c r="E867" i="80" s="1"/>
  <c r="D868" i="80"/>
  <c r="E868" i="80" s="1"/>
  <c r="D869" i="80"/>
  <c r="E869" i="80" s="1"/>
  <c r="D870" i="80"/>
  <c r="E870" i="80" s="1"/>
  <c r="D871" i="80"/>
  <c r="E871" i="80" s="1"/>
  <c r="D872" i="80"/>
  <c r="E872" i="80" s="1"/>
  <c r="D873" i="80"/>
  <c r="E873" i="80" s="1"/>
  <c r="D874" i="80"/>
  <c r="E874" i="80" s="1"/>
  <c r="D875" i="80"/>
  <c r="E875" i="80" s="1"/>
  <c r="D876" i="80"/>
  <c r="E876" i="80" s="1"/>
  <c r="D877" i="80"/>
  <c r="E877" i="80" s="1"/>
  <c r="D878" i="80"/>
  <c r="E878" i="80" s="1"/>
  <c r="D879" i="80"/>
  <c r="E879" i="80" s="1"/>
  <c r="D880" i="80"/>
  <c r="E880" i="80" s="1"/>
  <c r="D881" i="80"/>
  <c r="E881" i="80" s="1"/>
  <c r="D882" i="80"/>
  <c r="E882" i="80" s="1"/>
  <c r="D883" i="80"/>
  <c r="E883" i="80" s="1"/>
  <c r="D884" i="80"/>
  <c r="E884" i="80" s="1"/>
  <c r="D885" i="80"/>
  <c r="E885" i="80" s="1"/>
  <c r="D886" i="80"/>
  <c r="E886" i="80" s="1"/>
  <c r="D887" i="80"/>
  <c r="E887" i="80" s="1"/>
  <c r="D888" i="80"/>
  <c r="E888" i="80" s="1"/>
  <c r="D889" i="80"/>
  <c r="E889" i="80" s="1"/>
  <c r="D890" i="80"/>
  <c r="E890" i="80" s="1"/>
  <c r="D891" i="80"/>
  <c r="E891" i="80" s="1"/>
  <c r="D892" i="80"/>
  <c r="E892" i="80" s="1"/>
  <c r="D893" i="80"/>
  <c r="E893" i="80" s="1"/>
  <c r="D894" i="80"/>
  <c r="E894" i="80" s="1"/>
  <c r="D895" i="80"/>
  <c r="E895" i="80" s="1"/>
  <c r="D896" i="80"/>
  <c r="E896" i="80" s="1"/>
  <c r="D897" i="80"/>
  <c r="E897" i="80" s="1"/>
  <c r="D898" i="80"/>
  <c r="E898" i="80" s="1"/>
  <c r="D899" i="80"/>
  <c r="E899" i="80" s="1"/>
  <c r="D900" i="80"/>
  <c r="E900" i="80" s="1"/>
  <c r="D901" i="80"/>
  <c r="E901" i="80" s="1"/>
  <c r="D902" i="80"/>
  <c r="E902" i="80" s="1"/>
  <c r="D903" i="80"/>
  <c r="E903" i="80" s="1"/>
  <c r="D904" i="80"/>
  <c r="E904" i="80" s="1"/>
  <c r="D905" i="80"/>
  <c r="E905" i="80" s="1"/>
  <c r="D906" i="80"/>
  <c r="E906" i="80" s="1"/>
  <c r="D907" i="80"/>
  <c r="E907" i="80" s="1"/>
  <c r="D908" i="80"/>
  <c r="E908" i="80" s="1"/>
  <c r="G7" i="79"/>
  <c r="G6" i="79"/>
  <c r="G5" i="79"/>
  <c r="O7" i="79"/>
  <c r="O8" i="79"/>
  <c r="O9" i="79"/>
  <c r="O10" i="79"/>
  <c r="O11" i="79"/>
  <c r="O12" i="79"/>
  <c r="O13" i="79"/>
  <c r="O14" i="79"/>
  <c r="O15" i="79"/>
  <c r="O16" i="79"/>
  <c r="O17" i="79"/>
  <c r="O18" i="79"/>
  <c r="O19" i="79"/>
  <c r="O20" i="79"/>
  <c r="O21" i="79"/>
  <c r="O22" i="79"/>
  <c r="O23" i="79"/>
  <c r="O24" i="79"/>
  <c r="O25" i="79"/>
  <c r="O26" i="79"/>
  <c r="O27" i="79"/>
  <c r="O28" i="79"/>
  <c r="O29" i="79"/>
  <c r="O30" i="79"/>
  <c r="O31" i="79"/>
  <c r="O32" i="79"/>
  <c r="O33" i="79"/>
  <c r="O34" i="79"/>
  <c r="O35" i="79"/>
  <c r="O36" i="79"/>
  <c r="O37" i="79"/>
  <c r="O38" i="79"/>
  <c r="O39" i="79"/>
  <c r="O40" i="79"/>
  <c r="O41" i="79"/>
  <c r="O42" i="79"/>
  <c r="O43" i="79"/>
  <c r="O44" i="79"/>
  <c r="O45" i="79"/>
  <c r="O46" i="79"/>
  <c r="O47" i="79"/>
  <c r="O48" i="79"/>
  <c r="O49" i="79"/>
  <c r="O50" i="79"/>
  <c r="O51" i="79"/>
  <c r="O52" i="79"/>
  <c r="O53" i="79"/>
  <c r="O54" i="79"/>
  <c r="O55" i="79"/>
  <c r="O56" i="79"/>
  <c r="O57" i="79"/>
  <c r="O58" i="79"/>
  <c r="O6" i="79"/>
  <c r="Q7" i="79"/>
  <c r="Q8" i="79"/>
  <c r="Q9" i="79"/>
  <c r="Q6" i="79"/>
  <c r="L7" i="79"/>
  <c r="L8" i="79"/>
  <c r="L9" i="79"/>
  <c r="L10" i="79"/>
  <c r="L11" i="79"/>
  <c r="L12" i="79"/>
  <c r="L13" i="79"/>
  <c r="L14" i="79"/>
  <c r="L15" i="79"/>
  <c r="L16" i="79"/>
  <c r="L17" i="79"/>
  <c r="L18" i="79"/>
  <c r="L19" i="79"/>
  <c r="L20" i="79"/>
  <c r="L21" i="79"/>
  <c r="L22" i="79"/>
  <c r="L23" i="79"/>
  <c r="L6" i="79"/>
  <c r="J7" i="79"/>
  <c r="J8" i="79"/>
  <c r="J9" i="79"/>
  <c r="J10" i="79"/>
  <c r="J11" i="79"/>
  <c r="J12" i="79"/>
  <c r="J13" i="79"/>
  <c r="J14" i="79"/>
  <c r="J15" i="79"/>
  <c r="J16" i="79"/>
  <c r="J17" i="79"/>
  <c r="J18" i="79"/>
  <c r="J19" i="79"/>
  <c r="J20" i="79"/>
  <c r="J21" i="79"/>
  <c r="J22" i="79"/>
  <c r="J23" i="79"/>
  <c r="J24" i="79"/>
  <c r="J25" i="79"/>
  <c r="J26" i="79"/>
  <c r="J27" i="79"/>
  <c r="J28" i="79"/>
  <c r="J29" i="79"/>
  <c r="J30" i="79"/>
  <c r="J31" i="79"/>
  <c r="J32" i="79"/>
  <c r="J33" i="79"/>
  <c r="J34" i="79"/>
  <c r="J35" i="79"/>
  <c r="J36" i="79"/>
  <c r="J37" i="79"/>
  <c r="J38" i="79"/>
  <c r="J39" i="79"/>
  <c r="J40" i="79"/>
  <c r="J41" i="79"/>
  <c r="J42" i="79"/>
  <c r="J43" i="79"/>
  <c r="J44" i="79"/>
  <c r="J45" i="79"/>
  <c r="J46" i="79"/>
  <c r="J47" i="79"/>
  <c r="J48" i="79"/>
  <c r="J49" i="79"/>
  <c r="J50" i="79"/>
  <c r="J51" i="79"/>
  <c r="J52" i="79"/>
  <c r="J53" i="79"/>
  <c r="J54" i="79"/>
  <c r="J55" i="79"/>
  <c r="J56" i="79"/>
  <c r="J57" i="79"/>
  <c r="J58" i="79"/>
  <c r="J6" i="79"/>
  <c r="C12" i="79"/>
  <c r="C11" i="79"/>
  <c r="F32" i="84" l="1"/>
  <c r="I40" i="84" s="1"/>
  <c r="W56" i="84"/>
  <c r="D178" i="82"/>
  <c r="C178" i="82"/>
  <c r="L40" i="84"/>
  <c r="M40" i="84" s="1"/>
  <c r="J31" i="84"/>
  <c r="J39" i="84" s="1"/>
  <c r="M39" i="84" s="1"/>
  <c r="I33" i="84"/>
  <c r="F41" i="84" s="1"/>
  <c r="K34" i="84"/>
  <c r="K42" i="84" s="1"/>
  <c r="K31" i="84"/>
  <c r="K39" i="84" s="1"/>
  <c r="L41" i="84"/>
  <c r="M41" i="84" s="1"/>
  <c r="I34" i="84"/>
  <c r="F42" i="84" s="1"/>
  <c r="M34" i="84"/>
  <c r="Y61" i="84"/>
  <c r="Y58" i="84"/>
  <c r="E41" i="84"/>
  <c r="L33" i="84"/>
  <c r="M33" i="84" s="1"/>
  <c r="K33" i="84"/>
  <c r="K41" i="84" s="1"/>
  <c r="D34" i="84"/>
  <c r="D42" i="84" s="1"/>
  <c r="L42" i="84"/>
  <c r="M42" i="84" s="1"/>
  <c r="D33" i="84"/>
  <c r="D41" i="84" s="1"/>
  <c r="I32" i="84"/>
  <c r="F40" i="84" s="1"/>
  <c r="D31" i="84"/>
  <c r="D39" i="84" s="1"/>
  <c r="Y55" i="84"/>
  <c r="K32" i="84"/>
  <c r="K40" i="84" s="1"/>
  <c r="E40" i="84"/>
  <c r="L32" i="84"/>
  <c r="M32" i="84" s="1"/>
  <c r="L31" i="84"/>
  <c r="I31" i="84"/>
  <c r="F39" i="84" s="1"/>
  <c r="H92" i="82"/>
  <c r="N33" i="84" s="1"/>
  <c r="N41" i="84" s="1"/>
  <c r="E90" i="82"/>
  <c r="D179" i="82"/>
  <c r="C179" i="82"/>
  <c r="D180" i="82"/>
  <c r="C180" i="82"/>
  <c r="D181" i="82"/>
  <c r="C181" i="82"/>
  <c r="E160" i="82"/>
  <c r="F160" i="82"/>
  <c r="G160" i="82"/>
  <c r="D160" i="82"/>
  <c r="H160" i="82"/>
  <c r="H91" i="82"/>
  <c r="N32" i="84" s="1"/>
  <c r="N40" i="84" s="1"/>
  <c r="H93" i="82"/>
  <c r="N34" i="84" s="1"/>
  <c r="N42" i="84" s="1"/>
  <c r="H90" i="82"/>
  <c r="N31" i="84" s="1"/>
  <c r="N39" i="84" s="1"/>
  <c r="J54" i="82"/>
  <c r="K54" i="82"/>
  <c r="K52" i="82"/>
  <c r="K53" i="82"/>
  <c r="L54" i="82"/>
  <c r="L53" i="82"/>
  <c r="L52" i="82"/>
  <c r="M52" i="82"/>
  <c r="M53" i="82"/>
  <c r="M54" i="82"/>
  <c r="J52" i="82"/>
  <c r="J53" i="82"/>
  <c r="U45" i="82"/>
  <c r="T48" i="82"/>
  <c r="U47" i="82"/>
  <c r="T46" i="82"/>
  <c r="T45" i="82"/>
  <c r="I4" i="80"/>
  <c r="E2" i="80"/>
  <c r="I2" i="80"/>
  <c r="I5" i="80"/>
  <c r="I3" i="80"/>
  <c r="J59" i="79"/>
  <c r="Q10" i="79"/>
  <c r="C13" i="79"/>
  <c r="L24" i="79"/>
  <c r="O59" i="79"/>
  <c r="M31" i="84" l="1"/>
  <c r="D182" i="82"/>
  <c r="C182" i="82"/>
  <c r="O53" i="82"/>
  <c r="O52" i="82"/>
  <c r="O54" i="82"/>
  <c r="P54" i="82"/>
  <c r="P52" i="82"/>
  <c r="P53" i="82"/>
  <c r="C9" i="79"/>
  <c r="C8" i="79"/>
  <c r="C7" i="79"/>
  <c r="C6" i="79"/>
  <c r="C5" i="79"/>
  <c r="C10" i="7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IYBalachandran</author>
  </authors>
  <commentList>
    <comment ref="R43" authorId="0" shapeId="0" xr:uid="{89680176-BC34-4D06-9C9F-98411768E6C5}">
      <text>
        <r>
          <rPr>
            <b/>
            <sz val="9"/>
            <color indexed="81"/>
            <rFont val="Tahoma"/>
            <charset val="1"/>
          </rPr>
          <t>IYBalachandran:</t>
        </r>
        <r>
          <rPr>
            <sz val="9"/>
            <color indexed="81"/>
            <rFont val="Tahoma"/>
            <charset val="1"/>
          </rPr>
          <t xml:space="preserve">
Each region's collective incremental seasonal increases were imperfectly linear. Hence, each increment was added to the previous increment across each record.
</t>
        </r>
      </text>
    </comment>
    <comment ref="I54" authorId="0" shapeId="0" xr:uid="{2621560C-70C0-46C3-BF3B-03910E075F48}">
      <text>
        <r>
          <rPr>
            <b/>
            <sz val="9"/>
            <color indexed="81"/>
            <rFont val="Tahoma"/>
            <family val="2"/>
          </rPr>
          <t>IYBalachandran:</t>
        </r>
        <r>
          <rPr>
            <sz val="9"/>
            <color indexed="81"/>
            <rFont val="Tahoma"/>
            <family val="2"/>
          </rPr>
          <t xml:space="preserve">
The difference (MAX-MIN) between the highest and lowest change (drop or increase in volume) amongst regions for the span of quarters.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538C4-C1BE-4988-817E-A114BCD33C90}"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xr16:uid="{362A3F7C-BECD-4168-B181-25AF528124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0BCF78A-FABC-4EB3-B94D-D6BF53E1748B}" name="WorksheetConnection_Volume_by_Region_Data_Request_v1.xlsx!CompleteData" type="102" refreshedVersion="8" minRefreshableVersion="5">
    <extLst>
      <ext xmlns:x15="http://schemas.microsoft.com/office/spreadsheetml/2010/11/main" uri="{DE250136-89BD-433C-8126-D09CA5730AF9}">
        <x15:connection id="CompleteData" autoDelete="1">
          <x15:rangePr sourceName="_xlcn.WorksheetConnection_Volume_by_Region_Data_Request_v1.xlsxCompleteData1"/>
        </x15:connection>
      </ext>
    </extLst>
  </connection>
</connections>
</file>

<file path=xl/sharedStrings.xml><?xml version="1.0" encoding="utf-8"?>
<sst xmlns="http://schemas.openxmlformats.org/spreadsheetml/2006/main" count="4542" uniqueCount="1134">
  <si>
    <t>CLID</t>
  </si>
  <si>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</si>
  <si>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</si>
  <si>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</si>
  <si>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</si>
  <si>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</si>
  <si>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</si>
  <si>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</si>
  <si>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</si>
  <si>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</si>
  <si>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</si>
  <si>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</si>
  <si>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</si>
  <si>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</si>
  <si>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</si>
  <si>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</si>
  <si>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</si>
  <si>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</si>
  <si>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</si>
  <si>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</si>
  <si>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</si>
  <si>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</si>
  <si>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</si>
  <si>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</si>
  <si>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</si>
  <si>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</si>
  <si>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</si>
  <si>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</si>
  <si>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</si>
  <si>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</si>
  <si>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</si>
  <si>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</si>
  <si>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</si>
  <si>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</si>
  <si>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</si>
  <si>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</si>
  <si>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</si>
  <si>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</si>
  <si>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</si>
  <si>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</si>
  <si>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</si>
  <si>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</si>
  <si>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</si>
  <si>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</si>
  <si>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</si>
  <si>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</si>
  <si>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</si>
  <si>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</si>
  <si>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</si>
  <si>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</si>
  <si>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</si>
  <si>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</si>
  <si>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</si>
  <si>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</si>
  <si>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</si>
  <si>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</si>
  <si>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</si>
  <si>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</si>
  <si>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10/31/2020</t>
  </si>
  <si>
    <t>11/30/2020</t>
  </si>
  <si>
    <t>12/31/2020</t>
  </si>
  <si>
    <t>Date</t>
  </si>
  <si>
    <t>38</t>
  </si>
  <si>
    <t>58</t>
  </si>
  <si>
    <t>53</t>
  </si>
  <si>
    <t>43</t>
  </si>
  <si>
    <t>125</t>
  </si>
  <si>
    <t>105</t>
  </si>
  <si>
    <t>65</t>
  </si>
  <si>
    <t>140</t>
  </si>
  <si>
    <t>213</t>
  </si>
  <si>
    <t>188</t>
  </si>
  <si>
    <t>163</t>
  </si>
  <si>
    <t>331</t>
  </si>
  <si>
    <t>361</t>
  </si>
  <si>
    <t>404</t>
  </si>
  <si>
    <t>193</t>
  </si>
  <si>
    <t>482</t>
  </si>
  <si>
    <t>316</t>
  </si>
  <si>
    <t>406</t>
  </si>
  <si>
    <t>226</t>
  </si>
  <si>
    <t>652</t>
  </si>
  <si>
    <t>276</t>
  </si>
  <si>
    <t>722</t>
  </si>
  <si>
    <t>421</t>
  </si>
  <si>
    <t>489</t>
  </si>
  <si>
    <t>750</t>
  </si>
  <si>
    <t>815</t>
  </si>
  <si>
    <t>554</t>
  </si>
  <si>
    <t>294</t>
  </si>
  <si>
    <t>702</t>
  </si>
  <si>
    <t>725</t>
  </si>
  <si>
    <t>813</t>
  </si>
  <si>
    <t>828</t>
  </si>
  <si>
    <t>865</t>
  </si>
  <si>
    <t>1096</t>
  </si>
  <si>
    <t>635</t>
  </si>
  <si>
    <t>1204</t>
  </si>
  <si>
    <t>1325</t>
  </si>
  <si>
    <t>1192</t>
  </si>
  <si>
    <t>941</t>
  </si>
  <si>
    <t>1568</t>
  </si>
  <si>
    <t>564</t>
  </si>
  <si>
    <t>690</t>
  </si>
  <si>
    <t>913</t>
  </si>
  <si>
    <t>1219</t>
  </si>
  <si>
    <t>1124</t>
  </si>
  <si>
    <t>1528</t>
  </si>
  <si>
    <t>1091</t>
  </si>
  <si>
    <t>1656</t>
  </si>
  <si>
    <t>1633</t>
  </si>
  <si>
    <t>855</t>
  </si>
  <si>
    <t>1573</t>
  </si>
  <si>
    <t>1076</t>
  </si>
  <si>
    <t>1407</t>
  </si>
  <si>
    <t>1791</t>
  </si>
  <si>
    <t>878</t>
  </si>
  <si>
    <t>1557</t>
  </si>
  <si>
    <t>03/31/2020</t>
  </si>
  <si>
    <t>04/30/2020</t>
  </si>
  <si>
    <t>05/31/2020</t>
  </si>
  <si>
    <t>06/30/2020</t>
  </si>
  <si>
    <t>07/31/2020</t>
  </si>
  <si>
    <t>08/31/2020</t>
  </si>
  <si>
    <t>09/30/2020</t>
  </si>
  <si>
    <t>06/30/2021</t>
  </si>
  <si>
    <t>05/31/2021</t>
  </si>
  <si>
    <t>04/30/2021</t>
  </si>
  <si>
    <t>03/31/2021</t>
  </si>
  <si>
    <t>02/28/2021</t>
  </si>
  <si>
    <t>01/31/2021</t>
  </si>
  <si>
    <t>01/31/2020</t>
  </si>
  <si>
    <t>02/29/2020</t>
  </si>
  <si>
    <t>Vol</t>
  </si>
  <si>
    <t>GEOID</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</si>
  <si>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</si>
  <si>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</si>
  <si>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</si>
  <si>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</si>
  <si>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</si>
  <si>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</si>
  <si>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</si>
  <si>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</si>
  <si>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</si>
  <si>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</si>
  <si>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</si>
  <si>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</si>
  <si>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</si>
  <si>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</si>
  <si>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</si>
  <si>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</si>
  <si>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</si>
  <si>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</si>
  <si>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</si>
  <si>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</si>
  <si>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</si>
  <si>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</si>
  <si>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</si>
  <si>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</si>
  <si>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</si>
  <si>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</si>
  <si>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</si>
  <si>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</si>
  <si>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</si>
  <si>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</si>
  <si>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</si>
  <si>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</si>
  <si>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</si>
  <si>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</si>
  <si>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</si>
  <si>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</si>
  <si>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</si>
  <si>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</si>
  <si>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</si>
  <si>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</si>
  <si>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</si>
  <si>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</si>
  <si>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</si>
  <si>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</si>
  <si>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</si>
  <si>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</si>
  <si>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</si>
  <si>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</si>
  <si>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</si>
  <si>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</si>
  <si>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</si>
  <si>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</si>
  <si>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</si>
  <si>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884</t>
  </si>
  <si>
    <t>886</t>
  </si>
  <si>
    <t>968</t>
  </si>
  <si>
    <t>648</t>
  </si>
  <si>
    <t>569</t>
  </si>
  <si>
    <t>487</t>
  </si>
  <si>
    <t>729</t>
  </si>
  <si>
    <t>565</t>
  </si>
  <si>
    <t>561</t>
  </si>
  <si>
    <t>1014</t>
  </si>
  <si>
    <t>922</t>
  </si>
  <si>
    <t>668</t>
  </si>
  <si>
    <t>1194</t>
  </si>
  <si>
    <t>942</t>
  </si>
  <si>
    <t>1448</t>
  </si>
  <si>
    <t>1323</t>
  </si>
  <si>
    <t>820</t>
  </si>
  <si>
    <t>1069</t>
  </si>
  <si>
    <t>571</t>
  </si>
  <si>
    <t>947</t>
  </si>
  <si>
    <t>694</t>
  </si>
  <si>
    <t>1197</t>
  </si>
  <si>
    <t>822</t>
  </si>
  <si>
    <t>846</t>
  </si>
  <si>
    <t>1553</t>
  </si>
  <si>
    <t>1344</t>
  </si>
  <si>
    <t>1436</t>
  </si>
  <si>
    <t>970</t>
  </si>
  <si>
    <t>1207</t>
  </si>
  <si>
    <t>532</t>
  </si>
  <si>
    <t>760</t>
  </si>
  <si>
    <t>682</t>
  </si>
  <si>
    <t>984</t>
  </si>
  <si>
    <t>681</t>
  </si>
  <si>
    <t>457</t>
  </si>
  <si>
    <t>528</t>
  </si>
  <si>
    <t>377</t>
  </si>
  <si>
    <t>606</t>
  </si>
  <si>
    <t>534</t>
  </si>
  <si>
    <t>764</t>
  </si>
  <si>
    <t>973</t>
  </si>
  <si>
    <t>688</t>
  </si>
  <si>
    <t>1342</t>
  </si>
  <si>
    <t>1526</t>
  </si>
  <si>
    <t>958</t>
  </si>
  <si>
    <t>1340</t>
  </si>
  <si>
    <t>1150</t>
  </si>
  <si>
    <t>1721</t>
  </si>
  <si>
    <t>2403</t>
  </si>
  <si>
    <t>2089</t>
  </si>
  <si>
    <t>2185</t>
  </si>
  <si>
    <t>1542</t>
  </si>
  <si>
    <t>1804</t>
  </si>
  <si>
    <t>12887</t>
  </si>
  <si>
    <t>18411</t>
  </si>
  <si>
    <t>16571</t>
  </si>
  <si>
    <t>23929</t>
  </si>
  <si>
    <t>18409</t>
  </si>
  <si>
    <t>16572</t>
  </si>
  <si>
    <t>11044</t>
  </si>
  <si>
    <t>12885</t>
  </si>
  <si>
    <t>9208</t>
  </si>
  <si>
    <t>14725</t>
  </si>
  <si>
    <t>12888</t>
  </si>
  <si>
    <t>17235</t>
  </si>
  <si>
    <t>19146</t>
  </si>
  <si>
    <t>23690</t>
  </si>
  <si>
    <t>17229</t>
  </si>
  <si>
    <t>19330</t>
  </si>
  <si>
    <t>12826</t>
  </si>
  <si>
    <t>1249</t>
  </si>
  <si>
    <t>1574</t>
  </si>
  <si>
    <t>1082</t>
  </si>
  <si>
    <t>1945</t>
  </si>
  <si>
    <t>1296</t>
  </si>
  <si>
    <t>756</t>
  </si>
  <si>
    <t>954</t>
  </si>
  <si>
    <t>955</t>
  </si>
  <si>
    <t>1261</t>
  </si>
  <si>
    <t>1058</t>
  </si>
  <si>
    <t>654</t>
  </si>
  <si>
    <t>656</t>
  </si>
  <si>
    <t>759</t>
  </si>
  <si>
    <t>857</t>
  </si>
  <si>
    <t>1078</t>
  </si>
  <si>
    <t>1305</t>
  </si>
  <si>
    <t>950</t>
  </si>
  <si>
    <t>749</t>
  </si>
  <si>
    <t>945</t>
  </si>
  <si>
    <t>1164</t>
  </si>
  <si>
    <t>1276</t>
  </si>
  <si>
    <t>1275</t>
  </si>
  <si>
    <t>834</t>
  </si>
  <si>
    <t>833</t>
  </si>
  <si>
    <t>610</t>
  </si>
  <si>
    <t>939</t>
  </si>
  <si>
    <t>829</t>
  </si>
  <si>
    <t>848</t>
  </si>
  <si>
    <t>1326</t>
  </si>
  <si>
    <t>1309</t>
  </si>
  <si>
    <t>1173</t>
  </si>
  <si>
    <t>935</t>
  </si>
  <si>
    <t>168</t>
  </si>
  <si>
    <t>223</t>
  </si>
  <si>
    <t>247</t>
  </si>
  <si>
    <t>142</t>
  </si>
  <si>
    <t>101</t>
  </si>
  <si>
    <t>123</t>
  </si>
  <si>
    <t>183</t>
  </si>
  <si>
    <t>144</t>
  </si>
  <si>
    <t>145</t>
  </si>
  <si>
    <t>244</t>
  </si>
  <si>
    <t>227</t>
  </si>
  <si>
    <t>172</t>
  </si>
  <si>
    <t>190</t>
  </si>
  <si>
    <t>391</t>
  </si>
  <si>
    <t>553</t>
  </si>
  <si>
    <t>498</t>
  </si>
  <si>
    <t>719</t>
  </si>
  <si>
    <t>555</t>
  </si>
  <si>
    <t>499</t>
  </si>
  <si>
    <t>338</t>
  </si>
  <si>
    <t>279</t>
  </si>
  <si>
    <t>447</t>
  </si>
  <si>
    <t>390</t>
  </si>
  <si>
    <t>500</t>
  </si>
  <si>
    <t>505</t>
  </si>
  <si>
    <t>574</t>
  </si>
  <si>
    <t>747</t>
  </si>
  <si>
    <t>515</t>
  </si>
  <si>
    <t>16996</t>
  </si>
  <si>
    <t>19114</t>
  </si>
  <si>
    <t>21243</t>
  </si>
  <si>
    <t>25486</t>
  </si>
  <si>
    <t>23366</t>
  </si>
  <si>
    <t>16995</t>
  </si>
  <si>
    <t>14870</t>
  </si>
  <si>
    <t>12746</t>
  </si>
  <si>
    <t>12748</t>
  </si>
  <si>
    <t>14871</t>
  </si>
  <si>
    <t>16997</t>
  </si>
  <si>
    <t>17844</t>
  </si>
  <si>
    <t>23129</t>
  </si>
  <si>
    <t>26253</t>
  </si>
  <si>
    <t>21877</t>
  </si>
  <si>
    <t>19020</t>
  </si>
  <si>
    <t>17843</t>
  </si>
  <si>
    <t>13879</t>
  </si>
  <si>
    <t>19822</t>
  </si>
  <si>
    <t>17842</t>
  </si>
  <si>
    <t>25770</t>
  </si>
  <si>
    <t>19823</t>
  </si>
  <si>
    <t>17845</t>
  </si>
  <si>
    <t>11899</t>
  </si>
  <si>
    <t>9913</t>
  </si>
  <si>
    <t>15858</t>
  </si>
  <si>
    <t>13882</t>
  </si>
  <si>
    <t>17841</t>
  </si>
  <si>
    <t>18554</t>
  </si>
  <si>
    <t>20218</t>
  </si>
  <si>
    <t>27062</t>
  </si>
  <si>
    <t>18378</t>
  </si>
  <si>
    <t>19729</t>
  </si>
  <si>
    <t>14159</t>
  </si>
  <si>
    <t>910</t>
  </si>
  <si>
    <t>995</t>
  </si>
  <si>
    <t>727</t>
  </si>
  <si>
    <t>544</t>
  </si>
  <si>
    <t>545</t>
  </si>
  <si>
    <t>637</t>
  </si>
  <si>
    <t>723</t>
  </si>
  <si>
    <t>1039</t>
  </si>
  <si>
    <t>895</t>
  </si>
  <si>
    <t>851</t>
  </si>
  <si>
    <t>741</t>
  </si>
  <si>
    <t>1172</t>
  </si>
  <si>
    <t>1483</t>
  </si>
  <si>
    <t>1484</t>
  </si>
  <si>
    <t>1949</t>
  </si>
  <si>
    <t>1635</t>
  </si>
  <si>
    <t>1012</t>
  </si>
  <si>
    <t>1018</t>
  </si>
  <si>
    <t>861</t>
  </si>
  <si>
    <t>1169</t>
  </si>
  <si>
    <t>1318</t>
  </si>
  <si>
    <t>1987</t>
  </si>
  <si>
    <t>1183</t>
  </si>
  <si>
    <t>11332</t>
  </si>
  <si>
    <t>14162</t>
  </si>
  <si>
    <t>16992</t>
  </si>
  <si>
    <t>15578</t>
  </si>
  <si>
    <t>11330</t>
  </si>
  <si>
    <t>9912</t>
  </si>
  <si>
    <t>8496</t>
  </si>
  <si>
    <t>8502</t>
  </si>
  <si>
    <t>9917</t>
  </si>
  <si>
    <t>11328</t>
  </si>
  <si>
    <t>11781</t>
  </si>
  <si>
    <t>15424</t>
  </si>
  <si>
    <t>16906</t>
  </si>
  <si>
    <t>14020</t>
  </si>
  <si>
    <t>13386</t>
  </si>
  <si>
    <t>11896</t>
  </si>
  <si>
    <t>358</t>
  </si>
  <si>
    <t>508</t>
  </si>
  <si>
    <t>458</t>
  </si>
  <si>
    <t>655</t>
  </si>
  <si>
    <t>506</t>
  </si>
  <si>
    <t>308</t>
  </si>
  <si>
    <t>353</t>
  </si>
  <si>
    <t>252</t>
  </si>
  <si>
    <t>402</t>
  </si>
  <si>
    <t>352</t>
  </si>
  <si>
    <t>472</t>
  </si>
  <si>
    <t>665</t>
  </si>
  <si>
    <t>459</t>
  </si>
  <si>
    <t>519</t>
  </si>
  <si>
    <t>20394</t>
  </si>
  <si>
    <t>22941</t>
  </si>
  <si>
    <t>25487</t>
  </si>
  <si>
    <t>30586</t>
  </si>
  <si>
    <t>28040</t>
  </si>
  <si>
    <t>20393</t>
  </si>
  <si>
    <t>15298</t>
  </si>
  <si>
    <t>15295</t>
  </si>
  <si>
    <t>17846</t>
  </si>
  <si>
    <t>20388</t>
  </si>
  <si>
    <t>20391</t>
  </si>
  <si>
    <t>20289</t>
  </si>
  <si>
    <t>29437</t>
  </si>
  <si>
    <t>32113</t>
  </si>
  <si>
    <t>26762</t>
  </si>
  <si>
    <t>22713</t>
  </si>
  <si>
    <t>20286</t>
  </si>
  <si>
    <t>11682</t>
  </si>
  <si>
    <t>14802</t>
  </si>
  <si>
    <t>14798</t>
  </si>
  <si>
    <t>19470</t>
  </si>
  <si>
    <t>16356</t>
  </si>
  <si>
    <t>13245</t>
  </si>
  <si>
    <t>10130</t>
  </si>
  <si>
    <t>10124</t>
  </si>
  <si>
    <t>8573</t>
  </si>
  <si>
    <t>11686</t>
  </si>
  <si>
    <t>13239</t>
  </si>
  <si>
    <t>13905</t>
  </si>
  <si>
    <t>16273</t>
  </si>
  <si>
    <t>20251</t>
  </si>
  <si>
    <t>15092</t>
  </si>
  <si>
    <t>15094</t>
  </si>
  <si>
    <t>11799</t>
  </si>
  <si>
    <t>326</t>
  </si>
  <si>
    <t>202</t>
  </si>
  <si>
    <t>283</t>
  </si>
  <si>
    <t>243</t>
  </si>
  <si>
    <t>368</t>
  </si>
  <si>
    <t>285</t>
  </si>
  <si>
    <t>292</t>
  </si>
  <si>
    <t>495</t>
  </si>
  <si>
    <t>467</t>
  </si>
  <si>
    <t>451</t>
  </si>
  <si>
    <t>320</t>
  </si>
  <si>
    <t>2691</t>
  </si>
  <si>
    <t>2129</t>
  </si>
  <si>
    <t>3258</t>
  </si>
  <si>
    <t>2978</t>
  </si>
  <si>
    <t>3544</t>
  </si>
  <si>
    <t>1845</t>
  </si>
  <si>
    <t>2414</t>
  </si>
  <si>
    <t>1281</t>
  </si>
  <si>
    <t>2131</t>
  </si>
  <si>
    <t>1560</t>
  </si>
  <si>
    <t>1843</t>
  </si>
  <si>
    <t>1864</t>
  </si>
  <si>
    <t>3527</t>
  </si>
  <si>
    <t>3010</t>
  </si>
  <si>
    <t>3387</t>
  </si>
  <si>
    <t>2190</t>
  </si>
  <si>
    <t>2719</t>
  </si>
  <si>
    <t>484</t>
  </si>
  <si>
    <t>546</t>
  </si>
  <si>
    <t>609</t>
  </si>
  <si>
    <t>663</t>
  </si>
  <si>
    <t>422</t>
  </si>
  <si>
    <t>366</t>
  </si>
  <si>
    <t>365</t>
  </si>
  <si>
    <t>428</t>
  </si>
  <si>
    <t>486</t>
  </si>
  <si>
    <t>488</t>
  </si>
  <si>
    <t>483</t>
  </si>
  <si>
    <t>13597</t>
  </si>
  <si>
    <t>18695</t>
  </si>
  <si>
    <t>10197</t>
  </si>
  <si>
    <t>10196</t>
  </si>
  <si>
    <t>11895</t>
  </si>
  <si>
    <t>13596</t>
  </si>
  <si>
    <t>13595</t>
  </si>
  <si>
    <t>13732</t>
  </si>
  <si>
    <t>19253</t>
  </si>
  <si>
    <t>20185</t>
  </si>
  <si>
    <t>17502</t>
  </si>
  <si>
    <t>16057</t>
  </si>
  <si>
    <t>14276</t>
  </si>
  <si>
    <t>864</t>
  </si>
  <si>
    <t>765</t>
  </si>
  <si>
    <t>1051</t>
  </si>
  <si>
    <t>1053</t>
  </si>
  <si>
    <t>1146</t>
  </si>
  <si>
    <t>674</t>
  </si>
  <si>
    <t>673</t>
  </si>
  <si>
    <t>575</t>
  </si>
  <si>
    <t>1136</t>
  </si>
  <si>
    <t>1095</t>
  </si>
  <si>
    <t>1043</t>
  </si>
  <si>
    <t>797</t>
  </si>
  <si>
    <t>859</t>
  </si>
  <si>
    <t>916</t>
  </si>
  <si>
    <t>1176</t>
  </si>
  <si>
    <t>1193</t>
  </si>
  <si>
    <t>1360</t>
  </si>
  <si>
    <t>1768</t>
  </si>
  <si>
    <t>1332</t>
  </si>
  <si>
    <t>1131</t>
  </si>
  <si>
    <t>1268</t>
  </si>
  <si>
    <t>1410</t>
  </si>
  <si>
    <t>1688</t>
  </si>
  <si>
    <t>1548</t>
  </si>
  <si>
    <t>1127</t>
  </si>
  <si>
    <t>850</t>
  </si>
  <si>
    <t>986</t>
  </si>
  <si>
    <t>1129</t>
  </si>
  <si>
    <t>1119</t>
  </si>
  <si>
    <t>1598</t>
  </si>
  <si>
    <t>1707</t>
  </si>
  <si>
    <t>1404</t>
  </si>
  <si>
    <t>1252</t>
  </si>
  <si>
    <t>318</t>
  </si>
  <si>
    <t>453</t>
  </si>
  <si>
    <t>411</t>
  </si>
  <si>
    <t>588</t>
  </si>
  <si>
    <t>410</t>
  </si>
  <si>
    <t>273</t>
  </si>
  <si>
    <t>317</t>
  </si>
  <si>
    <t>233</t>
  </si>
  <si>
    <t>367</t>
  </si>
  <si>
    <t>322</t>
  </si>
  <si>
    <t>407</t>
  </si>
  <si>
    <t>409</t>
  </si>
  <si>
    <t>591</t>
  </si>
  <si>
    <t>456</t>
  </si>
  <si>
    <t>1488</t>
  </si>
  <si>
    <t>1674</t>
  </si>
  <si>
    <t>1862</t>
  </si>
  <si>
    <t>2231</t>
  </si>
  <si>
    <t>2049</t>
  </si>
  <si>
    <t>1489</t>
  </si>
  <si>
    <t>1301</t>
  </si>
  <si>
    <t>1118</t>
  </si>
  <si>
    <t>1117</t>
  </si>
  <si>
    <t>1551</t>
  </si>
  <si>
    <t>2067</t>
  </si>
  <si>
    <t>2277</t>
  </si>
  <si>
    <t>1854</t>
  </si>
  <si>
    <t>1665</t>
  </si>
  <si>
    <t>1516</t>
  </si>
  <si>
    <t>644</t>
  </si>
  <si>
    <t>814</t>
  </si>
  <si>
    <t>1068</t>
  </si>
  <si>
    <t>899</t>
  </si>
  <si>
    <t>732</t>
  </si>
  <si>
    <t>560</t>
  </si>
  <si>
    <t>557</t>
  </si>
  <si>
    <t>473</t>
  </si>
  <si>
    <t>645</t>
  </si>
  <si>
    <t>643</t>
  </si>
  <si>
    <t>726</t>
  </si>
  <si>
    <t>755</t>
  </si>
  <si>
    <t>892</t>
  </si>
  <si>
    <t>1125</t>
  </si>
  <si>
    <t>6731</t>
  </si>
  <si>
    <t>5312</t>
  </si>
  <si>
    <t>8146</t>
  </si>
  <si>
    <t>7438</t>
  </si>
  <si>
    <t>8850</t>
  </si>
  <si>
    <t>4608</t>
  </si>
  <si>
    <t>6024</t>
  </si>
  <si>
    <t>3188</t>
  </si>
  <si>
    <t>5313</t>
  </si>
  <si>
    <t>3897</t>
  </si>
  <si>
    <t>6730</t>
  </si>
  <si>
    <t>4607</t>
  </si>
  <si>
    <t>4556</t>
  </si>
  <si>
    <t>8806</t>
  </si>
  <si>
    <t>7735</t>
  </si>
  <si>
    <t>8064</t>
  </si>
  <si>
    <t>5257</t>
  </si>
  <si>
    <t>6996</t>
  </si>
  <si>
    <t>1087</t>
  </si>
  <si>
    <t>1224</t>
  </si>
  <si>
    <t>1362</t>
  </si>
  <si>
    <t>1492</t>
  </si>
  <si>
    <t>818</t>
  </si>
  <si>
    <t>1086</t>
  </si>
  <si>
    <t>1614</t>
  </si>
  <si>
    <t>1426</t>
  </si>
  <si>
    <t>1220</t>
  </si>
  <si>
    <t>1113</t>
  </si>
  <si>
    <t>303</t>
  </si>
  <si>
    <t>304</t>
  </si>
  <si>
    <t>375</t>
  </si>
  <si>
    <t>405</t>
  </si>
  <si>
    <t>267</t>
  </si>
  <si>
    <t>264</t>
  </si>
  <si>
    <t>195</t>
  </si>
  <si>
    <t>232</t>
  </si>
  <si>
    <t>306</t>
  </si>
  <si>
    <t>261</t>
  </si>
  <si>
    <t>302</t>
  </si>
  <si>
    <t>30584</t>
  </si>
  <si>
    <t>27186</t>
  </si>
  <si>
    <t>37383</t>
  </si>
  <si>
    <t>37379</t>
  </si>
  <si>
    <t>40779</t>
  </si>
  <si>
    <t>23788</t>
  </si>
  <si>
    <t>27188</t>
  </si>
  <si>
    <t>23792</t>
  </si>
  <si>
    <t>20390</t>
  </si>
  <si>
    <t>23787</t>
  </si>
  <si>
    <t>24737</t>
  </si>
  <si>
    <t>41598</t>
  </si>
  <si>
    <t>38878</t>
  </si>
  <si>
    <t>39253</t>
  </si>
  <si>
    <t>27048</t>
  </si>
  <si>
    <t>32111</t>
  </si>
  <si>
    <t>866</t>
  </si>
  <si>
    <t>1101</t>
  </si>
  <si>
    <t>1103</t>
  </si>
  <si>
    <t>1447</t>
  </si>
  <si>
    <t>1213</t>
  </si>
  <si>
    <t>988</t>
  </si>
  <si>
    <t>752</t>
  </si>
  <si>
    <t>641</t>
  </si>
  <si>
    <t>867</t>
  </si>
  <si>
    <t>997</t>
  </si>
  <si>
    <t>1206</t>
  </si>
  <si>
    <t>1519</t>
  </si>
  <si>
    <t>1110</t>
  </si>
  <si>
    <t>880</t>
  </si>
  <si>
    <t>9422</t>
  </si>
  <si>
    <t>11403</t>
  </si>
  <si>
    <t>10408</t>
  </si>
  <si>
    <t>12392</t>
  </si>
  <si>
    <t>6449</t>
  </si>
  <si>
    <t>8425</t>
  </si>
  <si>
    <t>4464</t>
  </si>
  <si>
    <t>7440</t>
  </si>
  <si>
    <t>5452</t>
  </si>
  <si>
    <t>6445</t>
  </si>
  <si>
    <t>6576</t>
  </si>
  <si>
    <t>13012</t>
  </si>
  <si>
    <t>10308</t>
  </si>
  <si>
    <t>11287</t>
  </si>
  <si>
    <t>7361</t>
  </si>
  <si>
    <t>9604</t>
  </si>
  <si>
    <t>19257</t>
  </si>
  <si>
    <t>19258</t>
  </si>
  <si>
    <t>26053</t>
  </si>
  <si>
    <t>26056</t>
  </si>
  <si>
    <t>16993</t>
  </si>
  <si>
    <t>16994</t>
  </si>
  <si>
    <t>12464</t>
  </si>
  <si>
    <t>14726</t>
  </si>
  <si>
    <t>17501</t>
  </si>
  <si>
    <t>26834</t>
  </si>
  <si>
    <t>26840</t>
  </si>
  <si>
    <t>23553</t>
  </si>
  <si>
    <t>19839</t>
  </si>
  <si>
    <t>20221</t>
  </si>
  <si>
    <t>277</t>
  </si>
  <si>
    <t>337</t>
  </si>
  <si>
    <t>332</t>
  </si>
  <si>
    <t>362</t>
  </si>
  <si>
    <t>248</t>
  </si>
  <si>
    <t>156</t>
  </si>
  <si>
    <t>218</t>
  </si>
  <si>
    <t>182</t>
  </si>
  <si>
    <t>220</t>
  </si>
  <si>
    <t>370</t>
  </si>
  <si>
    <t>250</t>
  </si>
  <si>
    <t>289</t>
  </si>
  <si>
    <t>1586</t>
  </si>
  <si>
    <t>1412</t>
  </si>
  <si>
    <t>1936</t>
  </si>
  <si>
    <t>1939</t>
  </si>
  <si>
    <t>2112</t>
  </si>
  <si>
    <t>1230</t>
  </si>
  <si>
    <t>1233</t>
  </si>
  <si>
    <t>1059</t>
  </si>
  <si>
    <t>1291</t>
  </si>
  <si>
    <t>2150</t>
  </si>
  <si>
    <t>1991</t>
  </si>
  <si>
    <t>2032</t>
  </si>
  <si>
    <t>1438</t>
  </si>
  <si>
    <t>1569</t>
  </si>
  <si>
    <t>1211</t>
  </si>
  <si>
    <t>1358</t>
  </si>
  <si>
    <t>1507</t>
  </si>
  <si>
    <t>1812</t>
  </si>
  <si>
    <t>1663</t>
  </si>
  <si>
    <t>1205</t>
  </si>
  <si>
    <t>1060</t>
  </si>
  <si>
    <t>1694</t>
  </si>
  <si>
    <t>1399</t>
  </si>
  <si>
    <t>1255</t>
  </si>
  <si>
    <t>40</t>
  </si>
  <si>
    <t>56</t>
  </si>
  <si>
    <t>34</t>
  </si>
  <si>
    <t>50</t>
  </si>
  <si>
    <t>26</t>
  </si>
  <si>
    <t>32</t>
  </si>
  <si>
    <t>54</t>
  </si>
  <si>
    <t>71</t>
  </si>
  <si>
    <t>60</t>
  </si>
  <si>
    <t>45</t>
  </si>
  <si>
    <t>1283</t>
  </si>
  <si>
    <t>1622</t>
  </si>
  <si>
    <t>1628</t>
  </si>
  <si>
    <t>2137</t>
  </si>
  <si>
    <t>1795</t>
  </si>
  <si>
    <t>1456</t>
  </si>
  <si>
    <t>1112</t>
  </si>
  <si>
    <t>1116</t>
  </si>
  <si>
    <t>1282</t>
  </si>
  <si>
    <t>1285</t>
  </si>
  <si>
    <t>1452</t>
  </si>
  <si>
    <t>1480</t>
  </si>
  <si>
    <t>1869</t>
  </si>
  <si>
    <t>2242</t>
  </si>
  <si>
    <t>1655</t>
  </si>
  <si>
    <t>1693</t>
  </si>
  <si>
    <t>1530</t>
  </si>
  <si>
    <t>1532</t>
  </si>
  <si>
    <t>2014</t>
  </si>
  <si>
    <t>1368</t>
  </si>
  <si>
    <t>1047</t>
  </si>
  <si>
    <t>1050</t>
  </si>
  <si>
    <t>890</t>
  </si>
  <si>
    <t>1208</t>
  </si>
  <si>
    <t>1366</t>
  </si>
  <si>
    <t>1397</t>
  </si>
  <si>
    <t>1757</t>
  </si>
  <si>
    <t>2092</t>
  </si>
  <si>
    <t>1544</t>
  </si>
  <si>
    <t>1547</t>
  </si>
  <si>
    <t>1265</t>
  </si>
  <si>
    <t>3405</t>
  </si>
  <si>
    <t>3827</t>
  </si>
  <si>
    <t>4248</t>
  </si>
  <si>
    <t>5101</t>
  </si>
  <si>
    <t>4675</t>
  </si>
  <si>
    <t>3400</t>
  </si>
  <si>
    <t>2976</t>
  </si>
  <si>
    <t>2552</t>
  </si>
  <si>
    <t>2550</t>
  </si>
  <si>
    <t>2975</t>
  </si>
  <si>
    <t>3399</t>
  </si>
  <si>
    <t>3404</t>
  </si>
  <si>
    <t>3501</t>
  </si>
  <si>
    <t>4768</t>
  </si>
  <si>
    <t>5254</t>
  </si>
  <si>
    <t>4212</t>
  </si>
  <si>
    <t>3808</t>
  </si>
  <si>
    <t>3575</t>
  </si>
  <si>
    <t>627</t>
  </si>
  <si>
    <t>689</t>
  </si>
  <si>
    <t>817</t>
  </si>
  <si>
    <t>426</t>
  </si>
  <si>
    <t>559</t>
  </si>
  <si>
    <t>300</t>
  </si>
  <si>
    <t>493</t>
  </si>
  <si>
    <t>364</t>
  </si>
  <si>
    <t>429</t>
  </si>
  <si>
    <t>441</t>
  </si>
  <si>
    <t>769</t>
  </si>
  <si>
    <t>504</t>
  </si>
  <si>
    <t>618</t>
  </si>
  <si>
    <t>19825</t>
  </si>
  <si>
    <t>28323</t>
  </si>
  <si>
    <t>25490</t>
  </si>
  <si>
    <t>36816</t>
  </si>
  <si>
    <t>28322</t>
  </si>
  <si>
    <t>19826</t>
  </si>
  <si>
    <t>14163</t>
  </si>
  <si>
    <t>22655</t>
  </si>
  <si>
    <t>25485</t>
  </si>
  <si>
    <t>26509</t>
  </si>
  <si>
    <t>28176</t>
  </si>
  <si>
    <t>37182</t>
  </si>
  <si>
    <t>25741</t>
  </si>
  <si>
    <t>28605</t>
  </si>
  <si>
    <t>967</t>
  </si>
  <si>
    <t>1088</t>
  </si>
  <si>
    <t>1209</t>
  </si>
  <si>
    <t>1449</t>
  </si>
  <si>
    <t>1327</t>
  </si>
  <si>
    <t>964</t>
  </si>
  <si>
    <t>844</t>
  </si>
  <si>
    <t>728</t>
  </si>
  <si>
    <t>849</t>
  </si>
  <si>
    <t>965</t>
  </si>
  <si>
    <t>985</t>
  </si>
  <si>
    <t>1435</t>
  </si>
  <si>
    <t>1221</t>
  </si>
  <si>
    <t>998</t>
  </si>
  <si>
    <t>82</t>
  </si>
  <si>
    <t>102</t>
  </si>
  <si>
    <t>126</t>
  </si>
  <si>
    <t>108</t>
  </si>
  <si>
    <t>88</t>
  </si>
  <si>
    <t>68</t>
  </si>
  <si>
    <t>70</t>
  </si>
  <si>
    <t>76</t>
  </si>
  <si>
    <t>81</t>
  </si>
  <si>
    <t>91</t>
  </si>
  <si>
    <t>109</t>
  </si>
  <si>
    <t>130</t>
  </si>
  <si>
    <t>98</t>
  </si>
  <si>
    <t>77</t>
  </si>
  <si>
    <t>568</t>
  </si>
  <si>
    <t>636</t>
  </si>
  <si>
    <t>707</t>
  </si>
  <si>
    <t>779</t>
  </si>
  <si>
    <t>566</t>
  </si>
  <si>
    <t>423</t>
  </si>
  <si>
    <t>567</t>
  </si>
  <si>
    <t>563</t>
  </si>
  <si>
    <t>789</t>
  </si>
  <si>
    <t>862</t>
  </si>
  <si>
    <t>902</t>
  </si>
  <si>
    <t>897</t>
  </si>
  <si>
    <t>1214</t>
  </si>
  <si>
    <t>795</t>
  </si>
  <si>
    <t>794</t>
  </si>
  <si>
    <t>581</t>
  </si>
  <si>
    <t>793</t>
  </si>
  <si>
    <t>1231</t>
  </si>
  <si>
    <t>1120</t>
  </si>
  <si>
    <t>936</t>
  </si>
  <si>
    <t>1244</t>
  </si>
  <si>
    <t>1240</t>
  </si>
  <si>
    <t>1534</t>
  </si>
  <si>
    <t>1675</t>
  </si>
  <si>
    <t>1680</t>
  </si>
  <si>
    <t>1094</t>
  </si>
  <si>
    <t>807</t>
  </si>
  <si>
    <t>1239</t>
  </si>
  <si>
    <t>1092</t>
  </si>
  <si>
    <t>1153</t>
  </si>
  <si>
    <t>1659</t>
  </si>
  <si>
    <t>1710</t>
  </si>
  <si>
    <t>1546</t>
  </si>
  <si>
    <t>1289</t>
  </si>
  <si>
    <t>1236</t>
  </si>
  <si>
    <t>1719</t>
  </si>
  <si>
    <t>1717</t>
  </si>
  <si>
    <t>2259</t>
  </si>
  <si>
    <t>1898</t>
  </si>
  <si>
    <t>1539</t>
  </si>
  <si>
    <t>1180</t>
  </si>
  <si>
    <t>1175</t>
  </si>
  <si>
    <t>999</t>
  </si>
  <si>
    <t>1361</t>
  </si>
  <si>
    <t>1998</t>
  </si>
  <si>
    <t>2309</t>
  </si>
  <si>
    <t>1701</t>
  </si>
  <si>
    <t>1790</t>
  </si>
  <si>
    <t>1353</t>
  </si>
  <si>
    <t>28034</t>
  </si>
  <si>
    <t>24922</t>
  </si>
  <si>
    <t>34268</t>
  </si>
  <si>
    <t>37380</t>
  </si>
  <si>
    <t>21809</t>
  </si>
  <si>
    <t>24920</t>
  </si>
  <si>
    <t>15576</t>
  </si>
  <si>
    <t>18694</t>
  </si>
  <si>
    <t>28037</t>
  </si>
  <si>
    <t>22463</t>
  </si>
  <si>
    <t>38501</t>
  </si>
  <si>
    <t>33923</t>
  </si>
  <si>
    <t>35291</t>
  </si>
  <si>
    <t>24798</t>
  </si>
  <si>
    <t>29157</t>
  </si>
  <si>
    <t>171</t>
  </si>
  <si>
    <t>80</t>
  </si>
  <si>
    <t>111</t>
  </si>
  <si>
    <t>96</t>
  </si>
  <si>
    <t>136</t>
  </si>
  <si>
    <t>107</t>
  </si>
  <si>
    <t>219</t>
  </si>
  <si>
    <t>266</t>
  </si>
  <si>
    <t>295</t>
  </si>
  <si>
    <t>143</t>
  </si>
  <si>
    <t>170</t>
  </si>
  <si>
    <t>214</t>
  </si>
  <si>
    <t>194</t>
  </si>
  <si>
    <t>290</t>
  </si>
  <si>
    <t>270</t>
  </si>
  <si>
    <t>224</t>
  </si>
  <si>
    <t>222</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</si>
  <si>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t>
  </si>
  <si>
    <t>The board had requested a review of the second quarter's volume by region for 2021.</t>
  </si>
  <si>
    <t>The provided data apparently may not be sufficient for intended analysis.</t>
  </si>
  <si>
    <t>The region codes weren't clearly provided but assumptions made based on email are as follows:</t>
  </si>
  <si>
    <t>NAM</t>
  </si>
  <si>
    <t>EMEA</t>
  </si>
  <si>
    <t>APAC</t>
  </si>
  <si>
    <t>LATAM</t>
  </si>
  <si>
    <t>Regional Code</t>
  </si>
  <si>
    <t>Europe Middle East Africa</t>
  </si>
  <si>
    <t>North American</t>
  </si>
  <si>
    <t>Asian Pacific</t>
  </si>
  <si>
    <t>Latin America</t>
  </si>
  <si>
    <t>Email Summary:</t>
  </si>
  <si>
    <t>Note:</t>
  </si>
  <si>
    <t>The review needs to confirm if the data of Q2 2021 is indicative of good-standing.</t>
  </si>
  <si>
    <t>Potential Follow-up Queries:</t>
  </si>
  <si>
    <t>1) There is no data to reference for comparison of Q2 2021 to confirm good-standing.</t>
  </si>
  <si>
    <t>Volume</t>
  </si>
  <si>
    <t>Geo ID</t>
  </si>
  <si>
    <t>2) Regional codes were not clearly identified for 2 of the 4 regions.</t>
  </si>
  <si>
    <t>Business Task:</t>
  </si>
  <si>
    <t>3) Analyze the volume by region data of Q2 2021 and draw conclusions.</t>
  </si>
  <si>
    <t>Mean</t>
  </si>
  <si>
    <t>Mode</t>
  </si>
  <si>
    <t>Minimum</t>
  </si>
  <si>
    <t>Maximum</t>
  </si>
  <si>
    <t>Range</t>
  </si>
  <si>
    <t>1st Quartile</t>
  </si>
  <si>
    <t>3rd Quartile</t>
  </si>
  <si>
    <t>Interquartile Range</t>
  </si>
  <si>
    <t>Distinctive Client ID Count</t>
  </si>
  <si>
    <t>Distinctive Date Count</t>
  </si>
  <si>
    <t>Distinctive Geo ID Count</t>
  </si>
  <si>
    <t>Distinct Dates</t>
  </si>
  <si>
    <t>Distinct Geo IDs</t>
  </si>
  <si>
    <t>Distinct Client IDs</t>
  </si>
  <si>
    <t>Count</t>
  </si>
  <si>
    <t xml:space="preserve">1) Upon visual review of the dataset, it is clearly apparent that the data needs to be cleaned prior to any analyses. </t>
  </si>
  <si>
    <t>Median (2nd Quartile)</t>
  </si>
  <si>
    <t xml:space="preserve"> </t>
  </si>
  <si>
    <t>Total Transactions</t>
  </si>
  <si>
    <t>Total Client Count</t>
  </si>
  <si>
    <t>Total Client by Geo</t>
  </si>
  <si>
    <t>Descriptive Statistics</t>
  </si>
  <si>
    <t>Categorical Features</t>
  </si>
  <si>
    <t>The distribution of volume appears to be right-skewed as it is the highest of the central tendencies.</t>
  </si>
  <si>
    <t>2 or 4</t>
  </si>
  <si>
    <t>VolumeData - Frequency Distribution</t>
  </si>
  <si>
    <t>GeoData - Frequency Distribution</t>
  </si>
  <si>
    <t>According to the email and the GeoData's distribution, I can reiterate the following with certainty:</t>
  </si>
  <si>
    <t>● 2 and 4 regional codes, unsure which code is for APAC and which code is for LATAM.</t>
  </si>
  <si>
    <t>● LATAM has the lowest volume, can be assigned to whichever comes out as the lowest.</t>
  </si>
  <si>
    <t>The corresponding Geo ID with the lowest collective volume will be LATAM.</t>
  </si>
  <si>
    <t>Further data exploratory is necessary to uncover which of the remaining Geo IDs belongs to APAC and LATAM.</t>
  </si>
  <si>
    <t>Client_ID</t>
  </si>
  <si>
    <t>Geo_ID</t>
  </si>
  <si>
    <t>Vol_by_Geo</t>
  </si>
  <si>
    <t>LATAM was assigned to the Geo ID with the lowest volume, i.e., GEO1004.</t>
  </si>
  <si>
    <t>Quarter</t>
  </si>
  <si>
    <t>Region_Names</t>
  </si>
  <si>
    <t>Region_Name</t>
  </si>
  <si>
    <t>This is an additional column identifying the respective quarter of each record.</t>
  </si>
  <si>
    <t>Upon adding and expanding the filters of the Date field, it was confirmed to have the necessary data for Q2 comparison by years.</t>
  </si>
  <si>
    <t>Exploratory Data Analysis</t>
  </si>
  <si>
    <t>2) Conduct preliminary analysis for any wrangling of data that may be necessary for a dataset prepped for analysis.</t>
  </si>
  <si>
    <t>Grand Total</t>
  </si>
  <si>
    <t>Sum of Volume</t>
  </si>
  <si>
    <t>Q2 2020</t>
  </si>
  <si>
    <t>Q2 2021</t>
  </si>
  <si>
    <t>Q1 2020</t>
  </si>
  <si>
    <t>Q1 2021</t>
  </si>
  <si>
    <t>Q3 2020</t>
  </si>
  <si>
    <t>Q4 2020</t>
  </si>
  <si>
    <t/>
  </si>
  <si>
    <t>2020</t>
  </si>
  <si>
    <t>2021</t>
  </si>
  <si>
    <t>Qtr1</t>
  </si>
  <si>
    <t>Qtr2</t>
  </si>
  <si>
    <t>Qtr3</t>
  </si>
  <si>
    <t>Qtr4</t>
  </si>
  <si>
    <t>Q2-Q3 Seasonal Drop</t>
  </si>
  <si>
    <t>Amount</t>
  </si>
  <si>
    <t>Region Name</t>
  </si>
  <si>
    <r>
      <rPr>
        <b/>
        <sz val="10"/>
        <rFont val="ARIAL"/>
        <family val="2"/>
      </rPr>
      <t>Note:</t>
    </r>
    <r>
      <rPr>
        <sz val="10"/>
        <rFont val="Arial"/>
        <family val="2"/>
      </rPr>
      <t xml:space="preserve"> CF has been applied horizontally across each record, highest (green) to lowest (yellow).</t>
    </r>
  </si>
  <si>
    <t>Q3-Q4 %</t>
  </si>
  <si>
    <t>Q4-Q1 %</t>
  </si>
  <si>
    <t>Q1-Q2 %</t>
  </si>
  <si>
    <t>Q3-Q4-Q1 %</t>
  </si>
  <si>
    <t>Q3-Q4-Q1-Q2 %</t>
  </si>
  <si>
    <t>Q2-Q3 %</t>
  </si>
  <si>
    <t>Total by Region</t>
  </si>
  <si>
    <t>Period</t>
  </si>
  <si>
    <t>There was a definite increase in volume across all regions in Q2 of 2021 from the previous year's Q2.</t>
  </si>
  <si>
    <t>For any further comparisons, the slicers can be used to view data by yearly quarters and by regions.</t>
  </si>
  <si>
    <t>OPEN SPACE ABOVE FOR PIVOT TABLE EXPANSION</t>
  </si>
  <si>
    <t>Crossover Period - Q3-Q2 Incremental Seasonal Increases</t>
  </si>
  <si>
    <t>Crossover Period - Q3-Q2 Cumulative Seasonal Increases</t>
  </si>
  <si>
    <t>Volume Gap</t>
  </si>
  <si>
    <t>Gap %</t>
  </si>
  <si>
    <t>Median</t>
  </si>
  <si>
    <t>Relevant Statistics</t>
  </si>
  <si>
    <t>Q3-Q4 %2</t>
  </si>
  <si>
    <r>
      <t xml:space="preserve">The </t>
    </r>
    <r>
      <rPr>
        <b/>
        <sz val="8"/>
        <color theme="1" tint="0.34998626667073579"/>
        <rFont val="Arial"/>
        <family val="2"/>
      </rPr>
      <t>Relevant Statistics</t>
    </r>
    <r>
      <rPr>
        <sz val="8"/>
        <color theme="1" tint="0.34998626667073579"/>
        <rFont val="Arial"/>
        <family val="2"/>
      </rPr>
      <t xml:space="preserve"> chart sufficiently infers that the major trends in the data consists of minimal variance across all regions since the mean and median across all regions are nearly identical. The slightly greater variance between mean and median of the seasonal incremental increases are accounted for in the lesser variance observed in the cumulative seasonal increases. The varying ranges or spread of data across regions is also narrow, lying between 4% and 13%.</t>
    </r>
  </si>
  <si>
    <t>Observed</t>
  </si>
  <si>
    <t>Equal FCST</t>
  </si>
  <si>
    <t>Expected (A)</t>
  </si>
  <si>
    <t>Expected (B)</t>
  </si>
  <si>
    <r>
      <t xml:space="preserve">The </t>
    </r>
    <r>
      <rPr>
        <b/>
        <sz val="8"/>
        <color theme="1" tint="0.34998626667073579"/>
        <rFont val="Arial"/>
        <family val="2"/>
      </rPr>
      <t>Major Trends</t>
    </r>
    <r>
      <rPr>
        <sz val="8"/>
        <color theme="1" tint="0.34998626667073579"/>
        <rFont val="Arial"/>
        <family val="2"/>
      </rPr>
      <t xml:space="preserve"> most noticeable across all regions are the Q2-Q3 drop and continual increases from Q3 to Q2 crossing over to the subsequent year. The 3rd chart is the cumulated data of the 2nd chart.</t>
    </r>
  </si>
  <si>
    <t>Q1 % Growth</t>
  </si>
  <si>
    <t>Q2 % Growth</t>
  </si>
  <si>
    <t>2020 % Growth</t>
  </si>
  <si>
    <t>2021 % Growth</t>
  </si>
  <si>
    <t>Q1 - Q1</t>
  </si>
  <si>
    <t>Q2 - Q2</t>
  </si>
  <si>
    <t>Year-over-year (YOY) Growth: 2021 vs. 2020</t>
  </si>
  <si>
    <t>Q2 - Q1</t>
  </si>
  <si>
    <t xml:space="preserve">Q2 - Q1 </t>
  </si>
  <si>
    <t>Total</t>
  </si>
  <si>
    <r>
      <t xml:space="preserve">Forecast: </t>
    </r>
    <r>
      <rPr>
        <sz val="12"/>
        <color theme="0"/>
        <rFont val="Calibri"/>
        <family val="2"/>
        <scheme val="minor"/>
      </rPr>
      <t>Expected Q2 2021 Volume by</t>
    </r>
    <r>
      <rPr>
        <b/>
        <sz val="12"/>
        <color theme="0"/>
        <rFont val="Calibri"/>
        <family val="2"/>
        <scheme val="minor"/>
      </rPr>
      <t xml:space="preserve"> (A) </t>
    </r>
    <r>
      <rPr>
        <sz val="12"/>
        <color theme="0"/>
        <rFont val="Calibri"/>
        <family val="2"/>
        <scheme val="minor"/>
      </rPr>
      <t xml:space="preserve">YOY Q1 % Growth &amp; </t>
    </r>
    <r>
      <rPr>
        <b/>
        <sz val="12"/>
        <color theme="0"/>
        <rFont val="Calibri"/>
        <family val="2"/>
        <scheme val="minor"/>
      </rPr>
      <t>(B)</t>
    </r>
    <r>
      <rPr>
        <sz val="12"/>
        <color theme="0"/>
        <rFont val="Calibri"/>
        <family val="2"/>
        <scheme val="minor"/>
      </rPr>
      <t xml:space="preserve"> QOQ 2020 % Growth</t>
    </r>
  </si>
  <si>
    <r>
      <rPr>
        <b/>
        <sz val="8"/>
        <color theme="1" tint="0.34998626667073579"/>
        <rFont val="Arial"/>
        <family val="2"/>
      </rPr>
      <t>Note:</t>
    </r>
    <r>
      <rPr>
        <sz val="8"/>
        <color theme="1" tint="0.34998626667073579"/>
        <rFont val="Arial"/>
        <family val="2"/>
      </rPr>
      <t xml:space="preserve"> Originally, the chart above was intended to be plotted with Volume Gap on the vertical (y) axis with each region's relative frequency as a data label on each bar. This version of Excel lacks the "Value From Cells" feature which exists under the "Label Contains" section of the "Format Data Labels" dialog box. The "Value From Cells" feature would have allowed for the chart to consist of both the Volume Gap and Gap % data in the chart. The relative frequency was relevant for comparing variances, and hence, the chart was plotted by Gap % (alone).</t>
    </r>
  </si>
  <si>
    <t>Q2 2021 Analysis</t>
  </si>
  <si>
    <t>Further Data Exploratory</t>
  </si>
  <si>
    <r>
      <rPr>
        <b/>
        <sz val="8"/>
        <color theme="1" tint="0.34998626667073579"/>
        <rFont val="Arial"/>
        <family val="2"/>
      </rPr>
      <t>Volume By Period:</t>
    </r>
    <r>
      <rPr>
        <sz val="8"/>
        <color theme="1" tint="0.34998626667073579"/>
        <rFont val="Arial"/>
        <family val="2"/>
      </rPr>
      <t xml:space="preserve"> The quarterly trends are indicative of volume fluctuations across all regions apparently causal to seasons throughout the year. There is (1) a seasonal drop from Q2 to Q3 and (2) a continual seasonal increase from Q3 to Q4 to Q1 to Q2. The volume fluctuations above have been grouped and tabulated below by their respective quarterly periods of the year 2020 and/to 2021 for a numerical view of the seasonal drop(s) and jumps. These trends, (1) and (2), will be collectively referred to as the "Major Trends". Overall, there is an increase in volume across time within the dataset provided.</t>
    </r>
  </si>
  <si>
    <r>
      <rPr>
        <b/>
        <sz val="10"/>
        <rFont val="ARIAL"/>
        <family val="2"/>
      </rPr>
      <t xml:space="preserve">Seasonal Volume Fluctuations - Conclusion of Observations: </t>
    </r>
    <r>
      <rPr>
        <sz val="10"/>
        <rFont val="Arial"/>
        <family val="2"/>
      </rPr>
      <t>If there is a statistically significant difference between the mean and median between previous or any future quarters, further analysis can be done to uncover the cause. Please feel free to forward any other datasets for verification.</t>
    </r>
  </si>
  <si>
    <t>Quarter-over-quarter (QOQ) Growth: Q2 vs. Q1</t>
  </si>
  <si>
    <r>
      <t xml:space="preserve">Use the Quarter and/or Region_Name slicers with the </t>
    </r>
    <r>
      <rPr>
        <i/>
        <sz val="10"/>
        <rFont val="ARIAL"/>
        <family val="2"/>
      </rPr>
      <t xml:space="preserve">ctrl </t>
    </r>
    <r>
      <rPr>
        <sz val="10"/>
        <rFont val="Arial"/>
        <family val="2"/>
      </rPr>
      <t>key to group the data by more than 1 feature.</t>
    </r>
  </si>
  <si>
    <t>Primary Comparison</t>
  </si>
  <si>
    <t>Secondary Comparison</t>
  </si>
  <si>
    <r>
      <rPr>
        <b/>
        <sz val="8"/>
        <color theme="1" tint="0.34998626667073579"/>
        <rFont val="Arial"/>
        <family val="2"/>
      </rPr>
      <t xml:space="preserve">YOY: </t>
    </r>
    <r>
      <rPr>
        <sz val="8"/>
        <color theme="1" tint="0.34998626667073579"/>
        <rFont val="Arial"/>
        <family val="2"/>
      </rPr>
      <t xml:space="preserve">The relative growth in Q1 YOY predominantly did not occur in Q2 YOY.
</t>
    </r>
    <r>
      <rPr>
        <b/>
        <sz val="8"/>
        <color theme="1" tint="0.34998626667073579"/>
        <rFont val="Arial"/>
        <family val="2"/>
      </rPr>
      <t xml:space="preserve">QOQ: </t>
    </r>
    <r>
      <rPr>
        <sz val="8"/>
        <color theme="1" tint="0.34998626667073579"/>
        <rFont val="Arial"/>
        <family val="2"/>
      </rPr>
      <t xml:space="preserve">There is a discrepancy of relative growth between Q2-Q1 of 2020 and Q2-Q1 of 2021 also, congruent with the observation in YOY of Q1 and Q2.
</t>
    </r>
  </si>
  <si>
    <t>LATAM is missing clients in Q1 and Q2 for both years. Q2 2021 in particular has lost 2 clients.</t>
  </si>
  <si>
    <t xml:space="preserve">Qtr1 </t>
  </si>
  <si>
    <t xml:space="preserve">Qtr2 </t>
  </si>
  <si>
    <t>Volume-client Average</t>
  </si>
  <si>
    <t>Average by Totals</t>
  </si>
  <si>
    <r>
      <rPr>
        <b/>
        <sz val="8"/>
        <color theme="1" tint="0.34998626667073579"/>
        <rFont val="Arial"/>
        <family val="2"/>
      </rPr>
      <t>Note:</t>
    </r>
    <r>
      <rPr>
        <sz val="8"/>
        <color theme="1" tint="0.34998626667073579"/>
        <rFont val="Arial"/>
        <family val="2"/>
      </rPr>
      <t xml:space="preserve"> Both YOY and QOQ charts are to be viewed in conjuction with the VolumeByRegion pivot table.</t>
    </r>
  </si>
  <si>
    <t>With the calculations of our YOY and QOQ measures of growth over time, the following forecasts represent our expected and observed volumes of Q2 2021:</t>
  </si>
  <si>
    <t>Premise:</t>
  </si>
  <si>
    <t>Constituents for Comparitive Analysis:</t>
  </si>
  <si>
    <t>Respective Presuppositions:</t>
  </si>
  <si>
    <t xml:space="preserve">B) The basis or overall client volumes from which these % growths were applied onto can also be impacted by missing client volumes with respect to the resulting expected volumes. </t>
  </si>
  <si>
    <r>
      <rPr>
        <u/>
        <sz val="10"/>
        <rFont val="Arial"/>
        <family val="2"/>
      </rPr>
      <t>Note</t>
    </r>
    <r>
      <rPr>
        <sz val="10"/>
        <rFont val="Arial"/>
        <family val="2"/>
      </rPr>
      <t xml:space="preserve">: The expected volumes achieved by different routes turned out to be identical in spite of applying 2 different % growths onto 2 different bases. </t>
    </r>
  </si>
  <si>
    <t>A) The volume gaps from the FCST data were calculated using YOY and QOQ % growths. These % growth values can also be impacted by missing client volumes.</t>
  </si>
  <si>
    <t>Qtr1 2020</t>
  </si>
  <si>
    <t>Qtr2 2020</t>
  </si>
  <si>
    <t>Qtr1 2021</t>
  </si>
  <si>
    <t>Qtr2 2021</t>
  </si>
  <si>
    <t>Client Count (CC)</t>
  </si>
  <si>
    <t>YOY % Growth</t>
  </si>
  <si>
    <t>QOQ % Growth</t>
  </si>
  <si>
    <t>C) There are missing client volumes that vary in volume sizes.</t>
  </si>
  <si>
    <t>Average of Volume</t>
  </si>
  <si>
    <t>Grand Average</t>
  </si>
  <si>
    <t>Regional Client Rank by Average</t>
  </si>
  <si>
    <t>Clients by Region</t>
  </si>
  <si>
    <t>Qtr3 2020</t>
  </si>
  <si>
    <t>Qtr4 2020</t>
  </si>
  <si>
    <t>1. Primary Client Volume Comparison by YOY - Q1 2020 vs. Q1 2021: The growth increase between the 2 quarters provided the forecasting growth % applied onto Base 1) Q2 2020.</t>
  </si>
  <si>
    <t>2. Secondary Client Volume Comparison by QOQ - Q1 2020 vs. Q2 2020: The growth increase between the 2 quarters provided the forecasting growth % applied onto Base 2) Q1 2021.</t>
  </si>
  <si>
    <t>Base 1) Qtr2 2020</t>
  </si>
  <si>
    <t>Base 2) Qtr1 2021</t>
  </si>
  <si>
    <t>Expected (A) Qtr 2021</t>
  </si>
  <si>
    <t>Expected (B) Qtr 2021</t>
  </si>
  <si>
    <t>ObservedQtr2 2021</t>
  </si>
  <si>
    <t>Primary Comparison - YOY FCST Variance</t>
  </si>
  <si>
    <t>Secondary Comparison - QOQ FCST Variance</t>
  </si>
  <si>
    <t>Rank by Client Value (Average)</t>
  </si>
  <si>
    <t>Number of Clients</t>
  </si>
  <si>
    <t>Increase in Rank</t>
  </si>
  <si>
    <r>
      <rPr>
        <u/>
        <sz val="10"/>
        <rFont val="Arial"/>
        <family val="2"/>
      </rPr>
      <t>Note</t>
    </r>
    <r>
      <rPr>
        <sz val="10"/>
        <rFont val="Arial"/>
        <family val="2"/>
      </rPr>
      <t>: To reiterate, the expected volumes achieved through 1. and 2. are identical.</t>
    </r>
  </si>
  <si>
    <t>Regional Client Rank by Sum</t>
  </si>
  <si>
    <t>Client Rank by Sum</t>
  </si>
  <si>
    <t>Summary:</t>
  </si>
  <si>
    <r>
      <rPr>
        <b/>
        <sz val="8"/>
        <rFont val="Arial"/>
        <family val="2"/>
      </rPr>
      <t xml:space="preserve">Note: </t>
    </r>
    <r>
      <rPr>
        <sz val="8"/>
        <rFont val="Arial"/>
        <family val="2"/>
      </rPr>
      <t xml:space="preserve">The data has been sorted in descending order of aggregated volume per Client_ID for each region. CF has been used to identify missing volumes in table. </t>
    </r>
  </si>
  <si>
    <t>Comparitive Analysis:</t>
  </si>
  <si>
    <t>C) The larger an individual client's volume contribution is, or in other words, the client's value, the greater the volume gain or loss, and hence, its effects on presuppositions A) and B), and its greater or lesser contribution to the variance gap particularly by the volumes observed in Q2 2021.</t>
  </si>
  <si>
    <t>B) The sum or average of client volumes being lesser than (due to missing/lesser client volumes), would result with a smaller expected volume when a % growth is applied to it. The converse holds true, i.e., the higher the base volume on which growth % is applied onto, the higher the expected volume will be.</t>
  </si>
  <si>
    <t>A) A larger % growth (due to missing/lower and/or higher client volumes respectively of quarter in order of time) would result with a larger expected volume. A larger expected volume would result with a larger variance in the Gap % field.</t>
  </si>
  <si>
    <r>
      <rPr>
        <b/>
        <sz val="10"/>
        <rFont val="ARIAL"/>
        <family val="2"/>
      </rPr>
      <t>Proposition:</t>
    </r>
    <r>
      <rPr>
        <sz val="10"/>
        <rFont val="Arial"/>
        <family val="2"/>
      </rPr>
      <t xml:space="preserve"> The large variances noteable in LATAM and NAM are predominantly a result of 1) the large missing volumes, not exclusive to the ones observed in Q2 2021, and 2) the larger expected volumes.</t>
    </r>
  </si>
  <si>
    <t>Missing Clients Summary</t>
  </si>
  <si>
    <t>Q2 2021 - Missing Volumes by Sum</t>
  </si>
  <si>
    <t>The following charts are a compilation of the different aspects of previous charts, representing both the primary and secondary comparisons respectively in terms of averages:</t>
  </si>
  <si>
    <r>
      <rPr>
        <b/>
        <sz val="8"/>
        <color theme="1" tint="0.34998626667073579"/>
        <rFont val="Arial"/>
        <family val="2"/>
      </rPr>
      <t>APAC</t>
    </r>
    <r>
      <rPr>
        <sz val="8"/>
        <color theme="1" tint="0.34998626667073579"/>
        <rFont val="Arial"/>
        <family val="2"/>
      </rPr>
      <t xml:space="preserve"> and </t>
    </r>
    <r>
      <rPr>
        <b/>
        <sz val="8"/>
        <color theme="1" tint="0.34998626667073579"/>
        <rFont val="Arial"/>
        <family val="2"/>
      </rPr>
      <t>LATAM</t>
    </r>
    <r>
      <rPr>
        <sz val="8"/>
        <color theme="1" tint="0.34998626667073579"/>
        <rFont val="Arial"/>
        <family val="2"/>
      </rPr>
      <t xml:space="preserve"> are the only regions with missing clients/volumes in Q2 of 2021 with CL99496 of APAC and clients, CL22675 and CL49900, of LATAM.
Each client of LATAM is taking the lead in volume sizes as APAC has a much smaller volume at each quarter.
</t>
    </r>
  </si>
  <si>
    <r>
      <rPr>
        <b/>
        <sz val="10"/>
        <rFont val="ARIAL"/>
        <family val="2"/>
      </rPr>
      <t>Presupposition B</t>
    </r>
    <r>
      <rPr>
        <sz val="10"/>
        <rFont val="Arial"/>
        <family val="2"/>
      </rPr>
      <t xml:space="preserve"> holds true in the </t>
    </r>
    <r>
      <rPr>
        <b/>
        <sz val="10"/>
        <rFont val="ARIAL"/>
        <family val="2"/>
      </rPr>
      <t>Primary Comparison</t>
    </r>
    <r>
      <rPr>
        <sz val="10"/>
        <rFont val="Arial"/>
        <family val="2"/>
      </rPr>
      <t xml:space="preserve"> because in spite of missing volumes in Base 1), it is still larger than Base 2) of the secondary comparison across all regions. This presupposition holds true considering both FCSTs also yield identical expected volumes. 
</t>
    </r>
    <r>
      <rPr>
        <b/>
        <sz val="8"/>
        <rFont val="Arial"/>
        <family val="2"/>
      </rPr>
      <t/>
    </r>
  </si>
  <si>
    <r>
      <rPr>
        <b/>
        <sz val="10"/>
        <rFont val="ARIAL"/>
        <family val="2"/>
      </rPr>
      <t>Presupposition A</t>
    </r>
    <r>
      <rPr>
        <sz val="10"/>
        <rFont val="Arial"/>
        <family val="2"/>
      </rPr>
      <t xml:space="preserve"> holds true in the </t>
    </r>
    <r>
      <rPr>
        <b/>
        <sz val="10"/>
        <rFont val="ARIAL"/>
        <family val="2"/>
      </rPr>
      <t>Secondary Comparison</t>
    </r>
    <r>
      <rPr>
        <sz val="10"/>
        <rFont val="Arial"/>
        <family val="2"/>
      </rPr>
      <t xml:space="preserve"> because its growth % is greater than the growth % of the primary comparison across all regions due to the Qtr2 2020 volume (operand for QOQ % Growth) being greater than the Qtr1 2021 volume (operand for the YOY % Growth). To reiterate, this is also affirmed by the fact that both FCSTs yield identical expected volumes.</t>
    </r>
  </si>
  <si>
    <r>
      <t xml:space="preserve">LATAM has the largest variance accounted for at 57.8%. The collective variance seen in NAM and APAC being 42.8% is still less than the variance seen in LATAM. The variances plotted from Gap % also consists of a </t>
    </r>
    <r>
      <rPr>
        <sz val="8"/>
        <color rgb="FFFF5757"/>
        <rFont val="Arial"/>
        <family val="2"/>
      </rPr>
      <t>negative value</t>
    </r>
    <r>
      <rPr>
        <sz val="8"/>
        <color theme="1" tint="0.34998626667073579"/>
        <rFont val="Arial"/>
        <family val="2"/>
      </rPr>
      <t xml:space="preserve"> since the observed volume of EMEA was slightly higher than the expected volume. 
It can be hypothesized that LATAM having a disproportionately larger variance is likely to have a root cause different from NAM and APAC's cause for variance, with the latter 2 regions likely to have a similar cause for variance.</t>
    </r>
  </si>
  <si>
    <r>
      <t xml:space="preserve">Contrary to the other regions, </t>
    </r>
    <r>
      <rPr>
        <b/>
        <sz val="8"/>
        <color theme="1" tint="0.34998626667073579"/>
        <rFont val="Arial"/>
        <family val="2"/>
      </rPr>
      <t>EMEA</t>
    </r>
    <r>
      <rPr>
        <sz val="8"/>
        <color theme="1" tint="0.34998626667073579"/>
        <rFont val="Arial"/>
        <family val="2"/>
      </rPr>
      <t xml:space="preserve"> does not consist of any empty fields -- a clear reflection of the lack of variance displayed in the chart.</t>
    </r>
  </si>
  <si>
    <r>
      <rPr>
        <b/>
        <sz val="8"/>
        <color theme="1" tint="0.34998626667073579"/>
        <rFont val="Arial"/>
        <family val="2"/>
      </rPr>
      <t>APAC</t>
    </r>
    <r>
      <rPr>
        <sz val="8"/>
        <color theme="1" tint="0.34998626667073579"/>
        <rFont val="Arial"/>
        <family val="2"/>
      </rPr>
      <t xml:space="preserve"> has missing volumes but its contributions are relatively smaller compared to the other regions, and hence, the lower gap in variance.</t>
    </r>
  </si>
  <si>
    <r>
      <rPr>
        <b/>
        <sz val="10"/>
        <rFont val="ARIAL"/>
        <family val="2"/>
      </rPr>
      <t>Conclusion:</t>
    </r>
    <r>
      <rPr>
        <sz val="10"/>
        <rFont val="ARIAL"/>
        <charset val="1"/>
      </rPr>
      <t xml:space="preserve"> Presuppositions A, B, and C are observed in our datasets which in turn confirms the proposition to be reasonably true. Presupposition C has the most exacerbating effect on the variance in our data, particularly in LATAM and NAM.</t>
    </r>
  </si>
  <si>
    <t>Existing Clients Per Region</t>
  </si>
  <si>
    <t>Client(s) Absent</t>
  </si>
  <si>
    <r>
      <rPr>
        <b/>
        <sz val="8"/>
        <color theme="1" tint="0.34998626667073579"/>
        <rFont val="Arial"/>
        <family val="2"/>
      </rPr>
      <t>Note:</t>
    </r>
    <r>
      <rPr>
        <sz val="8"/>
        <color theme="1" tint="0.34998626667073579"/>
        <rFont val="Arial"/>
        <family val="2"/>
      </rPr>
      <t xml:space="preserve"> (1) The primary comparison table above is connected by link to the previous sheet and the secondary comparison table above is connected by link to the primary comparison table. Use </t>
    </r>
    <r>
      <rPr>
        <b/>
        <sz val="8"/>
        <color theme="1" tint="0.34998626667073579"/>
        <rFont val="Arial"/>
        <family val="2"/>
      </rPr>
      <t>ctrl</t>
    </r>
    <r>
      <rPr>
        <sz val="8"/>
        <color theme="1" tint="0.34998626667073579"/>
        <rFont val="Arial"/>
        <family val="2"/>
      </rPr>
      <t xml:space="preserve"> +</t>
    </r>
    <r>
      <rPr>
        <b/>
        <sz val="8"/>
        <color theme="1" tint="0.34998626667073579"/>
        <rFont val="Arial"/>
        <family val="2"/>
      </rPr>
      <t xml:space="preserve"> [ </t>
    </r>
    <r>
      <rPr>
        <sz val="8"/>
        <color theme="1" tint="0.34998626667073579"/>
        <rFont val="Arial"/>
        <family val="2"/>
      </rPr>
      <t>to jump to the link source. Aside from the Expected (A) and (B) columns and its respective Volume Gap columns, the remaining columns were copied and pasted as links. (2) The Gap % was not recalculated due to the fact that both Expected (A) and (B) produced identical volumes once again. (3) The Client(s) Absent field is representative of any missing volumes, i.e., if the number is less than 0, then that number is representative of the number of clients missing their volumes for the entirety of that quarter.</t>
    </r>
  </si>
  <si>
    <r>
      <t xml:space="preserve">The </t>
    </r>
    <r>
      <rPr>
        <b/>
        <sz val="8"/>
        <color theme="1" tint="0.34998626667073579"/>
        <rFont val="Arial"/>
        <family val="2"/>
      </rPr>
      <t>"Missing Clients Summary"</t>
    </r>
    <r>
      <rPr>
        <sz val="8"/>
        <color theme="1" tint="0.34998626667073579"/>
        <rFont val="Arial"/>
        <family val="2"/>
      </rPr>
      <t xml:space="preserve"> chart is a collection of all clients with volumes missing throughout the data period provided. The values in this chart are linked to the source data. Note the following:
1. NAM has the largest grand average, followed by LATAM not too far behind, and APAC much further behind.
2. NAM and LATAM had a noteable increase in rank by client value when comparied to the client rank by volume sum (from Regional Client Rank by Sum of previous sheet.
3. Both NAM and LATAM have incomplete quarters at Q2 2020 by CL17270 and Q1 2021 by CL49900. This was initially apparent by the identical volumes of </t>
    </r>
    <r>
      <rPr>
        <sz val="8"/>
        <color rgb="FFFF0000"/>
        <rFont val="Arial"/>
        <family val="2"/>
      </rPr>
      <t>483</t>
    </r>
    <r>
      <rPr>
        <sz val="8"/>
        <color theme="1" tint="0.34998626667073579"/>
        <rFont val="Arial"/>
        <family val="2"/>
      </rPr>
      <t xml:space="preserve"> noted in Q1 2021 of CL49900 in each table, representative of averages and summations.</t>
    </r>
  </si>
  <si>
    <r>
      <rPr>
        <b/>
        <sz val="8"/>
        <color theme="1" tint="0.34998626667073579"/>
        <rFont val="Arial"/>
        <family val="2"/>
      </rPr>
      <t>Note:</t>
    </r>
    <r>
      <rPr>
        <sz val="8"/>
        <color theme="1" tint="0.34998626667073579"/>
        <rFont val="Arial"/>
        <family val="2"/>
      </rPr>
      <t xml:space="preserve"> The </t>
    </r>
    <r>
      <rPr>
        <b/>
        <sz val="8"/>
        <color theme="1" tint="0.34998626667073579"/>
        <rFont val="Arial"/>
        <family val="2"/>
      </rPr>
      <t>"Missing Volumes by Sum"</t>
    </r>
    <r>
      <rPr>
        <sz val="8"/>
        <color theme="1" tint="0.34998626667073579"/>
        <rFont val="Arial"/>
        <family val="2"/>
      </rPr>
      <t xml:space="preserve"> table should be viewed in conjuction with the Missing Clients Summary tables' column headers. These volumes are summations from the previous sheet, they are </t>
    </r>
    <r>
      <rPr>
        <u/>
        <sz val="8"/>
        <color theme="1" tint="0.34998626667073579"/>
        <rFont val="Arial"/>
        <family val="2"/>
      </rPr>
      <t>not</t>
    </r>
    <r>
      <rPr>
        <sz val="8"/>
        <color theme="1" tint="0.34998626667073579"/>
        <rFont val="Arial"/>
        <family val="2"/>
      </rPr>
      <t xml:space="preserve"> averages. The values in this chart are linked to the source data.</t>
    </r>
  </si>
  <si>
    <t>Root Cause Analysis (RCA):</t>
  </si>
  <si>
    <t>RCA Continued on Next Sheet</t>
  </si>
  <si>
    <r>
      <t xml:space="preserve">The primary YOY and secondary QOQ comparisons of growth % caculations using volume-client averages are congruent with the tabulated YOY and QOQ data from earlier.
Unfortunately, the anticipated discrepancies for further analysis of the potential causes for the large variances seen in the FCST Gap % were </t>
    </r>
    <r>
      <rPr>
        <b/>
        <u/>
        <sz val="8"/>
        <color theme="1" tint="0.34998626667073579"/>
        <rFont val="Arial"/>
        <family val="2"/>
      </rPr>
      <t>not</t>
    </r>
    <r>
      <rPr>
        <sz val="8"/>
        <color theme="1" tint="0.34998626667073579"/>
        <rFont val="Arial"/>
        <family val="2"/>
      </rPr>
      <t xml:space="preserve"> found.</t>
    </r>
  </si>
  <si>
    <t>Potential Discrepancies as Cause for Variance:</t>
  </si>
  <si>
    <t>YOY: Q2 2021 vs. Q2 2020</t>
  </si>
  <si>
    <t>QOQ: Q2 2021 vs. Q1 2021</t>
  </si>
  <si>
    <t>The summation of volumes has provided us an understanding of the overall magnitude and size of our volumes for the periods provided.</t>
  </si>
  <si>
    <t>Moving forward, further analysis into the volume-client averages will provide us with a central value of the data by different categories.</t>
  </si>
  <si>
    <t>Identified Growth Anomaly:</t>
  </si>
  <si>
    <r>
      <rPr>
        <b/>
        <sz val="10"/>
        <rFont val="ARIAL"/>
        <family val="2"/>
      </rPr>
      <t xml:space="preserve">Variance Gap - NAM vs. LATAM: 
</t>
    </r>
    <r>
      <rPr>
        <sz val="10"/>
        <rFont val="ARIAL"/>
        <charset val="1"/>
      </rPr>
      <t xml:space="preserve">The Volume Gap of each region is ultimately relative measurements of variances between the expected and observed volumes. With that being stated, bear in mind the following:
</t>
    </r>
    <r>
      <rPr>
        <b/>
        <sz val="10"/>
        <rFont val="ARIAL"/>
        <family val="2"/>
      </rPr>
      <t>a.</t>
    </r>
    <r>
      <rPr>
        <sz val="10"/>
        <rFont val="ARIAL"/>
        <charset val="1"/>
      </rPr>
      <t xml:space="preserve"> The effects of presuppositions A, B, and C on NAM are not to the same extent as on LATAM. This is in </t>
    </r>
    <r>
      <rPr>
        <b/>
        <sz val="10"/>
        <rFont val="ARIAL"/>
        <family val="2"/>
      </rPr>
      <t>favor</t>
    </r>
    <r>
      <rPr>
        <sz val="10"/>
        <rFont val="ARIAL"/>
        <charset val="1"/>
      </rPr>
      <t xml:space="preserve"> of the relatively lesser variance found in NAM compared to LATAM.
</t>
    </r>
    <r>
      <rPr>
        <b/>
        <sz val="10"/>
        <rFont val="ARIAL"/>
        <family val="2"/>
      </rPr>
      <t>b.</t>
    </r>
    <r>
      <rPr>
        <sz val="10"/>
        <rFont val="ARIAL"/>
        <charset val="1"/>
      </rPr>
      <t xml:space="preserve"> Both of NAM's clients, CL17270 and CL50651, are missing volumes just as both of LATAM's clients, CL22675 and CL49900. However, NAM's existing volumes of both clients are predominantly larger than LATAM's, existing volumes of both clients. This is in </t>
    </r>
    <r>
      <rPr>
        <b/>
        <sz val="10"/>
        <rFont val="ARIAL"/>
        <family val="2"/>
      </rPr>
      <t>opposition</t>
    </r>
    <r>
      <rPr>
        <sz val="10"/>
        <rFont val="ARIAL"/>
        <charset val="1"/>
      </rPr>
      <t xml:space="preserve"> with the relatively lesser variance found in NAM compared to LATAM.
In spite of the opposition of</t>
    </r>
    <r>
      <rPr>
        <b/>
        <sz val="10"/>
        <rFont val="ARIAL"/>
        <family val="2"/>
      </rPr>
      <t xml:space="preserve"> b.</t>
    </r>
    <r>
      <rPr>
        <sz val="10"/>
        <rFont val="ARIAL"/>
        <charset val="1"/>
      </rPr>
      <t>, NAM also consists of more clients than LATAM. By account of averaged volumes, NAM has 7 clients with volumes of 10k and over. Meanwhile, LATAM only has 1 client with volumes over 10k. This only further supports the standing of LATAM's larger-than variance of 57.8%. When the volumes were summarized by average, the ranks of clients with missing volumes in NAM and LATAM increased, compared to the ranking by summation. In both cases of summary, by summation and averages, NAM's missing-volumes clients are more further down the list than LATAM's, i.e., LATAM's clients with missing volumes or higher ranks has a relatively larger effect on its variance, more so than this very factor's effect on NAM's variance.</t>
    </r>
  </si>
  <si>
    <t>▪ NAM having more clients, particularly many more higher-value clients than LATAM, mitigates the effects of the missing volumes of NAM being predominantly larger than LATAM's and the missing clients' ranking within each region.</t>
  </si>
  <si>
    <t>▪ APAC's missing volumes are much smaller than NAM and LATAM's, also with a low client ranking near the bottom of the list.</t>
  </si>
  <si>
    <r>
      <t>The subsets of missing client volumes allocates to the relative gap variances seen in the waterfall bar chart above. Because the missing client volumes cannot be accounted for, the volume-client average was calculated to provide a volume measure that is client-count oriented.</t>
    </r>
    <r>
      <rPr>
        <b/>
        <sz val="8"/>
        <color theme="1" tint="0.34998626667073579"/>
        <rFont val="Arial"/>
        <family val="2"/>
      </rPr>
      <t xml:space="preserve">
</t>
    </r>
    <r>
      <rPr>
        <b/>
        <u/>
        <sz val="8"/>
        <color theme="1" tint="0.34998626667073579"/>
        <rFont val="Arial"/>
        <family val="2"/>
      </rPr>
      <t>Volume-client Average - Assumption</t>
    </r>
    <r>
      <rPr>
        <b/>
        <sz val="8"/>
        <color theme="1" tint="0.34998626667073579"/>
        <rFont val="Arial"/>
        <family val="2"/>
      </rPr>
      <t>:</t>
    </r>
    <r>
      <rPr>
        <sz val="8"/>
        <color theme="1" tint="0.34998626667073579"/>
        <rFont val="Arial"/>
        <family val="2"/>
      </rPr>
      <t xml:space="preserve"> Based on the </t>
    </r>
    <r>
      <rPr>
        <i/>
        <sz val="8"/>
        <color theme="1" tint="0.34998626667073579"/>
        <rFont val="Arial"/>
        <family val="2"/>
      </rPr>
      <t>CC - Assumption</t>
    </r>
    <r>
      <rPr>
        <sz val="8"/>
        <color theme="1" tint="0.34998626667073579"/>
        <rFont val="Arial"/>
        <family val="2"/>
      </rPr>
      <t xml:space="preserve"> made, we have not lost any clients in our database for the provided data period, and hence, each region's volume was divided by the highest client count of that region. The last record header, "Average by Totals", represents the total volume across all regions of its respective quarter divided by 53.</t>
    </r>
  </si>
  <si>
    <r>
      <t xml:space="preserve">In our EDA, the total number of distinct client IDs were counted to be 53, and hence, the consecutive quarters, Q4 2020 and Q1 2021, are the only ones with no missing clients. Previous and subsequent quarters, all have a total client count that is less than 53. 
</t>
    </r>
    <r>
      <rPr>
        <b/>
        <u/>
        <sz val="8"/>
        <color theme="1" tint="0.34998626667073579"/>
        <rFont val="Arial"/>
        <family val="2"/>
      </rPr>
      <t>CC - Assumption</t>
    </r>
    <r>
      <rPr>
        <b/>
        <sz val="8"/>
        <color theme="1" tint="0.34998626667073579"/>
        <rFont val="Arial"/>
        <family val="2"/>
      </rPr>
      <t>:</t>
    </r>
    <r>
      <rPr>
        <sz val="8"/>
        <color theme="1" tint="0.34998626667073579"/>
        <rFont val="Arial"/>
        <family val="2"/>
      </rPr>
      <t xml:space="preserve"> The missing clients within certain subsets are only temporary since some volumes do reoccur in subsequent quarters, and hence, it is likely that we have not lost any clients in our company database for the period of the data provided. </t>
    </r>
  </si>
  <si>
    <r>
      <rPr>
        <b/>
        <sz val="8"/>
        <color theme="1" tint="0.34998626667073579"/>
        <rFont val="Arial"/>
        <family val="2"/>
      </rPr>
      <t xml:space="preserve">Important Note! </t>
    </r>
    <r>
      <rPr>
        <sz val="8"/>
        <color theme="1" tint="0.34998626667073579"/>
        <rFont val="Arial"/>
        <family val="2"/>
      </rPr>
      <t xml:space="preserve">The AVERAGE function does not count empty fields as a part of its divisor, i.e., the averages are not an accurate depiction of our clients' value in terms of our database because of the </t>
    </r>
    <r>
      <rPr>
        <i/>
        <sz val="8"/>
        <color theme="1" tint="0.34998626667073579"/>
        <rFont val="Arial"/>
        <family val="2"/>
      </rPr>
      <t>CC - Assumption</t>
    </r>
    <r>
      <rPr>
        <sz val="8"/>
        <color theme="1" tint="0.34998626667073579"/>
        <rFont val="Arial"/>
        <family val="2"/>
      </rPr>
      <t xml:space="preserve"> already made in the previous sheet. However, in this case, for the sole purpose of emphasis on the overall contributions of clients who are missing volumes within the period provided, the averaged volumes are ideal. </t>
    </r>
  </si>
  <si>
    <t>▪ If the missing clients are not new clients, then provide a list of the missing clients and volumes in the dataset for further investigation via CRM or contact info as to why volumes were not purchased by the client(s).</t>
  </si>
  <si>
    <t>▪ Continuous monitoring and evaluation is necessary for testing the solution(s) in place in order to make any further improvements to ensure volumes are not missing in the years to come.</t>
  </si>
  <si>
    <t>▪ EMEA having no clients/volumes missing and in conjunction with there being practically 0 variance, implies that the missing volumes are causal to the variances in NAM, APAC, and LATAM.</t>
  </si>
  <si>
    <r>
      <rPr>
        <b/>
        <sz val="10"/>
        <rFont val="ARIAL"/>
        <family val="2"/>
      </rPr>
      <t>RCA Summary:</t>
    </r>
    <r>
      <rPr>
        <sz val="10"/>
        <rFont val="ARIAL"/>
        <charset val="1"/>
      </rPr>
      <t xml:space="preserve"> Presuppostion C suggests the fundamental cause for the anomaly within particular regions is a result of the missing volumes of high-value clients. As a consequence of Presuppostion C, inclusive of its negative correlation, large or small occurances of it can also uniquely affect the region it resides in.
</t>
    </r>
    <r>
      <rPr>
        <b/>
        <sz val="10"/>
        <rFont val="ARIAL"/>
        <family val="2"/>
      </rPr>
      <t xml:space="preserve">Presupposition C) </t>
    </r>
    <r>
      <rPr>
        <sz val="10"/>
        <rFont val="ARIAL"/>
        <charset val="1"/>
      </rPr>
      <t xml:space="preserve">The larger an individual client's volume contribution is, or in other words, the client's value, the greater the volume gain or loss, and hence, its effects on presuppositions A) and B), and its greater or lesser contribution to the variance gap particularly by the volumes observed in Q2 2021.
</t>
    </r>
  </si>
  <si>
    <t>▪ If the missing clients are new clients, then follow up with these clients to inquire on their customer experience for any necessary improvements to ensure their consistent loyalty throughout the subsequent quarters to come.</t>
  </si>
  <si>
    <t>▪ Implement the necessary solution(s) as soon as possible to prevent any volume loss and collect data for immediate analysis.</t>
  </si>
  <si>
    <t>The identical YOY and QOQ growth % for both summation and averages of volumes is indicative of the volume relationships being relative.</t>
  </si>
  <si>
    <r>
      <rPr>
        <b/>
        <sz val="10"/>
        <rFont val="ARIAL"/>
        <family val="2"/>
      </rPr>
      <t>NAM:</t>
    </r>
    <r>
      <rPr>
        <sz val="10"/>
        <rFont val="Arial"/>
        <family val="2"/>
      </rPr>
      <t xml:space="preserve"> CL17270 of Q2 2020 has an average volume of </t>
    </r>
    <r>
      <rPr>
        <sz val="10"/>
        <color rgb="FFFF0000"/>
        <rFont val="Arial"/>
        <family val="2"/>
      </rPr>
      <t>1,342</t>
    </r>
    <r>
      <rPr>
        <sz val="10"/>
        <rFont val="Arial"/>
        <family val="2"/>
      </rPr>
      <t xml:space="preserve"> which is identical to the volume in the exact field of the previous chart (RootCauseDataTable) representing volume by summation. Upon visual confirmation of the missing volumes at this particular instance, it was also noted that CL17270 had consistently large volumes throughout the remainder of the year at each quarter.
Predicated on </t>
    </r>
    <r>
      <rPr>
        <b/>
        <sz val="10"/>
        <rFont val="ARIAL"/>
        <family val="2"/>
      </rPr>
      <t>Presupposition C</t>
    </r>
    <r>
      <rPr>
        <sz val="10"/>
        <rFont val="Arial"/>
        <family val="2"/>
      </rPr>
      <t xml:space="preserve">, particularly in this case with NAM in the </t>
    </r>
    <r>
      <rPr>
        <b/>
        <sz val="10"/>
        <rFont val="ARIAL"/>
        <family val="2"/>
      </rPr>
      <t>Primary Comparison</t>
    </r>
    <r>
      <rPr>
        <sz val="10"/>
        <rFont val="Arial"/>
        <family val="2"/>
      </rPr>
      <t>, a directly plausible cause for the variance (-26.8%, -3,433 volume) in Q2 2021 is the missing volumes of CL17270 for the entirety of Q1 2020. It results with a relatively significant larger growth % than if these Q1 2020 volumes were not missing, and hence, the larger YOY Q1 growth applied to Q2 2020 yields a larger volume in Q2 2021, and a larger variance as a consequence. On that note, CL50651 is also missing volumes in the same manner, however, its effect is not to the same extent due to mitigation by the missing volumes in Q2 2020.</t>
    </r>
  </si>
  <si>
    <r>
      <rPr>
        <b/>
        <sz val="10"/>
        <rFont val="ARIAL"/>
        <family val="2"/>
      </rPr>
      <t xml:space="preserve">LATAM: </t>
    </r>
    <r>
      <rPr>
        <sz val="10"/>
        <rFont val="Arial"/>
        <family val="2"/>
      </rPr>
      <t xml:space="preserve">Of the triad of presuppositions, </t>
    </r>
    <r>
      <rPr>
        <b/>
        <sz val="10"/>
        <rFont val="ARIAL"/>
        <family val="2"/>
      </rPr>
      <t xml:space="preserve">Presupposition C </t>
    </r>
    <r>
      <rPr>
        <sz val="10"/>
        <rFont val="Arial"/>
        <family val="2"/>
      </rPr>
      <t xml:space="preserve">holds strongly in LATAM by the relatively larger volumes of CL22675, and the volumes of CL49900 as well. 
By the account of averages, LATAM's </t>
    </r>
    <r>
      <rPr>
        <i/>
        <sz val="10"/>
        <rFont val="ARIAL"/>
        <family val="2"/>
      </rPr>
      <t>CL22675 alone</t>
    </r>
    <r>
      <rPr>
        <sz val="10"/>
        <rFont val="Arial"/>
        <family val="2"/>
      </rPr>
      <t xml:space="preserve"> has volumes ranging from 1,190 to 1,603 but LATAM's Volume Gap is only 674. 
By the account of sums, LATAM's </t>
    </r>
    <r>
      <rPr>
        <i/>
        <sz val="10"/>
        <rFont val="ARIAL"/>
        <family val="2"/>
      </rPr>
      <t>CL22675 alone</t>
    </r>
    <r>
      <rPr>
        <sz val="10"/>
        <rFont val="Arial"/>
        <family val="2"/>
      </rPr>
      <t xml:space="preserve"> has volumes ranging from 1,249 to 4,809 but LATAM's Volume Gap is 7,419. 
In either cases of variance, if LATAM was not missing any volumes in Q2 2021, it would most likely be near or within the respective aforementioned ranges, and hence, reduce the large variance of 57.8% in LATAM.
As in the case with NAM, predicated on </t>
    </r>
    <r>
      <rPr>
        <b/>
        <sz val="10"/>
        <rFont val="ARIAL"/>
        <family val="2"/>
      </rPr>
      <t>Presupposition C</t>
    </r>
    <r>
      <rPr>
        <sz val="10"/>
        <rFont val="Arial"/>
        <family val="2"/>
      </rPr>
      <t xml:space="preserve"> in the </t>
    </r>
    <r>
      <rPr>
        <b/>
        <sz val="10"/>
        <rFont val="ARIAL"/>
        <family val="2"/>
      </rPr>
      <t>Primary Comparison</t>
    </r>
    <r>
      <rPr>
        <sz val="10"/>
        <rFont val="Arial"/>
        <family val="2"/>
      </rPr>
      <t>, the missing volumes of CL22675 for the entirety of Q1 2020 results with a relatively significant larger growth % than if these Q1 2020 volumes were not missing. However, this significance is also somewhat mitigated by the missing Q2 2021 volume of CL49900. The still-at-large YOY Q1 growth applied to Q2 2020 yields a larger volume in Q2 2021, and a larger variance as a consequence.</t>
    </r>
  </si>
  <si>
    <r>
      <t xml:space="preserve">The following charts are predominantly summaries </t>
    </r>
    <r>
      <rPr>
        <i/>
        <sz val="10"/>
        <rFont val="ARIAL"/>
        <family val="2"/>
      </rPr>
      <t>by average</t>
    </r>
    <r>
      <rPr>
        <sz val="10"/>
        <rFont val="Arial"/>
        <family val="2"/>
      </rPr>
      <t xml:space="preserve"> to account for the clients with missing volumes for the purpose of ranking by client value. </t>
    </r>
  </si>
  <si>
    <t>The previous summary by summation was a less accurate depiction of their value or contribution but provided an overview of volume size and magnitude.</t>
  </si>
  <si>
    <r>
      <rPr>
        <b/>
        <sz val="10"/>
        <rFont val="ARIAL"/>
        <family val="2"/>
      </rPr>
      <t>Growth Anomaly:</t>
    </r>
    <r>
      <rPr>
        <sz val="10"/>
        <rFont val="Arial"/>
        <family val="2"/>
      </rPr>
      <t xml:space="preserve"> Q2 of 2021 has grown in volume from the previous Q2 of 2020 and Q1 of 2021, however, a large variance is confirmed when the data of Q2 2021 is forecasted based on past YOY and QOQ growths. Collectively, LATAM and NAM has been attributed to ~ 85% of this variance with LATAM disproportionately taking the lead at large.</t>
    </r>
  </si>
  <si>
    <t xml:space="preserve">▪ There are missing volumes in LATAM, especially of CL22675 in Q2 2021, and CL49900 as well. The potential for a significantly larger growth % in LATAM by the missing volumes of CL22675 in Q1 2020 was somewhat "nullified" by the missing volumes in Q2 2020 of CL22675. </t>
  </si>
  <si>
    <t>▪ There is a significantly larger growth % in NAM because of the missing volumes of CL17270 in Q1 2020. This same effect due to CL50651's Q1 2020 missing volumes was somewhat "nullified" by the missing volumes in Q2 2020.</t>
  </si>
  <si>
    <t>▪ Additionally, follow up with high-volume clients to inquire on their customer experience to maintain those client relations and improve their experience and address any concerns they may have.</t>
  </si>
  <si>
    <t>▪ Depending on the success of any follow-ups, investigations, or the actual common or uncommon issue(s) causing the missing volumes in this dataset, the appropriate solution(s) needs to be implemented to avoid any further missing volumes for the coming quarters of this year and the next.</t>
  </si>
  <si>
    <t>Seasonal Q3 Volume Drop:</t>
  </si>
  <si>
    <t>Due to the actual volumes being lesser than the expected FCST volume for Q2 2021, the expected seasonal volume drop of Q3 2021 may also be potentionally larger in 2021.</t>
  </si>
  <si>
    <t>The QOQ contraction % from Q2 to Q3 in 2020 can be used to forecast the upcoming volume drop for Q3 of 2021.</t>
  </si>
  <si>
    <t>Region</t>
  </si>
  <si>
    <t>Q2 Volumes</t>
  </si>
  <si>
    <t xml:space="preserve">Q3 2021 FCST Volume  </t>
  </si>
  <si>
    <t>Q3 2020 Actual Volume</t>
  </si>
  <si>
    <t>QOQ Contraction %</t>
  </si>
  <si>
    <t>Q3 2021 FCST &gt; Q3 2020</t>
  </si>
  <si>
    <t>Volume Contraction FCST</t>
  </si>
  <si>
    <t>The forecasted volume for Q3 of 2021 is estimated to be larger than the previous Q3. However, this prediction was solely based on the QOQ contraction % from last year, and hence, if the issue of missing volumes continues to persist, the contraction will likely to be larger than the forecasted contraction.</t>
  </si>
  <si>
    <r>
      <t>Recommendations:</t>
    </r>
    <r>
      <rPr>
        <sz val="10"/>
        <rFont val="Arial"/>
        <family val="2"/>
      </rPr>
      <t xml:space="preserve"> Prior to any recommendations, confirmation is required on whether or not the list of missing clients are exclusively missing from this dataset, i.e., they are existing clients prior to this period, or from our entire database, i.e., they are new clients starting within this dataset. Taking precedence in completing the following steps helps in mitigating the current seasonal Q3 volume drop of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</si>
</sst>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48" x14ac:knownFonts="1">
    <font>
      <sz val="10"/>
      <name val="ARIAL"/>
      <charset val="1"/>
    </font>
    <font>
      <sz val="11"/>
      <color theme="1"/>
      <name val="Calibri"/>
      <family val="2"/>
      <scheme val="minor"/>
    </font>
    <font>
      <sz val="11"/>
      <color theme="1"/>
      <name val="Calibri"/>
      <family val="2"/>
      <scheme val="minor"/>
    </font>
    <font>
      <sz val="10"/>
      <name val="Arial"/>
      <family val="2"/>
    </font>
    <font>
      <sz val="11"/>
      <name val="Calibri"/>
      <family val="2"/>
    </font>
    <font>
      <sz val="10"/>
      <name val="ARIAL"/>
      <charset val="1"/>
    </font>
    <font>
      <b/>
      <sz val="10"/>
      <name val="ARIAL"/>
      <family val="2"/>
    </font>
    <font>
      <sz val="10"/>
      <name val="ARIAL"/>
      <family val="2"/>
      <charset val="1"/>
    </font>
    <font>
      <sz val="10"/>
      <color theme="0" tint="-0.34998626667073579"/>
      <name val="Arial"/>
      <family val="2"/>
    </font>
    <font>
      <sz val="10"/>
      <color theme="0" tint="-0.499984740745262"/>
      <name val="Arial"/>
      <family val="2"/>
    </font>
    <font>
      <sz val="10"/>
      <color theme="1" tint="0.249977111117893"/>
      <name val="Arial"/>
      <family val="2"/>
    </font>
    <font>
      <b/>
      <u/>
      <sz val="10"/>
      <name val="ARIAL"/>
      <family val="2"/>
    </font>
    <font>
      <b/>
      <sz val="24"/>
      <color rgb="FF002060"/>
      <name val="Arial"/>
      <family val="2"/>
    </font>
    <font>
      <sz val="8"/>
      <name val="ARIAL"/>
      <charset val="1"/>
    </font>
    <font>
      <sz val="10"/>
      <color theme="0" tint="-4.9989318521683403E-2"/>
      <name val="Arial"/>
      <family val="2"/>
    </font>
    <font>
      <b/>
      <sz val="10"/>
      <color theme="0"/>
      <name val="ARIAL"/>
      <family val="2"/>
    </font>
    <font>
      <sz val="11"/>
      <color theme="0" tint="-0.249977111117893"/>
      <name val="Arial"/>
      <family val="2"/>
    </font>
    <font>
      <i/>
      <sz val="10"/>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Calibri"/>
      <family val="2"/>
      <scheme val="minor"/>
    </font>
    <font>
      <sz val="11"/>
      <color theme="0"/>
      <name val="Calibri"/>
      <family val="2"/>
      <scheme val="minor"/>
    </font>
    <font>
      <sz val="8"/>
      <color theme="1" tint="0.34998626667073579"/>
      <name val="Arial"/>
      <family val="2"/>
    </font>
    <font>
      <b/>
      <sz val="8"/>
      <color theme="1" tint="0.34998626667073579"/>
      <name val="Arial"/>
      <family val="2"/>
    </font>
    <font>
      <b/>
      <sz val="12"/>
      <color theme="0"/>
      <name val="Calibri"/>
      <family val="2"/>
      <scheme val="minor"/>
    </font>
    <font>
      <sz val="12"/>
      <color theme="0"/>
      <name val="Calibri"/>
      <family val="2"/>
      <scheme val="minor"/>
    </font>
    <font>
      <sz val="8"/>
      <color rgb="FFFF5757"/>
      <name val="Arial"/>
      <family val="2"/>
    </font>
    <font>
      <sz val="48"/>
      <name val="Arial"/>
      <family val="2"/>
    </font>
    <font>
      <b/>
      <sz val="14"/>
      <name val="ARIAL"/>
      <family val="2"/>
    </font>
    <font>
      <sz val="8"/>
      <name val="Arial"/>
      <family val="2"/>
    </font>
    <font>
      <sz val="11"/>
      <color theme="0"/>
      <name val="ARIAL"/>
      <family val="2"/>
    </font>
    <font>
      <b/>
      <u/>
      <sz val="8"/>
      <color theme="1" tint="0.34998626667073579"/>
      <name val="Arial"/>
      <family val="2"/>
    </font>
    <font>
      <b/>
      <sz val="12"/>
      <name val="ARIAL"/>
      <family val="2"/>
    </font>
    <font>
      <u/>
      <sz val="10"/>
      <name val="Arial"/>
      <family val="2"/>
    </font>
    <font>
      <b/>
      <sz val="10"/>
      <color theme="1"/>
      <name val="ARIAL"/>
      <family val="2"/>
    </font>
    <font>
      <b/>
      <sz val="10"/>
      <color theme="1" tint="0.34998626667073579"/>
      <name val="Arial"/>
      <family val="2"/>
    </font>
    <font>
      <sz val="10"/>
      <color theme="1" tint="0.34998626667073579"/>
      <name val="Arial"/>
      <family val="2"/>
    </font>
    <font>
      <b/>
      <sz val="11"/>
      <name val="ARIAL"/>
      <family val="2"/>
    </font>
    <font>
      <b/>
      <sz val="8"/>
      <name val="Arial"/>
      <family val="2"/>
    </font>
    <font>
      <b/>
      <sz val="10"/>
      <color theme="0" tint="-0.499984740745262"/>
      <name val="Arial"/>
      <family val="2"/>
    </font>
    <font>
      <u/>
      <sz val="8"/>
      <color theme="1" tint="0.34998626667073579"/>
      <name val="Arial"/>
      <family val="2"/>
    </font>
    <font>
      <i/>
      <sz val="8"/>
      <color theme="1" tint="0.34998626667073579"/>
      <name val="Arial"/>
      <family val="2"/>
    </font>
    <font>
      <sz val="10"/>
      <color rgb="FFFF0000"/>
      <name val="Arial"/>
      <family val="2"/>
    </font>
    <font>
      <sz val="8"/>
      <color rgb="FFFF0000"/>
      <name val="Arial"/>
      <family val="2"/>
    </font>
    <font>
      <b/>
      <sz val="11"/>
      <color theme="3"/>
      <name val="Calibri"/>
      <family val="2"/>
      <scheme val="minor"/>
    </font>
  </fonts>
  <fills count="46">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rgb="FFFF8585"/>
        <bgColor indexed="64"/>
      </patternFill>
    </fill>
    <fill>
      <patternFill patternType="solid">
        <fgColor rgb="FFFFD9D9"/>
        <bgColor indexed="64"/>
      </patternFill>
    </fill>
    <fill>
      <patternFill patternType="solid">
        <fgColor rgb="FFFFB9B9"/>
        <bgColor indexed="64"/>
      </patternFill>
    </fill>
    <fill>
      <patternFill patternType="solid">
        <fgColor rgb="FFABE9FF"/>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5"/>
        <bgColor theme="5"/>
      </patternFill>
    </fill>
    <fill>
      <patternFill patternType="solid">
        <fgColor theme="8"/>
        <bgColor theme="8"/>
      </patternFill>
    </fill>
    <fill>
      <patternFill patternType="solid">
        <fgColor rgb="FFF2F2F2"/>
        <bgColor indexed="64"/>
      </patternFill>
    </fill>
    <fill>
      <patternFill patternType="solid">
        <fgColor theme="0" tint="-0.14999847407452621"/>
        <bgColor indexed="64"/>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4"/>
        <bgColor theme="4"/>
      </patternFill>
    </fill>
    <fill>
      <patternFill patternType="solid">
        <fgColor rgb="FFFF5757"/>
        <bgColor indexed="64"/>
      </patternFill>
    </fill>
    <fill>
      <patternFill patternType="solid">
        <fgColor rgb="FF2B7589"/>
        <bgColor indexed="64"/>
      </patternFill>
    </fill>
    <fill>
      <patternFill patternType="solid">
        <fgColor rgb="FFFF5B5B"/>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theme="0" tint="-0.14999847407452621"/>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E5E5"/>
        <bgColor indexed="64"/>
      </patternFill>
    </fill>
    <fill>
      <patternFill patternType="solid">
        <fgColor rgb="FFFFF3F3"/>
        <bgColor theme="0" tint="-0.14999847407452621"/>
      </patternFill>
    </fill>
    <fill>
      <patternFill patternType="solid">
        <fgColor theme="1" tint="0.34998626667073579"/>
        <bgColor theme="0" tint="-0.14999847407452621"/>
      </patternFill>
    </fill>
    <fill>
      <patternFill patternType="solid">
        <fgColor rgb="FFFF5757"/>
        <bgColor theme="0" tint="-0.14999847407452621"/>
      </patternFill>
    </fill>
    <fill>
      <patternFill patternType="solid">
        <fgColor theme="7" tint="0.59999389629810485"/>
        <bgColor indexed="65"/>
      </patternFill>
    </fill>
    <fill>
      <patternFill patternType="solid">
        <fgColor theme="8" tint="0.59999389629810485"/>
        <bgColor indexed="64"/>
      </patternFill>
    </fill>
    <fill>
      <patternFill patternType="solid">
        <fgColor theme="7" tint="0.59999389629810485"/>
        <bgColor indexed="64"/>
      </patternFill>
    </fill>
  </fills>
  <borders count="7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style="thick">
        <color theme="0"/>
      </bottom>
      <diagonal/>
    </border>
    <border>
      <left/>
      <right/>
      <top/>
      <bottom style="medium">
        <color theme="0" tint="-0.34998626667073579"/>
      </bottom>
      <diagonal/>
    </border>
    <border>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medium">
        <color indexed="64"/>
      </top>
      <bottom style="thick">
        <color theme="0"/>
      </bottom>
      <diagonal/>
    </border>
    <border>
      <left style="medium">
        <color indexed="64"/>
      </left>
      <right/>
      <top style="medium">
        <color indexed="64"/>
      </top>
      <bottom style="thick">
        <color theme="0"/>
      </bottom>
      <diagonal/>
    </border>
    <border>
      <left style="medium">
        <color indexed="64"/>
      </left>
      <right/>
      <top style="thick">
        <color theme="0"/>
      </top>
      <bottom/>
      <diagonal/>
    </border>
    <border>
      <left/>
      <right style="medium">
        <color indexed="64"/>
      </right>
      <top/>
      <bottom/>
      <diagonal/>
    </border>
    <border>
      <left/>
      <right/>
      <top style="thin">
        <color theme="0"/>
      </top>
      <bottom style="medium">
        <color indexed="64"/>
      </bottom>
      <diagonal/>
    </border>
    <border>
      <left/>
      <right style="medium">
        <color indexed="64"/>
      </right>
      <top style="medium">
        <color indexed="64"/>
      </top>
      <bottom style="thick">
        <color theme="0"/>
      </bottom>
      <diagonal/>
    </border>
    <border>
      <left style="medium">
        <color indexed="64"/>
      </left>
      <right/>
      <top/>
      <bottom/>
      <diagonal/>
    </border>
    <border>
      <left style="medium">
        <color indexed="64"/>
      </left>
      <right/>
      <top style="thin">
        <color theme="0"/>
      </top>
      <bottom style="medium">
        <color indexed="64"/>
      </bottom>
      <diagonal/>
    </border>
    <border>
      <left/>
      <right style="medium">
        <color indexed="64"/>
      </right>
      <top style="thin">
        <color theme="0"/>
      </top>
      <bottom style="medium">
        <color indexed="64"/>
      </bottom>
      <diagonal/>
    </border>
    <border>
      <left/>
      <right style="medium">
        <color auto="1"/>
      </right>
      <top style="thick">
        <color theme="0"/>
      </top>
      <bottom/>
      <diagonal/>
    </border>
    <border>
      <left style="thin">
        <color indexed="64"/>
      </left>
      <right style="thick">
        <color theme="4" tint="-0.24994659260841701"/>
      </right>
      <top style="thin">
        <color indexed="64"/>
      </top>
      <bottom style="thin">
        <color indexed="64"/>
      </bottom>
      <diagonal/>
    </border>
    <border>
      <left style="thin">
        <color indexed="64"/>
      </left>
      <right style="thick">
        <color theme="4" tint="-0.24994659260841701"/>
      </right>
      <top/>
      <bottom/>
      <diagonal/>
    </border>
    <border>
      <left style="thick">
        <color theme="4" tint="-0.24994659260841701"/>
      </left>
      <right/>
      <top/>
      <bottom/>
      <diagonal/>
    </border>
    <border>
      <left style="thin">
        <color theme="0"/>
      </left>
      <right/>
      <top/>
      <bottom style="thick">
        <color theme="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right>
      <top/>
      <bottom/>
      <diagonal/>
    </border>
    <border>
      <left/>
      <right/>
      <top style="thin">
        <color theme="0" tint="-0.14996795556505021"/>
      </top>
      <bottom style="thin">
        <color theme="0" tint="-0.14996795556505021"/>
      </bottom>
      <diagonal/>
    </border>
    <border>
      <left/>
      <right style="thin">
        <color theme="0"/>
      </right>
      <top style="thin">
        <color theme="0" tint="-0.14996795556505021"/>
      </top>
      <bottom style="thin">
        <color theme="0" tint="-0.14996795556505021"/>
      </bottom>
      <diagonal/>
    </border>
    <border>
      <left style="thin">
        <color theme="0"/>
      </left>
      <right style="medium">
        <color theme="0"/>
      </right>
      <top/>
      <bottom/>
      <diagonal/>
    </border>
    <border>
      <left style="thin">
        <color theme="0"/>
      </left>
      <right style="medium">
        <color theme="0"/>
      </right>
      <top style="thin">
        <color theme="0" tint="-0.14996795556505021"/>
      </top>
      <bottom style="thin">
        <color theme="0" tint="-0.14996795556505021"/>
      </bottom>
      <diagonal/>
    </border>
    <border>
      <left style="thin">
        <color theme="0"/>
      </left>
      <right/>
      <top/>
      <bottom/>
      <diagonal/>
    </border>
    <border>
      <left style="thin">
        <color theme="0"/>
      </left>
      <right/>
      <top style="thin">
        <color theme="0" tint="-0.14996795556505021"/>
      </top>
      <bottom style="thin">
        <color theme="0" tint="-0.14996795556505021"/>
      </bottom>
      <diagonal/>
    </border>
    <border>
      <left style="thin">
        <color theme="0"/>
      </left>
      <right/>
      <top style="thin">
        <color theme="0" tint="-0.14996795556505021"/>
      </top>
      <bottom style="thick">
        <color rgb="FFFFFF00"/>
      </bottom>
      <diagonal/>
    </border>
    <border>
      <left/>
      <right style="thin">
        <color theme="0"/>
      </right>
      <top style="thin">
        <color theme="0" tint="-0.14996795556505021"/>
      </top>
      <bottom style="thick">
        <color rgb="FFFFFF00"/>
      </bottom>
      <diagonal/>
    </border>
    <border>
      <left style="thin">
        <color theme="0"/>
      </left>
      <right/>
      <top style="thin">
        <color theme="0" tint="-0.14996795556505021"/>
      </top>
      <bottom style="thick">
        <color rgb="FF77F23A"/>
      </bottom>
      <diagonal/>
    </border>
    <border>
      <left/>
      <right style="thin">
        <color theme="0"/>
      </right>
      <top style="thin">
        <color theme="0" tint="-0.14996795556505021"/>
      </top>
      <bottom style="thick">
        <color rgb="FF77F23A"/>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theme="0"/>
      </right>
      <top/>
      <bottom style="thin">
        <color theme="0" tint="-0.14996795556505021"/>
      </bottom>
      <diagonal/>
    </border>
    <border>
      <left style="thin">
        <color theme="0"/>
      </left>
      <right style="medium">
        <color theme="0"/>
      </right>
      <top/>
      <bottom style="thin">
        <color theme="0" tint="-0.14996795556505021"/>
      </bottom>
      <diagonal/>
    </border>
    <border>
      <left style="thin">
        <color theme="0"/>
      </left>
      <right/>
      <top/>
      <bottom style="thin">
        <color theme="0" tint="-0.14996795556505021"/>
      </bottom>
      <diagonal/>
    </border>
    <border>
      <left style="thin">
        <color theme="0"/>
      </left>
      <right style="thin">
        <color theme="0"/>
      </right>
      <top/>
      <bottom/>
      <diagonal/>
    </border>
    <border>
      <left style="thin">
        <color theme="0"/>
      </left>
      <right style="thin">
        <color theme="0"/>
      </right>
      <top/>
      <bottom style="thin">
        <color theme="0" tint="-0.14996795556505021"/>
      </bottom>
      <diagonal/>
    </border>
    <border>
      <left/>
      <right/>
      <top/>
      <bottom style="thin">
        <color theme="0" tint="-0.14996795556505021"/>
      </bottom>
      <diagonal/>
    </border>
    <border>
      <left style="medium">
        <color theme="0"/>
      </left>
      <right style="medium">
        <color theme="0"/>
      </right>
      <top/>
      <bottom/>
      <diagonal/>
    </border>
    <border>
      <left style="medium">
        <color theme="0"/>
      </left>
      <right style="medium">
        <color theme="0"/>
      </right>
      <top/>
      <bottom style="thin">
        <color theme="0" tint="-0.14996795556505021"/>
      </bottom>
      <diagonal/>
    </border>
    <border>
      <left style="medium">
        <color theme="0"/>
      </left>
      <right style="medium">
        <color theme="0"/>
      </right>
      <top style="thin">
        <color theme="0" tint="-0.14996795556505021"/>
      </top>
      <bottom style="thin">
        <color theme="0" tint="-0.14996795556505021"/>
      </bottom>
      <diagonal/>
    </border>
    <border>
      <left/>
      <right/>
      <top style="thin">
        <color theme="0" tint="-0.14996795556505021"/>
      </top>
      <bottom style="thick">
        <color rgb="FF77F23A"/>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right/>
      <top style="thin">
        <color indexed="64"/>
      </top>
      <bottom style="medium">
        <color theme="4" tint="0.39997558519241921"/>
      </bottom>
      <diagonal/>
    </border>
    <border>
      <left/>
      <right style="thin">
        <color indexed="64"/>
      </right>
      <top style="thin">
        <color indexed="64"/>
      </top>
      <bottom style="medium">
        <color theme="4" tint="0.39997558519241921"/>
      </bottom>
      <diagonal/>
    </border>
  </borders>
  <cellStyleXfs count="14">
    <xf numFmtId="0" fontId="0" fillId="0" borderId="0">
      <alignment wrapText="1"/>
    </xf>
    <xf numFmtId="49" fontId="3" fillId="0" borderId="0"/>
    <xf numFmtId="43" fontId="5" fillId="0" borderId="0" applyFont="0" applyFill="0" applyBorder="0" applyAlignment="0" applyProtection="0"/>
    <xf numFmtId="9" fontId="5" fillId="0" borderId="0" applyFont="0" applyFill="0" applyBorder="0" applyAlignment="0" applyProtection="0"/>
    <xf numFmtId="0" fontId="24" fillId="14" borderId="0" applyNumberFormat="0" applyBorder="0" applyAlignment="0" applyProtection="0"/>
    <xf numFmtId="0" fontId="2" fillId="15" borderId="0" applyNumberFormat="0" applyBorder="0" applyAlignment="0" applyProtection="0"/>
    <xf numFmtId="0" fontId="24" fillId="16" borderId="0" applyNumberFormat="0" applyBorder="0" applyAlignment="0" applyProtection="0"/>
    <xf numFmtId="0" fontId="2" fillId="17" borderId="0" applyNumberFormat="0" applyBorder="0" applyAlignment="0" applyProtection="0"/>
    <xf numFmtId="0" fontId="24" fillId="18" borderId="0" applyNumberFormat="0" applyBorder="0" applyAlignment="0" applyProtection="0"/>
    <xf numFmtId="0" fontId="2" fillId="19" borderId="0" applyNumberFormat="0" applyBorder="0" applyAlignment="0" applyProtection="0"/>
    <xf numFmtId="0" fontId="24" fillId="20" borderId="0" applyNumberFormat="0" applyBorder="0" applyAlignment="0" applyProtection="0"/>
    <xf numFmtId="0" fontId="2" fillId="21" borderId="0" applyNumberFormat="0" applyBorder="0" applyAlignment="0" applyProtection="0"/>
    <xf numFmtId="0" fontId="1" fillId="43" borderId="0" applyNumberFormat="0" applyBorder="0" applyAlignment="0" applyProtection="0"/>
    <xf numFmtId="0" fontId="47" fillId="0" borderId="73" applyNumberFormat="0" applyFill="0" applyAlignment="0" applyProtection="0"/>
  </cellStyleXfs>
  <cellXfs count="306">
    <xf numFmtId="0" fontId="0" fillId="0" borderId="0" xfId="0">
      <alignment wrapText="1"/>
    </xf>
    <xf numFmtId="14" fontId="0" fillId="0" borderId="0" xfId="0" applyNumberFormat="1">
      <alignment wrapText="1"/>
    </xf>
    <xf numFmtId="0" fontId="0" fillId="0" borderId="0" xfId="0" applyAlignment="1"/>
    <xf numFmtId="0" fontId="0" fillId="0" borderId="1"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6" fillId="0" borderId="0" xfId="0" applyFont="1" applyAlignment="1"/>
    <xf numFmtId="0" fontId="3" fillId="0" borderId="0" xfId="0" applyFont="1" applyAlignment="1"/>
    <xf numFmtId="14" fontId="0" fillId="0" borderId="0" xfId="0" applyNumberFormat="1" applyAlignment="1"/>
    <xf numFmtId="164" fontId="0" fillId="0" borderId="0" xfId="2" applyNumberFormat="1" applyFont="1" applyAlignment="1"/>
    <xf numFmtId="0" fontId="7" fillId="0" borderId="0" xfId="0" applyFont="1" applyAlignment="1"/>
    <xf numFmtId="0" fontId="0" fillId="0" borderId="0" xfId="0" applyAlignment="1">
      <alignment horizontal="right"/>
    </xf>
    <xf numFmtId="0" fontId="7" fillId="0" borderId="0" xfId="0" applyFont="1" applyAlignment="1">
      <alignment horizontal="right"/>
    </xf>
    <xf numFmtId="0" fontId="3" fillId="3" borderId="0" xfId="0" applyFont="1" applyFill="1" applyAlignment="1"/>
    <xf numFmtId="0" fontId="0" fillId="3" borderId="0" xfId="0" applyFill="1" applyAlignment="1">
      <alignment horizontal="right"/>
    </xf>
    <xf numFmtId="0" fontId="0" fillId="0" borderId="7" xfId="0" applyBorder="1" applyAlignment="1"/>
    <xf numFmtId="0" fontId="0" fillId="0" borderId="8" xfId="0" applyBorder="1" applyAlignment="1"/>
    <xf numFmtId="164" fontId="0" fillId="0" borderId="8" xfId="0" applyNumberFormat="1" applyBorder="1" applyAlignment="1"/>
    <xf numFmtId="14" fontId="8" fillId="0" borderId="0" xfId="0" applyNumberFormat="1" applyFont="1" applyAlignment="1"/>
    <xf numFmtId="0" fontId="8" fillId="0" borderId="0" xfId="0" applyFont="1" applyAlignment="1"/>
    <xf numFmtId="0" fontId="8" fillId="0" borderId="9" xfId="0" applyFont="1" applyBorder="1" applyAlignment="1"/>
    <xf numFmtId="0" fontId="10" fillId="0" borderId="0" xfId="0" applyFont="1" applyAlignment="1"/>
    <xf numFmtId="0" fontId="10" fillId="0" borderId="9" xfId="0" applyFont="1" applyBorder="1" applyAlignment="1"/>
    <xf numFmtId="2" fontId="0" fillId="0" borderId="7" xfId="0" applyNumberFormat="1" applyBorder="1" applyAlignment="1"/>
    <xf numFmtId="3" fontId="0" fillId="0" borderId="0" xfId="0" applyNumberFormat="1" applyAlignment="1"/>
    <xf numFmtId="3" fontId="0" fillId="4" borderId="0" xfId="0" applyNumberFormat="1" applyFill="1" applyAlignment="1"/>
    <xf numFmtId="0" fontId="7" fillId="4" borderId="0" xfId="0" applyFont="1" applyFill="1" applyAlignment="1"/>
    <xf numFmtId="0" fontId="3" fillId="5" borderId="2" xfId="0" applyFont="1" applyFill="1" applyBorder="1" applyAlignment="1"/>
    <xf numFmtId="0" fontId="3" fillId="6" borderId="3" xfId="0" applyFont="1" applyFill="1" applyBorder="1" applyAlignment="1"/>
    <xf numFmtId="0" fontId="0" fillId="2" borderId="11" xfId="0" applyFill="1" applyBorder="1" applyAlignment="1"/>
    <xf numFmtId="0" fontId="0" fillId="2" borderId="10" xfId="0" applyFill="1" applyBorder="1" applyAlignment="1"/>
    <xf numFmtId="0" fontId="0" fillId="5" borderId="5" xfId="0" applyFill="1" applyBorder="1" applyAlignment="1"/>
    <xf numFmtId="0" fontId="0" fillId="5" borderId="2" xfId="0" applyFill="1" applyBorder="1" applyAlignment="1"/>
    <xf numFmtId="0" fontId="0" fillId="5" borderId="6" xfId="0" applyFill="1" applyBorder="1" applyAlignment="1"/>
    <xf numFmtId="0" fontId="0" fillId="5" borderId="3" xfId="0" applyFill="1" applyBorder="1" applyAlignment="1"/>
    <xf numFmtId="0" fontId="11" fillId="0" borderId="0" xfId="0" applyFont="1" applyAlignment="1"/>
    <xf numFmtId="0" fontId="3" fillId="3" borderId="0" xfId="0" applyFont="1" applyFill="1" applyAlignment="1">
      <alignment horizontal="center"/>
    </xf>
    <xf numFmtId="0" fontId="7" fillId="0" borderId="12" xfId="0" applyFont="1" applyBorder="1" applyAlignment="1"/>
    <xf numFmtId="0" fontId="0" fillId="0" borderId="13" xfId="0" applyBorder="1" applyAlignment="1"/>
    <xf numFmtId="0" fontId="0" fillId="0" borderId="14" xfId="0" applyBorder="1" applyAlignment="1"/>
    <xf numFmtId="164" fontId="0" fillId="0" borderId="5" xfId="0" applyNumberFormat="1" applyBorder="1" applyAlignment="1"/>
    <xf numFmtId="164" fontId="0" fillId="0" borderId="17" xfId="0" applyNumberFormat="1" applyBorder="1" applyAlignment="1"/>
    <xf numFmtId="164" fontId="0" fillId="0" borderId="6" xfId="0" applyNumberFormat="1" applyBorder="1" applyAlignment="1"/>
    <xf numFmtId="164" fontId="0" fillId="0" borderId="18" xfId="0" applyNumberFormat="1" applyBorder="1" applyAlignment="1"/>
    <xf numFmtId="164" fontId="0" fillId="0" borderId="19" xfId="0" applyNumberFormat="1" applyBorder="1" applyAlignment="1"/>
    <xf numFmtId="164" fontId="0" fillId="0" borderId="4" xfId="0" applyNumberFormat="1" applyBorder="1" applyAlignment="1"/>
    <xf numFmtId="164" fontId="0" fillId="8" borderId="15" xfId="0" applyNumberFormat="1" applyFill="1" applyBorder="1" applyAlignment="1"/>
    <xf numFmtId="164" fontId="0" fillId="0" borderId="15" xfId="0" applyNumberFormat="1" applyBorder="1" applyAlignment="1"/>
    <xf numFmtId="164" fontId="0" fillId="0" borderId="16" xfId="0" applyNumberFormat="1" applyBorder="1" applyAlignment="1"/>
    <xf numFmtId="164" fontId="0" fillId="0" borderId="0" xfId="0" applyNumberFormat="1" applyAlignment="1"/>
    <xf numFmtId="0" fontId="0" fillId="0" borderId="10" xfId="0" pivotButton="1" applyBorder="1" applyAlignment="1"/>
    <xf numFmtId="0" fontId="0" fillId="0" borderId="11" xfId="0" applyBorder="1" applyAlignment="1"/>
    <xf numFmtId="0" fontId="0" fillId="0" borderId="20" xfId="0" applyBorder="1" applyAlignment="1"/>
    <xf numFmtId="0" fontId="0" fillId="0" borderId="21" xfId="0" applyBorder="1" applyAlignment="1"/>
    <xf numFmtId="0" fontId="0" fillId="0" borderId="11" xfId="0" pivotButton="1" applyBorder="1" applyAlignment="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11" xfId="0" applyBorder="1" applyAlignment="1">
      <alignment horizontal="left"/>
    </xf>
    <xf numFmtId="164" fontId="0" fillId="8" borderId="16" xfId="0" applyNumberFormat="1" applyFill="1" applyBorder="1" applyAlignment="1"/>
    <xf numFmtId="164" fontId="0" fillId="8" borderId="17" xfId="0" applyNumberFormat="1" applyFill="1" applyBorder="1" applyAlignment="1"/>
    <xf numFmtId="164" fontId="14" fillId="9" borderId="18" xfId="0" applyNumberFormat="1" applyFont="1" applyFill="1" applyBorder="1" applyAlignment="1"/>
    <xf numFmtId="0" fontId="14" fillId="9" borderId="20" xfId="0" applyFont="1" applyFill="1" applyBorder="1" applyAlignment="1"/>
    <xf numFmtId="164" fontId="14" fillId="9" borderId="19" xfId="0" applyNumberFormat="1" applyFont="1" applyFill="1" applyBorder="1" applyAlignment="1"/>
    <xf numFmtId="0" fontId="14" fillId="9" borderId="21" xfId="0" applyFont="1" applyFill="1" applyBorder="1" applyAlignment="1"/>
    <xf numFmtId="0" fontId="0" fillId="0" borderId="15" xfId="0" pivotButton="1" applyBorder="1" applyAlignment="1"/>
    <xf numFmtId="0" fontId="0" fillId="0" borderId="15" xfId="0" applyBorder="1" applyAlignment="1"/>
    <xf numFmtId="0" fontId="0" fillId="0" borderId="16" xfId="0" applyBorder="1" applyAlignment="1"/>
    <xf numFmtId="0" fontId="0" fillId="0" borderId="5" xfId="0" pivotButton="1" applyBorder="1" applyAlignment="1"/>
    <xf numFmtId="0" fontId="0" fillId="0" borderId="17" xfId="0" applyBorder="1" applyAlignment="1"/>
    <xf numFmtId="0" fontId="3" fillId="0" borderId="0" xfId="0" applyFont="1" applyAlignment="1">
      <alignment horizontal="right"/>
    </xf>
    <xf numFmtId="0" fontId="17" fillId="0" borderId="0" xfId="0" applyFont="1" applyAlignment="1">
      <alignment horizontal="right"/>
    </xf>
    <xf numFmtId="165" fontId="0" fillId="0" borderId="0" xfId="3" applyNumberFormat="1" applyFont="1" applyBorder="1" applyAlignment="1" applyProtection="1"/>
    <xf numFmtId="165" fontId="17" fillId="0" borderId="0" xfId="3" applyNumberFormat="1" applyFont="1" applyBorder="1" applyAlignment="1" applyProtection="1"/>
    <xf numFmtId="165" fontId="0" fillId="0" borderId="0" xfId="0" applyNumberFormat="1" applyAlignment="1"/>
    <xf numFmtId="165" fontId="5" fillId="0" borderId="0" xfId="0" applyNumberFormat="1" applyFont="1" applyAlignment="1"/>
    <xf numFmtId="165" fontId="5" fillId="0" borderId="0" xfId="3" applyNumberFormat="1" applyFont="1" applyBorder="1" applyAlignment="1" applyProtection="1"/>
    <xf numFmtId="0" fontId="0" fillId="0" borderId="4" xfId="0" pivotButton="1" applyBorder="1" applyAlignment="1"/>
    <xf numFmtId="0" fontId="0" fillId="0" borderId="23" xfId="0" applyBorder="1" applyAlignment="1"/>
    <xf numFmtId="164" fontId="3" fillId="0" borderId="0" xfId="0" applyNumberFormat="1" applyFont="1" applyAlignment="1"/>
    <xf numFmtId="165" fontId="2" fillId="17" borderId="26" xfId="7" applyNumberFormat="1" applyBorder="1" applyAlignment="1">
      <alignment wrapText="1"/>
    </xf>
    <xf numFmtId="165" fontId="2" fillId="21" borderId="26" xfId="11" applyNumberFormat="1" applyBorder="1" applyAlignment="1" applyProtection="1"/>
    <xf numFmtId="165" fontId="2" fillId="15" borderId="26" xfId="5" applyNumberFormat="1" applyBorder="1" applyAlignment="1" applyProtection="1"/>
    <xf numFmtId="164" fontId="0" fillId="0" borderId="1" xfId="0" applyNumberFormat="1" applyBorder="1" applyAlignment="1"/>
    <xf numFmtId="164" fontId="0" fillId="0" borderId="2" xfId="0" applyNumberFormat="1" applyBorder="1" applyAlignment="1"/>
    <xf numFmtId="0" fontId="23" fillId="19" borderId="25" xfId="9" applyFont="1" applyBorder="1" applyAlignment="1">
      <alignment wrapText="1"/>
    </xf>
    <xf numFmtId="165" fontId="2" fillId="15" borderId="27" xfId="5" applyNumberFormat="1" applyBorder="1" applyAlignment="1" applyProtection="1"/>
    <xf numFmtId="0" fontId="22" fillId="18" borderId="28" xfId="8" applyFont="1" applyBorder="1" applyAlignment="1">
      <alignment wrapText="1"/>
    </xf>
    <xf numFmtId="0" fontId="24" fillId="16" borderId="29" xfId="6" applyBorder="1" applyAlignment="1"/>
    <xf numFmtId="0" fontId="24" fillId="20" borderId="29" xfId="10" applyBorder="1" applyAlignment="1">
      <alignment horizontal="right"/>
    </xf>
    <xf numFmtId="0" fontId="24" fillId="14" borderId="29" xfId="4" applyBorder="1" applyAlignment="1">
      <alignment horizontal="right"/>
    </xf>
    <xf numFmtId="0" fontId="24" fillId="14" borderId="30" xfId="4" applyBorder="1" applyAlignment="1">
      <alignment horizontal="right"/>
    </xf>
    <xf numFmtId="0" fontId="23" fillId="19" borderId="31" xfId="9" applyFont="1" applyBorder="1" applyAlignment="1">
      <alignment wrapText="1"/>
    </xf>
    <xf numFmtId="165" fontId="2" fillId="17" borderId="32" xfId="7" applyNumberFormat="1" applyBorder="1" applyAlignment="1">
      <alignment wrapText="1"/>
    </xf>
    <xf numFmtId="165" fontId="2" fillId="21" borderId="32" xfId="11" applyNumberFormat="1" applyBorder="1" applyAlignment="1"/>
    <xf numFmtId="165" fontId="2" fillId="15" borderId="32" xfId="5" applyNumberFormat="1" applyBorder="1" applyAlignment="1"/>
    <xf numFmtId="165" fontId="2" fillId="15" borderId="33" xfId="5" applyNumberFormat="1" applyBorder="1" applyAlignment="1"/>
    <xf numFmtId="0" fontId="3" fillId="0" borderId="36" xfId="0" applyFont="1" applyBorder="1" applyAlignment="1">
      <alignment horizontal="right"/>
    </xf>
    <xf numFmtId="165" fontId="0" fillId="0" borderId="37" xfId="3" applyNumberFormat="1" applyFont="1" applyBorder="1" applyAlignment="1" applyProtection="1"/>
    <xf numFmtId="164" fontId="22" fillId="14" borderId="38" xfId="4" applyNumberFormat="1" applyFont="1" applyBorder="1" applyAlignment="1"/>
    <xf numFmtId="0" fontId="3" fillId="0" borderId="40" xfId="0" applyFont="1" applyBorder="1" applyAlignment="1">
      <alignment horizontal="right"/>
    </xf>
    <xf numFmtId="0" fontId="3" fillId="0" borderId="37" xfId="0" applyFont="1" applyBorder="1" applyAlignment="1">
      <alignment horizontal="right"/>
    </xf>
    <xf numFmtId="164" fontId="0" fillId="0" borderId="40" xfId="0" applyNumberFormat="1" applyBorder="1" applyAlignment="1"/>
    <xf numFmtId="164" fontId="22" fillId="14" borderId="41" xfId="4" applyNumberFormat="1" applyFont="1" applyBorder="1" applyAlignment="1"/>
    <xf numFmtId="165" fontId="22" fillId="14" borderId="38" xfId="4" applyNumberFormat="1" applyFont="1" applyBorder="1" applyAlignment="1" applyProtection="1"/>
    <xf numFmtId="165" fontId="22" fillId="14" borderId="42" xfId="4" applyNumberFormat="1" applyFont="1" applyBorder="1" applyAlignment="1" applyProtection="1"/>
    <xf numFmtId="0" fontId="3" fillId="0" borderId="43" xfId="0" applyFont="1" applyBorder="1" applyAlignment="1">
      <alignment horizontal="right"/>
    </xf>
    <xf numFmtId="0" fontId="0" fillId="0" borderId="19" xfId="0" applyBorder="1" applyAlignment="1"/>
    <xf numFmtId="0" fontId="3" fillId="0" borderId="3" xfId="0" applyFont="1" applyBorder="1" applyAlignment="1">
      <alignment horizontal="right"/>
    </xf>
    <xf numFmtId="0" fontId="3" fillId="0" borderId="2" xfId="0" applyFont="1" applyBorder="1" applyAlignment="1">
      <alignment horizontal="right"/>
    </xf>
    <xf numFmtId="164" fontId="0" fillId="23" borderId="2" xfId="0" applyNumberFormat="1" applyFill="1" applyBorder="1" applyAlignment="1"/>
    <xf numFmtId="164" fontId="0" fillId="0" borderId="0" xfId="2" applyNumberFormat="1" applyFont="1" applyBorder="1" applyAlignment="1" applyProtection="1"/>
    <xf numFmtId="2" fontId="0" fillId="0" borderId="0" xfId="0" applyNumberFormat="1" applyAlignment="1"/>
    <xf numFmtId="164" fontId="0" fillId="0" borderId="15" xfId="2" applyNumberFormat="1" applyFont="1" applyBorder="1" applyAlignment="1" applyProtection="1"/>
    <xf numFmtId="1" fontId="3" fillId="0" borderId="18" xfId="0" applyNumberFormat="1" applyFont="1" applyBorder="1" applyAlignment="1">
      <alignment horizontal="right"/>
    </xf>
    <xf numFmtId="0" fontId="3" fillId="0" borderId="44" xfId="0" applyFont="1" applyBorder="1" applyAlignment="1">
      <alignment horizontal="right"/>
    </xf>
    <xf numFmtId="165" fontId="0" fillId="0" borderId="45" xfId="3" applyNumberFormat="1" applyFont="1" applyBorder="1" applyAlignment="1" applyProtection="1"/>
    <xf numFmtId="165" fontId="0" fillId="0" borderId="45" xfId="0" applyNumberFormat="1" applyBorder="1" applyAlignment="1"/>
    <xf numFmtId="0" fontId="0" fillId="0" borderId="46" xfId="0" applyBorder="1" applyAlignment="1"/>
    <xf numFmtId="165" fontId="0" fillId="25" borderId="45" xfId="3" applyNumberFormat="1" applyFont="1" applyFill="1" applyBorder="1" applyAlignment="1" applyProtection="1"/>
    <xf numFmtId="0" fontId="30" fillId="0" borderId="0" xfId="0" applyFont="1" applyAlignment="1"/>
    <xf numFmtId="0" fontId="0" fillId="0" borderId="17"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164" fontId="0" fillId="0" borderId="3" xfId="0" applyNumberFormat="1" applyBorder="1" applyAlignment="1"/>
    <xf numFmtId="0" fontId="32" fillId="0" borderId="0" xfId="0" applyFont="1" applyAlignment="1">
      <alignment vertical="top" wrapText="1"/>
    </xf>
    <xf numFmtId="0" fontId="32" fillId="0" borderId="0" xfId="0" applyFont="1" applyAlignment="1">
      <alignment vertical="top"/>
    </xf>
    <xf numFmtId="0" fontId="3" fillId="0" borderId="0" xfId="0" applyFont="1" applyAlignment="1">
      <alignment vertical="top"/>
    </xf>
    <xf numFmtId="0" fontId="0" fillId="0" borderId="0" xfId="0" applyAlignment="1">
      <alignment horizontal="left"/>
    </xf>
    <xf numFmtId="0" fontId="7" fillId="0" borderId="0" xfId="0" applyFont="1" applyAlignment="1">
      <alignment horizontal="left"/>
    </xf>
    <xf numFmtId="0" fontId="15" fillId="22" borderId="22" xfId="0" applyFont="1" applyFill="1" applyBorder="1" applyAlignment="1"/>
    <xf numFmtId="164" fontId="0" fillId="0" borderId="0" xfId="2" applyNumberFormat="1" applyFont="1" applyBorder="1" applyAlignment="1"/>
    <xf numFmtId="165" fontId="0" fillId="0" borderId="7" xfId="3" applyNumberFormat="1" applyFont="1" applyBorder="1" applyAlignment="1"/>
    <xf numFmtId="165" fontId="0" fillId="0" borderId="8" xfId="3" applyNumberFormat="1" applyFont="1" applyBorder="1" applyAlignment="1"/>
    <xf numFmtId="165" fontId="0" fillId="0" borderId="9" xfId="3" applyNumberFormat="1" applyFont="1" applyBorder="1" applyAlignment="1"/>
    <xf numFmtId="0" fontId="35" fillId="0" borderId="0" xfId="0" applyFont="1" applyAlignment="1">
      <alignment vertical="top"/>
    </xf>
    <xf numFmtId="0" fontId="32" fillId="0" borderId="0" xfId="0" applyFont="1" applyAlignment="1"/>
    <xf numFmtId="164" fontId="0" fillId="0" borderId="0" xfId="0" applyNumberFormat="1">
      <alignment wrapText="1"/>
    </xf>
    <xf numFmtId="164" fontId="0" fillId="0" borderId="0" xfId="2" applyNumberFormat="1" applyFont="1" applyAlignment="1">
      <alignment wrapText="1"/>
    </xf>
    <xf numFmtId="0" fontId="0" fillId="30" borderId="8" xfId="0" applyFill="1" applyBorder="1">
      <alignment wrapText="1"/>
    </xf>
    <xf numFmtId="164" fontId="0" fillId="0" borderId="8" xfId="2" applyNumberFormat="1" applyFont="1" applyBorder="1" applyAlignment="1">
      <alignment wrapText="1"/>
    </xf>
    <xf numFmtId="164" fontId="0" fillId="30" borderId="8" xfId="2" applyNumberFormat="1" applyFont="1" applyFill="1" applyBorder="1" applyAlignment="1">
      <alignment wrapText="1"/>
    </xf>
    <xf numFmtId="164" fontId="0" fillId="0" borderId="2" xfId="0" applyNumberFormat="1" applyBorder="1" applyAlignment="1">
      <alignment horizontal="right"/>
    </xf>
    <xf numFmtId="164" fontId="0" fillId="0" borderId="3" xfId="0" applyNumberFormat="1" applyBorder="1" applyAlignment="1">
      <alignment horizontal="right"/>
    </xf>
    <xf numFmtId="164" fontId="37" fillId="32" borderId="1" xfId="0" applyNumberFormat="1" applyFont="1" applyFill="1" applyBorder="1" applyAlignment="1">
      <alignment horizontal="right"/>
    </xf>
    <xf numFmtId="0" fontId="0" fillId="30" borderId="48" xfId="0" applyFill="1" applyBorder="1">
      <alignment wrapText="1"/>
    </xf>
    <xf numFmtId="0" fontId="3" fillId="0" borderId="48" xfId="0" applyFont="1" applyBorder="1">
      <alignment wrapText="1"/>
    </xf>
    <xf numFmtId="0" fontId="0" fillId="0" borderId="48" xfId="0" applyBorder="1">
      <alignment wrapText="1"/>
    </xf>
    <xf numFmtId="0" fontId="6" fillId="13" borderId="0" xfId="0" applyFont="1" applyFill="1" applyAlignment="1"/>
    <xf numFmtId="0" fontId="6" fillId="0" borderId="51" xfId="0" applyFont="1" applyBorder="1" applyAlignment="1"/>
    <xf numFmtId="1" fontId="0" fillId="30" borderId="51" xfId="0" applyNumberFormat="1" applyFill="1" applyBorder="1" applyAlignment="1"/>
    <xf numFmtId="1" fontId="0" fillId="34" borderId="51" xfId="0" applyNumberFormat="1" applyFill="1" applyBorder="1" applyAlignment="1"/>
    <xf numFmtId="0" fontId="17" fillId="0" borderId="0" xfId="0" applyFont="1" applyAlignment="1">
      <alignment horizontal="left"/>
    </xf>
    <xf numFmtId="0" fontId="17" fillId="0" borderId="0" xfId="0" applyFont="1" applyAlignment="1"/>
    <xf numFmtId="165" fontId="0" fillId="8" borderId="52" xfId="3" applyNumberFormat="1" applyFont="1" applyFill="1" applyBorder="1" applyAlignment="1"/>
    <xf numFmtId="0" fontId="6" fillId="36" borderId="0" xfId="0" applyFont="1" applyFill="1" applyAlignment="1">
      <alignment horizontal="center" vertical="center" wrapText="1"/>
    </xf>
    <xf numFmtId="0" fontId="0" fillId="30" borderId="49" xfId="0" applyFill="1" applyBorder="1">
      <alignment wrapText="1"/>
    </xf>
    <xf numFmtId="0" fontId="0" fillId="0" borderId="8" xfId="0" applyBorder="1">
      <alignment wrapText="1"/>
    </xf>
    <xf numFmtId="164" fontId="0" fillId="0" borderId="49" xfId="0" applyNumberFormat="1" applyBorder="1">
      <alignment wrapText="1"/>
    </xf>
    <xf numFmtId="164" fontId="0" fillId="30" borderId="49" xfId="2" applyNumberFormat="1" applyFont="1" applyFill="1" applyBorder="1" applyAlignment="1">
      <alignment wrapText="1"/>
    </xf>
    <xf numFmtId="164" fontId="0" fillId="0" borderId="8" xfId="0" applyNumberFormat="1" applyBorder="1">
      <alignment wrapText="1"/>
    </xf>
    <xf numFmtId="0" fontId="40" fillId="0" borderId="0" xfId="0" applyFont="1" applyAlignment="1"/>
    <xf numFmtId="165" fontId="0" fillId="38" borderId="51" xfId="3" applyNumberFormat="1" applyFont="1" applyFill="1" applyBorder="1" applyAlignment="1">
      <alignment wrapText="1"/>
    </xf>
    <xf numFmtId="1" fontId="0" fillId="35" borderId="54" xfId="0" applyNumberFormat="1" applyFill="1" applyBorder="1" applyAlignment="1"/>
    <xf numFmtId="1" fontId="0" fillId="31" borderId="56" xfId="0" applyNumberFormat="1" applyFill="1" applyBorder="1" applyAlignment="1"/>
    <xf numFmtId="1" fontId="0" fillId="29" borderId="56" xfId="0" applyNumberFormat="1" applyFill="1" applyBorder="1" applyAlignment="1"/>
    <xf numFmtId="1" fontId="0" fillId="31" borderId="57" xfId="0" applyNumberFormat="1" applyFill="1" applyBorder="1" applyAlignment="1"/>
    <xf numFmtId="1" fontId="0" fillId="29" borderId="57" xfId="0" applyNumberFormat="1" applyFill="1" applyBorder="1" applyAlignment="1"/>
    <xf numFmtId="1" fontId="0" fillId="31" borderId="59" xfId="0" applyNumberFormat="1" applyFill="1" applyBorder="1" applyAlignment="1"/>
    <xf numFmtId="165" fontId="0" fillId="8" borderId="60" xfId="3" applyNumberFormat="1" applyFont="1" applyFill="1" applyBorder="1" applyAlignment="1"/>
    <xf numFmtId="1" fontId="0" fillId="29" borderId="59" xfId="0" applyNumberFormat="1" applyFill="1" applyBorder="1" applyAlignment="1"/>
    <xf numFmtId="0" fontId="31" fillId="0" borderId="0" xfId="0" applyFont="1" applyAlignment="1"/>
    <xf numFmtId="165" fontId="0" fillId="0" borderId="0" xfId="3" applyNumberFormat="1" applyFont="1" applyAlignment="1"/>
    <xf numFmtId="0" fontId="0" fillId="0" borderId="15" xfId="0" applyBorder="1">
      <alignment wrapText="1"/>
    </xf>
    <xf numFmtId="0" fontId="0" fillId="0" borderId="16" xfId="0" applyBorder="1">
      <alignment wrapText="1"/>
    </xf>
    <xf numFmtId="0" fontId="40" fillId="0" borderId="48" xfId="0" applyFont="1" applyBorder="1">
      <alignment wrapText="1"/>
    </xf>
    <xf numFmtId="0" fontId="6" fillId="0" borderId="48" xfId="0" applyFont="1" applyBorder="1" applyAlignment="1">
      <alignment vertical="center" wrapText="1"/>
    </xf>
    <xf numFmtId="0" fontId="9" fillId="30" borderId="8" xfId="0" applyFont="1" applyFill="1" applyBorder="1">
      <alignment wrapText="1"/>
    </xf>
    <xf numFmtId="164" fontId="9" fillId="0" borderId="8" xfId="2" applyNumberFormat="1" applyFont="1" applyBorder="1" applyAlignment="1">
      <alignment wrapText="1"/>
    </xf>
    <xf numFmtId="164" fontId="9" fillId="30" borderId="8" xfId="2" applyNumberFormat="1" applyFont="1" applyFill="1" applyBorder="1" applyAlignment="1">
      <alignment wrapText="1"/>
    </xf>
    <xf numFmtId="164" fontId="9" fillId="39" borderId="8" xfId="2" applyNumberFormat="1" applyFont="1" applyFill="1" applyBorder="1" applyAlignment="1">
      <alignment wrapText="1"/>
    </xf>
    <xf numFmtId="0" fontId="0" fillId="32" borderId="5" xfId="0" applyFill="1" applyBorder="1" applyAlignment="1">
      <alignment horizontal="left"/>
    </xf>
    <xf numFmtId="164" fontId="0" fillId="32" borderId="17" xfId="0" applyNumberFormat="1" applyFill="1" applyBorder="1" applyAlignment="1"/>
    <xf numFmtId="0" fontId="3" fillId="0" borderId="4" xfId="0" applyFont="1" applyBorder="1">
      <alignment wrapText="1"/>
    </xf>
    <xf numFmtId="164" fontId="0" fillId="32" borderId="0" xfId="0" applyNumberFormat="1" applyFill="1" applyAlignment="1"/>
    <xf numFmtId="0" fontId="0" fillId="32" borderId="6" xfId="0" applyFill="1" applyBorder="1" applyAlignment="1">
      <alignment horizontal="left"/>
    </xf>
    <xf numFmtId="164" fontId="0" fillId="32" borderId="6" xfId="0" applyNumberFormat="1" applyFill="1" applyBorder="1" applyAlignment="1"/>
    <xf numFmtId="164" fontId="0" fillId="32" borderId="18" xfId="0" applyNumberFormat="1" applyFill="1" applyBorder="1" applyAlignment="1"/>
    <xf numFmtId="164" fontId="0" fillId="32" borderId="19" xfId="0" applyNumberFormat="1" applyFill="1" applyBorder="1" applyAlignment="1"/>
    <xf numFmtId="0" fontId="0" fillId="13" borderId="6" xfId="0" applyFill="1" applyBorder="1" applyAlignment="1">
      <alignment horizontal="left"/>
    </xf>
    <xf numFmtId="164" fontId="0" fillId="13" borderId="6" xfId="0" applyNumberFormat="1" applyFill="1" applyBorder="1" applyAlignment="1"/>
    <xf numFmtId="164" fontId="0" fillId="13" borderId="18" xfId="0" applyNumberFormat="1" applyFill="1" applyBorder="1" applyAlignment="1"/>
    <xf numFmtId="164" fontId="0" fillId="13" borderId="19" xfId="0" applyNumberFormat="1" applyFill="1" applyBorder="1" applyAlignment="1"/>
    <xf numFmtId="164" fontId="0" fillId="40" borderId="5" xfId="0" applyNumberFormat="1" applyFill="1" applyBorder="1" applyAlignment="1"/>
    <xf numFmtId="164" fontId="0" fillId="41" borderId="0" xfId="0" applyNumberFormat="1" applyFill="1" applyAlignment="1"/>
    <xf numFmtId="0" fontId="6" fillId="0" borderId="11" xfId="0" applyFont="1" applyBorder="1" applyAlignment="1"/>
    <xf numFmtId="0" fontId="0" fillId="0" borderId="20" xfId="0" applyBorder="1">
      <alignment wrapText="1"/>
    </xf>
    <xf numFmtId="0" fontId="0" fillId="0" borderId="21" xfId="0" applyBorder="1">
      <alignment wrapText="1"/>
    </xf>
    <xf numFmtId="1" fontId="0" fillId="38" borderId="71" xfId="0" applyNumberFormat="1" applyFill="1" applyBorder="1" applyAlignment="1"/>
    <xf numFmtId="164" fontId="15" fillId="23" borderId="8" xfId="2" applyNumberFormat="1" applyFont="1" applyFill="1" applyBorder="1" applyAlignment="1">
      <alignment wrapText="1"/>
    </xf>
    <xf numFmtId="164" fontId="15" fillId="42" borderId="18" xfId="0" applyNumberFormat="1" applyFont="1" applyFill="1" applyBorder="1" applyAlignment="1"/>
    <xf numFmtId="165" fontId="0" fillId="0" borderId="0" xfId="3" applyNumberFormat="1" applyFont="1" applyAlignment="1">
      <alignment wrapText="1"/>
    </xf>
    <xf numFmtId="1" fontId="0" fillId="0" borderId="0" xfId="0" applyNumberFormat="1">
      <alignment wrapText="1"/>
    </xf>
    <xf numFmtId="0" fontId="0" fillId="0" borderId="0" xfId="0" quotePrefix="1" applyAlignment="1"/>
    <xf numFmtId="0" fontId="3" fillId="0" borderId="0" xfId="0" applyFont="1">
      <alignment wrapText="1"/>
    </xf>
    <xf numFmtId="0" fontId="3" fillId="0" borderId="51" xfId="0" applyFont="1" applyBorder="1" applyAlignment="1"/>
    <xf numFmtId="9" fontId="0" fillId="0" borderId="0" xfId="3" applyFont="1" applyAlignment="1">
      <alignment wrapText="1"/>
    </xf>
    <xf numFmtId="1" fontId="39" fillId="30" borderId="52" xfId="3" applyNumberFormat="1" applyFont="1" applyFill="1" applyBorder="1" applyAlignment="1"/>
    <xf numFmtId="1" fontId="39" fillId="29" borderId="52" xfId="3" applyNumberFormat="1" applyFont="1" applyFill="1" applyBorder="1" applyAlignment="1"/>
    <xf numFmtId="1" fontId="39" fillId="31" borderId="52" xfId="3" applyNumberFormat="1" applyFont="1" applyFill="1" applyBorder="1" applyAlignment="1"/>
    <xf numFmtId="1" fontId="39" fillId="34" borderId="52" xfId="3" applyNumberFormat="1" applyFont="1" applyFill="1" applyBorder="1" applyAlignment="1"/>
    <xf numFmtId="1" fontId="39" fillId="31" borderId="60" xfId="3" applyNumberFormat="1" applyFont="1" applyFill="1" applyBorder="1" applyAlignment="1"/>
    <xf numFmtId="1" fontId="39" fillId="29" borderId="58" xfId="3" applyNumberFormat="1" applyFont="1" applyFill="1" applyBorder="1" applyAlignment="1"/>
    <xf numFmtId="1" fontId="39" fillId="29" borderId="72" xfId="0" applyNumberFormat="1" applyFont="1" applyFill="1" applyBorder="1" applyAlignment="1"/>
    <xf numFmtId="1" fontId="39" fillId="31" borderId="58" xfId="0" applyNumberFormat="1" applyFont="1" applyFill="1" applyBorder="1" applyAlignment="1"/>
    <xf numFmtId="0" fontId="0" fillId="0" borderId="0" xfId="0" applyAlignment="1">
      <alignment horizontal="center" vertical="center"/>
    </xf>
    <xf numFmtId="0" fontId="35" fillId="0" borderId="0" xfId="0" applyFont="1" applyAlignment="1"/>
    <xf numFmtId="0" fontId="3" fillId="0" borderId="0" xfId="0" applyFont="1" applyAlignment="1">
      <alignment horizontal="left" vertical="top" wrapText="1"/>
    </xf>
    <xf numFmtId="0" fontId="6" fillId="0" borderId="0" xfId="0" applyFont="1" applyAlignment="1">
      <alignment vertical="top" wrapText="1"/>
    </xf>
    <xf numFmtId="0" fontId="3" fillId="0" borderId="0" xfId="0" applyFont="1" applyAlignment="1">
      <alignment vertical="top" wrapText="1"/>
    </xf>
    <xf numFmtId="164" fontId="0" fillId="8" borderId="0" xfId="0" applyNumberFormat="1" applyFill="1" applyAlignment="1"/>
    <xf numFmtId="0" fontId="6" fillId="0" borderId="4" xfId="0" pivotButton="1" applyFont="1" applyBorder="1" applyAlignment="1"/>
    <xf numFmtId="0" fontId="3" fillId="0" borderId="5" xfId="0" applyFont="1" applyBorder="1" applyAlignment="1">
      <alignment horizontal="left"/>
    </xf>
    <xf numFmtId="164" fontId="3" fillId="0" borderId="17" xfId="0" applyNumberFormat="1" applyFont="1" applyBorder="1" applyAlignment="1"/>
    <xf numFmtId="0" fontId="0" fillId="0" borderId="17" xfId="0" applyBorder="1">
      <alignment wrapText="1"/>
    </xf>
    <xf numFmtId="0" fontId="0" fillId="0" borderId="19" xfId="0" applyBorder="1">
      <alignment wrapText="1"/>
    </xf>
    <xf numFmtId="0" fontId="3" fillId="0" borderId="5" xfId="0" applyFont="1" applyBorder="1">
      <alignment wrapText="1"/>
    </xf>
    <xf numFmtId="165" fontId="0" fillId="0" borderId="0" xfId="3" applyNumberFormat="1" applyFont="1" applyBorder="1" applyAlignment="1">
      <alignment wrapText="1"/>
    </xf>
    <xf numFmtId="0" fontId="3" fillId="0" borderId="6" xfId="0" applyFont="1" applyBorder="1">
      <alignment wrapText="1"/>
    </xf>
    <xf numFmtId="164" fontId="0" fillId="0" borderId="18" xfId="0" applyNumberFormat="1" applyBorder="1">
      <alignment wrapText="1"/>
    </xf>
    <xf numFmtId="165" fontId="0" fillId="0" borderId="18" xfId="3" applyNumberFormat="1" applyFont="1" applyBorder="1" applyAlignment="1">
      <alignment wrapText="1"/>
    </xf>
    <xf numFmtId="0" fontId="47" fillId="0" borderId="74" xfId="13" applyBorder="1" applyAlignment="1">
      <alignment horizontal="center" vertical="center" wrapText="1"/>
    </xf>
    <xf numFmtId="0" fontId="47" fillId="0" borderId="75" xfId="13" applyBorder="1" applyAlignment="1">
      <alignment horizontal="center" vertical="center" wrapText="1"/>
    </xf>
    <xf numFmtId="0" fontId="47" fillId="0" borderId="76" xfId="13" applyBorder="1" applyAlignment="1">
      <alignment horizontal="center" vertical="center" wrapText="1"/>
    </xf>
    <xf numFmtId="164" fontId="0" fillId="0" borderId="0" xfId="2" applyNumberFormat="1" applyFont="1" applyBorder="1" applyAlignment="1">
      <alignment wrapText="1"/>
    </xf>
    <xf numFmtId="164" fontId="0" fillId="0" borderId="18" xfId="2" applyNumberFormat="1" applyFont="1" applyBorder="1" applyAlignment="1">
      <alignment wrapText="1"/>
    </xf>
    <xf numFmtId="0" fontId="4" fillId="0" borderId="0" xfId="0" applyFont="1" applyAlignment="1">
      <alignment horizontal="left" vertical="center" wrapText="1"/>
    </xf>
    <xf numFmtId="0" fontId="9" fillId="0" borderId="0" xfId="0" applyFont="1" applyAlignment="1">
      <alignment horizontal="center"/>
    </xf>
    <xf numFmtId="0" fontId="10" fillId="0" borderId="0" xfId="0" applyFont="1" applyAlignment="1">
      <alignment horizontal="center"/>
    </xf>
    <xf numFmtId="0" fontId="12" fillId="7" borderId="0" xfId="0" applyFont="1" applyFill="1" applyAlignment="1">
      <alignment horizontal="center" vertical="center"/>
    </xf>
    <xf numFmtId="0" fontId="9" fillId="2" borderId="0" xfId="0" applyFont="1" applyFill="1" applyAlignment="1">
      <alignment horizontal="center"/>
    </xf>
    <xf numFmtId="0" fontId="6" fillId="30" borderId="1" xfId="0" applyFont="1" applyFill="1" applyBorder="1" applyAlignment="1">
      <alignment horizontal="center" wrapText="1"/>
    </xf>
    <xf numFmtId="0" fontId="6" fillId="30" borderId="2" xfId="0" applyFont="1" applyFill="1" applyBorder="1" applyAlignment="1">
      <alignment horizontal="center" wrapText="1"/>
    </xf>
    <xf numFmtId="0" fontId="25" fillId="13" borderId="0" xfId="0" applyFont="1" applyFill="1" applyAlignment="1">
      <alignment horizontal="left" vertical="top" wrapText="1"/>
    </xf>
    <xf numFmtId="0" fontId="0" fillId="26" borderId="0" xfId="0" applyFill="1" applyAlignment="1">
      <alignment horizontal="center" wrapText="1"/>
    </xf>
    <xf numFmtId="0" fontId="15" fillId="22" borderId="47" xfId="0" applyFont="1" applyFill="1" applyBorder="1" applyAlignment="1">
      <alignment horizontal="left"/>
    </xf>
    <xf numFmtId="0" fontId="15" fillId="22" borderId="22" xfId="0" applyFont="1" applyFill="1" applyBorder="1" applyAlignment="1">
      <alignment horizontal="left"/>
    </xf>
    <xf numFmtId="0" fontId="3" fillId="27" borderId="0" xfId="0" applyFont="1" applyFill="1" applyAlignment="1">
      <alignment horizontal="center" vertical="center" wrapText="1"/>
    </xf>
    <xf numFmtId="0" fontId="0" fillId="27" borderId="0" xfId="0" applyFill="1" applyAlignment="1">
      <alignment horizontal="center" vertical="center" wrapText="1"/>
    </xf>
    <xf numFmtId="0" fontId="3" fillId="0" borderId="0" xfId="0" applyFont="1" applyAlignment="1">
      <alignment horizontal="left" wrapText="1"/>
    </xf>
    <xf numFmtId="0" fontId="15" fillId="22" borderId="24" xfId="0" applyFont="1" applyFill="1" applyBorder="1" applyAlignment="1">
      <alignment horizontal="center"/>
    </xf>
    <xf numFmtId="0" fontId="15" fillId="22" borderId="22" xfId="0" applyFont="1" applyFill="1" applyBorder="1" applyAlignment="1">
      <alignment horizontal="center"/>
    </xf>
    <xf numFmtId="0" fontId="31" fillId="0" borderId="0" xfId="0" applyFont="1" applyAlignment="1">
      <alignment horizontal="left" vertical="center"/>
    </xf>
    <xf numFmtId="0" fontId="15" fillId="22" borderId="24" xfId="0" applyFont="1" applyFill="1" applyBorder="1" applyAlignment="1">
      <alignment horizontal="left"/>
    </xf>
    <xf numFmtId="0" fontId="27" fillId="24" borderId="11" xfId="10" applyFont="1" applyFill="1" applyBorder="1" applyAlignment="1">
      <alignment horizontal="center"/>
    </xf>
    <xf numFmtId="0" fontId="27" fillId="24" borderId="20" xfId="10" applyFont="1" applyFill="1" applyBorder="1" applyAlignment="1">
      <alignment horizontal="center"/>
    </xf>
    <xf numFmtId="0" fontId="27" fillId="24" borderId="21" xfId="10" applyFont="1" applyFill="1" applyBorder="1" applyAlignment="1">
      <alignment horizontal="center"/>
    </xf>
    <xf numFmtId="0" fontId="30" fillId="44" borderId="0" xfId="0" applyFont="1" applyFill="1" applyAlignment="1">
      <alignment horizontal="center"/>
    </xf>
    <xf numFmtId="0" fontId="33" fillId="22" borderId="35" xfId="0" applyFont="1" applyFill="1" applyBorder="1" applyAlignment="1">
      <alignment horizontal="center"/>
    </xf>
    <xf numFmtId="0" fontId="33" fillId="22" borderId="34" xfId="0" applyFont="1" applyFill="1" applyBorder="1" applyAlignment="1">
      <alignment horizontal="center"/>
    </xf>
    <xf numFmtId="0" fontId="33" fillId="22" borderId="39" xfId="0" applyFont="1" applyFill="1" applyBorder="1" applyAlignment="1">
      <alignment horizontal="center"/>
    </xf>
    <xf numFmtId="0" fontId="30" fillId="45" borderId="0" xfId="0" applyFont="1" applyFill="1" applyAlignment="1">
      <alignment horizontal="center"/>
    </xf>
    <xf numFmtId="0" fontId="15" fillId="10" borderId="0" xfId="0" applyFont="1" applyFill="1" applyAlignment="1">
      <alignment horizontal="center"/>
    </xf>
    <xf numFmtId="0" fontId="15" fillId="11" borderId="0" xfId="0" applyFont="1" applyFill="1" applyAlignment="1">
      <alignment horizontal="center"/>
    </xf>
    <xf numFmtId="0" fontId="16" fillId="12" borderId="0" xfId="0" applyFont="1" applyFill="1" applyAlignment="1">
      <alignment horizontal="center" vertical="center" wrapText="1"/>
    </xf>
    <xf numFmtId="0" fontId="3" fillId="36" borderId="0" xfId="0" applyFont="1" applyFill="1" applyAlignment="1">
      <alignment horizontal="left" vertical="top" wrapText="1"/>
    </xf>
    <xf numFmtId="0" fontId="6" fillId="28" borderId="55" xfId="0" applyFont="1" applyFill="1" applyBorder="1" applyAlignment="1">
      <alignment horizontal="center" vertical="center" wrapText="1"/>
    </xf>
    <xf numFmtId="0" fontId="6" fillId="28" borderId="65" xfId="0" applyFont="1" applyFill="1" applyBorder="1" applyAlignment="1">
      <alignment horizontal="center" vertical="center" wrapText="1"/>
    </xf>
    <xf numFmtId="0" fontId="38" fillId="33" borderId="50" xfId="0" applyFont="1" applyFill="1" applyBorder="1" applyAlignment="1">
      <alignment horizontal="center" vertical="center" wrapText="1"/>
    </xf>
    <xf numFmtId="0" fontId="38" fillId="33" borderId="63" xfId="0" applyFont="1" applyFill="1" applyBorder="1" applyAlignment="1">
      <alignment horizontal="center" vertical="center" wrapText="1"/>
    </xf>
    <xf numFmtId="0" fontId="6" fillId="33" borderId="55" xfId="0" applyFont="1" applyFill="1" applyBorder="1" applyAlignment="1">
      <alignment horizontal="center" vertical="center" wrapText="1"/>
    </xf>
    <xf numFmtId="0" fontId="6" fillId="33" borderId="65" xfId="0" applyFont="1" applyFill="1" applyBorder="1" applyAlignment="1">
      <alignment horizontal="center" vertical="center" wrapText="1"/>
    </xf>
    <xf numFmtId="165" fontId="6" fillId="37" borderId="0" xfId="3" applyNumberFormat="1" applyFont="1" applyFill="1" applyBorder="1" applyAlignment="1">
      <alignment horizontal="center" vertical="center"/>
    </xf>
    <xf numFmtId="165" fontId="6" fillId="37" borderId="68" xfId="3" applyNumberFormat="1" applyFont="1" applyFill="1" applyBorder="1" applyAlignment="1">
      <alignment horizontal="center" vertical="center"/>
    </xf>
    <xf numFmtId="165" fontId="6" fillId="37" borderId="0" xfId="3" applyNumberFormat="1" applyFont="1" applyFill="1" applyAlignment="1">
      <alignment horizontal="center" vertical="center"/>
    </xf>
    <xf numFmtId="0" fontId="6" fillId="3" borderId="53" xfId="0" applyFont="1" applyFill="1" applyBorder="1" applyAlignment="1">
      <alignment horizontal="center" vertical="center" wrapText="1"/>
    </xf>
    <xf numFmtId="0" fontId="6" fillId="3" borderId="64" xfId="0" applyFont="1" applyFill="1" applyBorder="1" applyAlignment="1">
      <alignment horizontal="center" vertical="center" wrapText="1"/>
    </xf>
    <xf numFmtId="0" fontId="38" fillId="28" borderId="50" xfId="0" applyFont="1" applyFill="1" applyBorder="1" applyAlignment="1">
      <alignment horizontal="center" vertical="center" wrapText="1"/>
    </xf>
    <xf numFmtId="0" fontId="38" fillId="28" borderId="63" xfId="0" applyFont="1" applyFill="1" applyBorder="1" applyAlignment="1">
      <alignment horizontal="center" vertical="center" wrapText="1"/>
    </xf>
    <xf numFmtId="0" fontId="6" fillId="37" borderId="69" xfId="0" applyFont="1" applyFill="1" applyBorder="1" applyAlignment="1">
      <alignment horizontal="center" vertical="center" wrapText="1"/>
    </xf>
    <xf numFmtId="0" fontId="6" fillId="37" borderId="70" xfId="0" applyFont="1" applyFill="1" applyBorder="1" applyAlignment="1">
      <alignment horizontal="center" vertical="center" wrapText="1"/>
    </xf>
    <xf numFmtId="0" fontId="6" fillId="31" borderId="0" xfId="0" applyFont="1" applyFill="1" applyAlignment="1">
      <alignment horizontal="center" vertical="center" wrapText="1"/>
    </xf>
    <xf numFmtId="0" fontId="6" fillId="31" borderId="68" xfId="0" applyFont="1" applyFill="1" applyBorder="1" applyAlignment="1">
      <alignment horizontal="center" vertical="center" wrapText="1"/>
    </xf>
    <xf numFmtId="0" fontId="38" fillId="31" borderId="50" xfId="0" applyFont="1" applyFill="1" applyBorder="1" applyAlignment="1">
      <alignment horizontal="center" vertical="center" wrapText="1"/>
    </xf>
    <xf numFmtId="0" fontId="38" fillId="31" borderId="63" xfId="0" applyFont="1" applyFill="1" applyBorder="1" applyAlignment="1">
      <alignment horizontal="center" vertical="center" wrapText="1"/>
    </xf>
    <xf numFmtId="0" fontId="6" fillId="34" borderId="55" xfId="0" applyFont="1" applyFill="1" applyBorder="1" applyAlignment="1">
      <alignment horizontal="center" vertical="center" wrapText="1"/>
    </xf>
    <xf numFmtId="0" fontId="6" fillId="34" borderId="65" xfId="0" applyFont="1" applyFill="1" applyBorder="1" applyAlignment="1">
      <alignment horizontal="center" vertical="center" wrapText="1"/>
    </xf>
    <xf numFmtId="0" fontId="38" fillId="34" borderId="50" xfId="0" applyFont="1" applyFill="1" applyBorder="1" applyAlignment="1">
      <alignment horizontal="center" vertical="center" wrapText="1"/>
    </xf>
    <xf numFmtId="0" fontId="38" fillId="34" borderId="63" xfId="0" applyFont="1" applyFill="1" applyBorder="1" applyAlignment="1">
      <alignment horizontal="center" vertical="center" wrapText="1"/>
    </xf>
    <xf numFmtId="0" fontId="3" fillId="26" borderId="66" xfId="0" applyFont="1" applyFill="1" applyBorder="1" applyAlignment="1">
      <alignment horizontal="center" vertical="center" wrapText="1"/>
    </xf>
    <xf numFmtId="0" fontId="3" fillId="26" borderId="67" xfId="0" applyFont="1" applyFill="1" applyBorder="1" applyAlignment="1">
      <alignment horizontal="center" vertical="center" wrapText="1"/>
    </xf>
    <xf numFmtId="0" fontId="23" fillId="43" borderId="0" xfId="12" applyFont="1" applyAlignment="1">
      <alignment horizontal="center" vertical="center" wrapText="1"/>
    </xf>
    <xf numFmtId="0" fontId="39" fillId="36" borderId="0" xfId="0" applyFont="1" applyFill="1" applyAlignment="1">
      <alignment horizontal="left" vertical="top" wrapText="1"/>
    </xf>
    <xf numFmtId="0" fontId="6" fillId="30" borderId="1" xfId="0" applyFont="1" applyFill="1" applyBorder="1" applyAlignment="1">
      <alignment horizontal="center" vertical="center" wrapText="1"/>
    </xf>
    <xf numFmtId="0" fontId="6" fillId="30" borderId="2" xfId="0" applyFont="1" applyFill="1" applyBorder="1" applyAlignment="1">
      <alignment horizontal="center" vertical="center" wrapText="1"/>
    </xf>
    <xf numFmtId="0" fontId="3" fillId="26" borderId="50" xfId="0" applyFont="1" applyFill="1" applyBorder="1" applyAlignment="1">
      <alignment horizontal="center" vertical="center" wrapText="1"/>
    </xf>
    <xf numFmtId="0" fontId="6" fillId="28" borderId="0" xfId="0" applyFont="1" applyFill="1" applyAlignment="1">
      <alignment horizontal="center" vertical="center" wrapText="1"/>
    </xf>
    <xf numFmtId="0" fontId="6" fillId="0" borderId="62" xfId="0" applyFont="1" applyBorder="1" applyAlignment="1">
      <alignment horizontal="center" wrapText="1"/>
    </xf>
    <xf numFmtId="0" fontId="6" fillId="0" borderId="61" xfId="0" applyFont="1" applyBorder="1" applyAlignment="1">
      <alignment horizontal="center" wrapText="1"/>
    </xf>
    <xf numFmtId="0" fontId="42" fillId="0" borderId="62" xfId="0" applyFont="1" applyBorder="1" applyAlignment="1">
      <alignment horizontal="center" wrapText="1"/>
    </xf>
    <xf numFmtId="0" fontId="42" fillId="0" borderId="61" xfId="0" applyFont="1" applyBorder="1" applyAlignment="1">
      <alignment horizontal="center" wrapText="1"/>
    </xf>
    <xf numFmtId="0" fontId="6" fillId="8" borderId="0" xfId="0" applyFont="1" applyFill="1" applyAlignment="1">
      <alignment horizontal="left" vertical="top" wrapText="1"/>
    </xf>
    <xf numFmtId="0" fontId="3" fillId="8" borderId="0" xfId="0" applyFont="1" applyFill="1" applyAlignment="1">
      <alignment horizontal="left" vertical="top" wrapText="1"/>
    </xf>
  </cellXfs>
  <cellStyles count="14">
    <cellStyle name="20% - Accent1" xfId="5" builtinId="30"/>
    <cellStyle name="20% - Accent2" xfId="7" builtinId="34"/>
    <cellStyle name="20% - Accent3" xfId="9" builtinId="38"/>
    <cellStyle name="20% - Accent5" xfId="11" builtinId="46"/>
    <cellStyle name="40% - Accent4" xfId="12" builtinId="43"/>
    <cellStyle name="Accent1" xfId="4" builtinId="29"/>
    <cellStyle name="Accent2" xfId="6" builtinId="33"/>
    <cellStyle name="Accent3" xfId="8" builtinId="37"/>
    <cellStyle name="Accent5" xfId="10" builtinId="45"/>
    <cellStyle name="Comma" xfId="2" builtinId="3"/>
    <cellStyle name="Heading 3" xfId="13" builtinId="18"/>
    <cellStyle name="Normal" xfId="0" builtinId="0"/>
    <cellStyle name="Percent" xfId="3" builtinId="5"/>
    <cellStyle name="Text UPPER lower" xfId="1" xr:uid="{00000000-0005-0000-0000-000003000000}"/>
  </cellStyles>
  <dxfs count="382">
    <dxf>
      <border>
        <left style="thin">
          <color indexed="64"/>
        </left>
      </border>
    </dxf>
    <dxf>
      <border>
        <left style="thin">
          <color indexed="64"/>
        </left>
      </border>
    </dxf>
    <dxf>
      <border>
        <left style="thin">
          <color indexed="64"/>
        </lef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right"/>
    </dxf>
    <dxf>
      <alignment horizontal="right"/>
    </dxf>
    <dxf>
      <alignment horizontal="right"/>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fill>
        <patternFill>
          <bgColor rgb="FFFFB3B3"/>
        </patternFill>
      </fill>
      <border>
        <left style="dashed">
          <color auto="1"/>
        </left>
        <right style="dashed">
          <color auto="1"/>
        </right>
        <top style="dashed">
          <color auto="1"/>
        </top>
        <bottom style="dashed">
          <color auto="1"/>
        </bottom>
        <vertical/>
        <horizontal/>
      </border>
    </dxf>
    <dxf>
      <fill>
        <patternFill>
          <bgColor rgb="FFFFB3B3"/>
        </patternFill>
      </fill>
      <border>
        <left style="dashed">
          <color auto="1"/>
        </left>
        <right style="dashed">
          <color auto="1"/>
        </right>
        <top style="dashed">
          <color auto="1"/>
        </top>
        <bottom style="dashed">
          <color auto="1"/>
        </bottom>
        <vertical/>
        <horizontal/>
      </border>
    </dxf>
    <dxf>
      <fill>
        <patternFill>
          <bgColor rgb="FFFFB3B3"/>
        </patternFill>
      </fill>
      <border>
        <left style="dashed">
          <color auto="1"/>
        </left>
        <right style="dashed">
          <color auto="1"/>
        </right>
        <top style="dashed">
          <color auto="1"/>
        </top>
        <bottom style="dashed">
          <color auto="1"/>
        </bottom>
        <vertical/>
        <horizontal/>
      </border>
    </dxf>
    <dxf>
      <fill>
        <patternFill>
          <bgColor theme="5" tint="0.79998168889431442"/>
        </patternFill>
      </fill>
      <border>
        <left style="dotted">
          <color auto="1"/>
        </left>
        <right style="dotted">
          <color auto="1"/>
        </right>
        <top style="dotted">
          <color auto="1"/>
        </top>
        <bottom style="dotted">
          <color auto="1"/>
        </bottom>
        <vertical/>
        <horizontal/>
      </border>
    </dxf>
    <dxf>
      <font>
        <color rgb="FF006100"/>
      </font>
      <fill>
        <patternFill>
          <bgColor rgb="FFC6EFCE"/>
        </patternFill>
      </fill>
    </dxf>
    <dxf>
      <fill>
        <patternFill>
          <bgColor theme="5" tint="0.79998168889431442"/>
        </patternFill>
      </fill>
      <border>
        <left style="dotted">
          <color auto="1"/>
        </left>
        <right style="dotted">
          <color auto="1"/>
        </right>
        <top style="dotted">
          <color auto="1"/>
        </top>
        <bottom style="dotted">
          <color auto="1"/>
        </bottom>
        <vertical/>
        <horizontal/>
      </border>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i/>
        <family val="2"/>
      </font>
      <alignment horizontal="general" vertical="bottom" textRotation="0" wrapText="0" indent="0" justifyLastLine="0" shrinkToFit="0" readingOrder="0"/>
    </dxf>
    <dxf>
      <font>
        <i/>
        <family val="2"/>
      </font>
      <alignment horizontal="general" vertical="bottom" textRotation="0" wrapText="0" indent="0" justifyLastLine="0" shrinkToFit="0" readingOrder="0"/>
    </dxf>
    <dxf>
      <font>
        <i/>
        <family val="2"/>
      </font>
      <alignment horizontal="general" vertical="bottom" textRotation="0" wrapText="0" indent="0" justifyLastLine="0" shrinkToFit="0" readingOrder="0"/>
    </dxf>
    <dxf>
      <font>
        <i/>
        <family val="2"/>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0.0%"/>
      <alignment horizontal="general" vertical="bottom" textRotation="0" wrapText="0" indent="0" justifyLastLine="0" shrinkToFit="0" readingOrder="0"/>
      <border diagonalUp="0" diagonalDown="0" outline="0">
        <left style="thin">
          <color indexed="64"/>
        </left>
        <right style="thick">
          <color theme="4" tint="-0.24994659260841701"/>
        </right>
        <top/>
        <bottom/>
      </border>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border diagonalUp="0" diagonalDown="0">
        <left style="thin">
          <color indexed="64"/>
        </left>
        <right style="thick">
          <color theme="4" tint="-0.24994659260841701"/>
        </right>
        <vertical/>
      </border>
      <protection locked="1" hidden="0"/>
    </dxf>
    <dxf>
      <numFmt numFmtId="164" formatCode="_-* #,##0_-;\-* #,##0_-;_-* &quot;-&quot;??_-;_-@_-"/>
      <alignment horizontal="general" vertical="bottom" textRotation="0" wrapText="0" indent="0" justifyLastLine="0" shrinkToFit="0" readingOrder="0"/>
      <border diagonalUp="0" diagonalDown="0" outline="0">
        <left style="thin">
          <color indexed="64"/>
        </left>
        <right style="thin">
          <color indexed="64"/>
        </right>
        <top/>
        <bottom/>
      </border>
    </dxf>
    <dxf>
      <numFmt numFmtId="164" formatCode="_-* #,##0_-;\-* #,##0_-;_-* &quot;-&quot;??_-;_-@_-"/>
      <alignment horizontal="general"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Arial"/>
        <family val="2"/>
        <scheme val="none"/>
      </font>
      <numFmt numFmtId="1" formatCode="0"/>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border diagonalUp="0" diagonalDown="0">
        <left style="thin">
          <color indexed="64"/>
        </left>
        <right/>
        <top/>
        <bottom/>
        <vertical/>
        <horizontal/>
      </border>
      <protection locked="1" hidden="0"/>
    </dxf>
    <dxf>
      <alignment horizontal="general"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general" vertical="bottom" textRotation="0" wrapText="0" indent="0" justifyLastLine="0" shrinkToFit="0" readingOrder="0"/>
      <border diagonalUp="0" diagonalDown="0">
        <left style="thin">
          <color indexed="64"/>
        </left>
        <right style="thin">
          <color indexed="64"/>
        </right>
        <top/>
        <bottom/>
        <vertical/>
        <horizontal/>
      </border>
    </dxf>
    <dxf>
      <numFmt numFmtId="164" formatCode="_-* #,##0_-;\-* #,##0_-;_-* &quot;-&quot;??_-;_-@_-"/>
      <alignment horizontal="general" vertical="bottom" textRotation="0" wrapText="0" indent="0" justifyLastLine="0" shrinkToFit="0" readingOrder="0"/>
      <border diagonalUp="0" diagonalDown="0" outline="0">
        <left style="thin">
          <color indexed="64"/>
        </left>
        <right/>
        <top/>
        <bottom/>
      </border>
    </dxf>
    <dxf>
      <numFmt numFmtId="164" formatCode="_-* #,##0_-;\-* #,##0_-;_-* &quot;-&quot;??_-;_-@_-"/>
      <alignment horizontal="general" vertical="bottom" textRotation="0" wrapText="0" indent="0" justifyLastLine="0" shrinkToFit="0" readingOrder="0"/>
      <border diagonalUp="0" diagonalDown="0">
        <left style="thin">
          <color indexed="64"/>
        </left>
        <right style="thin">
          <color indexed="64"/>
        </right>
        <top/>
        <bottom/>
        <vertical/>
        <horizontal/>
      </border>
    </dxf>
    <dxf>
      <numFmt numFmtId="164" formatCode="_-* #,##0_-;\-* #,##0_-;_-* &quot;-&quot;??_-;_-@_-"/>
      <alignment horizontal="general" vertical="bottom" textRotation="0" wrapText="0" indent="0" justifyLastLine="0" shrinkToFit="0" readingOrder="0"/>
      <border diagonalUp="0" diagonalDown="0" outline="0">
        <left style="thin">
          <color indexed="64"/>
        </left>
        <right/>
        <top/>
        <bottom/>
      </border>
    </dxf>
    <dxf>
      <numFmt numFmtId="164" formatCode="_-* #,##0_-;\-* #,##0_-;_-* &quot;-&quot;??_-;_-@_-"/>
      <alignment horizontal="general" vertical="bottom" textRotation="0" wrapText="0" indent="0" justifyLastLine="0" shrinkToFit="0" readingOrder="0"/>
      <border diagonalUp="0" diagonalDown="0">
        <left style="thin">
          <color indexed="64"/>
        </left>
        <right/>
        <top/>
        <bottom/>
        <vertical/>
        <horizontal/>
      </border>
    </dxf>
    <dxf>
      <alignment horizontal="general" vertical="bottom" textRotation="0" wrapText="0" indent="0" justifyLastLine="0" shrinkToFit="0" readingOrder="0"/>
      <border diagonalUp="0" diagonalDown="0" outline="0">
        <left/>
        <right style="thin">
          <color indexed="64"/>
        </right>
        <top/>
        <bottom/>
      </border>
    </dxf>
    <dxf>
      <alignment horizontal="general"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numFmt numFmtId="165" formatCode="0.0%"/>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alignment horizontal="right" vertical="bottom" textRotation="0" wrapText="0" indent="0" justifyLastLine="0" shrinkToFit="0" readingOrder="0"/>
      <border diagonalUp="0" diagonalDown="0" outline="0">
        <left style="thin">
          <color theme="0"/>
        </left>
        <right style="thin">
          <color theme="0"/>
        </right>
        <top/>
        <bottom/>
      </border>
    </dxf>
    <dxf>
      <numFmt numFmtId="165" formatCode="0.0%"/>
      <alignment horizontal="general" vertical="bottom" textRotation="0" wrapText="0" indent="0" justifyLastLine="0" shrinkToFit="0" readingOrder="0"/>
      <protection locked="1" hidden="0"/>
    </dxf>
    <dxf>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scheme val="none"/>
      </font>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protection locked="1" hidden="0"/>
    </dxf>
    <dxf>
      <border outline="0">
        <right style="thin">
          <color indexed="64"/>
        </right>
      </border>
    </dxf>
    <dxf>
      <protection locked="1" hidden="0"/>
    </dxf>
    <dxf>
      <alignment horizontal="right" vertical="bottom"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charset val="1"/>
        <scheme val="none"/>
      </font>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protection locked="1" hidden="0"/>
    </dxf>
    <dxf>
      <protection locked="1" hidden="0"/>
    </dxf>
    <dxf>
      <alignment horizontal="right" vertical="bottom"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numFmt numFmtId="164" formatCode="_-* #,##0_-;\-* #,##0_-;_-* &quot;-&quot;??_-;_-@_-"/>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dxf>
    <dxf>
      <alignment horizontal="general" vertical="bottom" textRotation="0" wrapText="0" indent="0" justifyLastLine="0" shrinkToFit="0" readingOrder="0"/>
      <protection locked="1" hidden="0"/>
    </dxf>
    <dxf>
      <protection locked="1" hidden="0"/>
    </dxf>
    <dxf>
      <border outline="0">
        <left style="thin">
          <color indexed="64"/>
        </left>
        <right style="thin">
          <color indexed="64"/>
        </right>
        <top style="thin">
          <color indexed="64"/>
        </top>
      </border>
    </dxf>
    <dxf>
      <protection locked="1" hidden="0"/>
    </dxf>
    <dxf>
      <protection locked="1" hidden="0"/>
    </dxf>
    <dxf>
      <border>
        <left style="thin">
          <color indexed="64"/>
        </left>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right"/>
    </dxf>
    <dxf>
      <alignment horizontal="right"/>
    </dxf>
    <dxf>
      <alignment horizontal="right"/>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font>
        <b/>
      </font>
    </dxf>
    <dxf>
      <font>
        <sz val="10"/>
      </fon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b val="0"/>
      </font>
    </dxf>
    <dxf>
      <font>
        <b val="0"/>
      </font>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border>
    </dxf>
    <dxf>
      <numFmt numFmtId="164" formatCode="_-* #,##0_-;\-* #,##0_-;_-* &quot;-&quot;??_-;_-@_-"/>
    </dxf>
    <dxf>
      <alignment wrapText="0"/>
    </dxf>
    <dxf>
      <alignment horizontal="right"/>
    </dxf>
    <dxf>
      <alignment horizontal="right"/>
    </dxf>
    <dxf>
      <alignment horizontal="right"/>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fill>
        <patternFill>
          <bgColor rgb="FFFFB3B3"/>
        </patternFill>
      </fill>
      <border>
        <left style="dashed">
          <color auto="1"/>
        </left>
        <right style="dashed">
          <color auto="1"/>
        </right>
        <top style="dashed">
          <color auto="1"/>
        </top>
        <bottom style="dashed">
          <color auto="1"/>
        </bottom>
        <vertical/>
        <horizontal/>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 #,##0_-;\-* #,##0_-;_-* &quot;-&quot;??_-;_-@_-"/>
    </dxf>
    <dxf>
      <font>
        <color theme="0" tint="-4.9989318521683403E-2"/>
      </font>
    </dxf>
    <dxf>
      <font>
        <color theme="0" tint="-4.9989318521683403E-2"/>
      </font>
    </dxf>
    <dxf>
      <font>
        <color theme="0" tint="-4.9989318521683403E-2"/>
      </font>
    </dxf>
    <dxf>
      <font>
        <color theme="0" tint="-4.9989318521683403E-2"/>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6" tint="0.39997558519241921"/>
        </patternFill>
      </fill>
    </dxf>
    <dxf>
      <fill>
        <patternFill patternType="solid">
          <bgColor theme="6" tint="0.39997558519241921"/>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wrapText="0"/>
    </dxf>
    <dxf>
      <alignment wrapText="0"/>
    </dxf>
    <dxf>
      <alignment wrapText="0"/>
    </dxf>
    <dxf>
      <alignment wrapText="0"/>
    </dxf>
    <dxf>
      <alignment wrapText="0"/>
    </dxf>
    <dxf>
      <alignment wrapText="0"/>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numFmt numFmtId="0" formatCode="General"/>
      <alignment vertical="bottom" textRotation="0" wrapText="0" indent="0" justifyLastLine="0" shrinkToFit="0" readingOrder="0"/>
      <border diagonalUp="0" diagonalDown="0">
        <left style="medium">
          <color rgb="FFFF0000"/>
        </left>
        <right style="medium">
          <color rgb="FFFF0000"/>
        </right>
        <top/>
        <bottom/>
        <vertical/>
        <horizontal/>
      </border>
    </dxf>
    <dxf>
      <numFmt numFmtId="0" formatCode="General"/>
      <alignment vertical="bottom" textRotation="0" wrapText="0" indent="0" justifyLastLine="0" shrinkToFit="0" readingOrder="0"/>
    </dxf>
    <dxf>
      <numFmt numFmtId="0" formatCode="General"/>
      <alignment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alignmen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A7D6E3"/>
      <color rgb="FFFFD1D1"/>
      <color rgb="FFFF5757"/>
      <color rgb="FFFFF3F3"/>
      <color rgb="FFFFE5E5"/>
      <color rgb="FFFFB3B3"/>
      <color rgb="FF77F23A"/>
      <color rgb="FFFF5D5D"/>
      <color rgb="FFFF8181"/>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[Volume_by_Region_Data_Request_v2.xlsx]Quarterly Review!RegionalQuarterlyData</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Review'!$C$2:$C$3</c:f>
              <c:strCache>
                <c:ptCount val="1"/>
                <c:pt idx="0">
                  <c:v>Q1 2020</c:v>
                </c:pt>
              </c:strCache>
            </c:strRef>
          </c:tx>
          <c:spPr>
            <a:solidFill>
              <a:schemeClr val="accent1"/>
            </a:solidFill>
            <a:ln>
              <a:noFill/>
            </a:ln>
            <a:effectLst/>
          </c:spPr>
          <c:invertIfNegative val="0"/>
          <c:cat>
            <c:strRef>
              <c:f>'Quarterly Review'!$B$4:$B$8</c:f>
              <c:strCache>
                <c:ptCount val="4"/>
                <c:pt idx="0">
                  <c:v>NAM</c:v>
                </c:pt>
                <c:pt idx="1">
                  <c:v>EMEA</c:v>
                </c:pt>
                <c:pt idx="2">
                  <c:v>APAC</c:v>
                </c:pt>
                <c:pt idx="3">
                  <c:v>LATAM</c:v>
                </c:pt>
              </c:strCache>
            </c:strRef>
          </c:cat>
          <c:val>
            <c:numRef>
              <c:f>'Quarterly Review'!$C$4:$C$8</c:f>
              <c:numCache>
                <c:formatCode>_-* #,##0_-;\-* #,##0_-;_-* "-"??_-;_-@_-</c:formatCode>
                <c:ptCount val="4"/>
                <c:pt idx="0">
                  <c:v>509419</c:v>
                </c:pt>
                <c:pt idx="1">
                  <c:v>147852</c:v>
                </c:pt>
                <c:pt idx="2">
                  <c:v>95736</c:v>
                </c:pt>
                <c:pt idx="3">
                  <c:v>69053</c:v>
                </c:pt>
              </c:numCache>
            </c:numRef>
          </c:val>
          <c:extLst>
            <c:ext xmlns:c16="http://schemas.microsoft.com/office/drawing/2014/chart" uri="{C3380CC4-5D6E-409C-BE32-E72D297353CC}">
              <c16:uniqueId val="{00000000-18F8-4A48-9DA9-9C338CBE95FD}"/>
            </c:ext>
          </c:extLst>
        </c:ser>
        <c:ser>
          <c:idx val="1"/>
          <c:order val="1"/>
          <c:tx>
            <c:strRef>
              <c:f>'Quarterly Review'!$D$2:$D$3</c:f>
              <c:strCache>
                <c:ptCount val="1"/>
                <c:pt idx="0">
                  <c:v>Q2 2020</c:v>
                </c:pt>
              </c:strCache>
            </c:strRef>
          </c:tx>
          <c:spPr>
            <a:solidFill>
              <a:schemeClr val="accent2"/>
            </a:solidFill>
            <a:ln>
              <a:noFill/>
            </a:ln>
            <a:effectLst/>
          </c:spPr>
          <c:invertIfNegative val="0"/>
          <c:cat>
            <c:strRef>
              <c:f>'Quarterly Review'!$B$4:$B$8</c:f>
              <c:strCache>
                <c:ptCount val="4"/>
                <c:pt idx="0">
                  <c:v>NAM</c:v>
                </c:pt>
                <c:pt idx="1">
                  <c:v>EMEA</c:v>
                </c:pt>
                <c:pt idx="2">
                  <c:v>APAC</c:v>
                </c:pt>
                <c:pt idx="3">
                  <c:v>LATAM</c:v>
                </c:pt>
              </c:strCache>
            </c:strRef>
          </c:cat>
          <c:val>
            <c:numRef>
              <c:f>'Quarterly Review'!$D$4:$D$8</c:f>
              <c:numCache>
                <c:formatCode>_-* #,##0_-;\-* #,##0_-;_-* "-"??_-;_-@_-</c:formatCode>
                <c:ptCount val="4"/>
                <c:pt idx="0">
                  <c:v>576618</c:v>
                </c:pt>
                <c:pt idx="1">
                  <c:v>173566</c:v>
                </c:pt>
                <c:pt idx="2">
                  <c:v>107338</c:v>
                </c:pt>
                <c:pt idx="3">
                  <c:v>82618</c:v>
                </c:pt>
              </c:numCache>
            </c:numRef>
          </c:val>
          <c:extLst>
            <c:ext xmlns:c16="http://schemas.microsoft.com/office/drawing/2014/chart" uri="{C3380CC4-5D6E-409C-BE32-E72D297353CC}">
              <c16:uniqueId val="{0000000B-B899-4F84-ADFD-3EEAC1E7B044}"/>
            </c:ext>
          </c:extLst>
        </c:ser>
        <c:ser>
          <c:idx val="2"/>
          <c:order val="2"/>
          <c:tx>
            <c:strRef>
              <c:f>'Quarterly Review'!$E$2:$E$3</c:f>
              <c:strCache>
                <c:ptCount val="1"/>
                <c:pt idx="0">
                  <c:v>Q3 2020</c:v>
                </c:pt>
              </c:strCache>
            </c:strRef>
          </c:tx>
          <c:spPr>
            <a:solidFill>
              <a:schemeClr val="accent3"/>
            </a:solidFill>
            <a:ln>
              <a:noFill/>
            </a:ln>
            <a:effectLst/>
          </c:spPr>
          <c:invertIfNegative val="0"/>
          <c:cat>
            <c:strRef>
              <c:f>'Quarterly Review'!$B$4:$B$8</c:f>
              <c:strCache>
                <c:ptCount val="4"/>
                <c:pt idx="0">
                  <c:v>NAM</c:v>
                </c:pt>
                <c:pt idx="1">
                  <c:v>EMEA</c:v>
                </c:pt>
                <c:pt idx="2">
                  <c:v>APAC</c:v>
                </c:pt>
                <c:pt idx="3">
                  <c:v>LATAM</c:v>
                </c:pt>
              </c:strCache>
            </c:strRef>
          </c:cat>
          <c:val>
            <c:numRef>
              <c:f>'Quarterly Review'!$E$4:$E$8</c:f>
              <c:numCache>
                <c:formatCode>_-* #,##0_-;\-* #,##0_-;_-* "-"??_-;_-@_-</c:formatCode>
                <c:ptCount val="4"/>
                <c:pt idx="0">
                  <c:v>363694</c:v>
                </c:pt>
                <c:pt idx="1">
                  <c:v>103536</c:v>
                </c:pt>
                <c:pt idx="2">
                  <c:v>69198</c:v>
                </c:pt>
                <c:pt idx="3">
                  <c:v>50574</c:v>
                </c:pt>
              </c:numCache>
            </c:numRef>
          </c:val>
          <c:extLst>
            <c:ext xmlns:c16="http://schemas.microsoft.com/office/drawing/2014/chart" uri="{C3380CC4-5D6E-409C-BE32-E72D297353CC}">
              <c16:uniqueId val="{0000000C-B899-4F84-ADFD-3EEAC1E7B044}"/>
            </c:ext>
          </c:extLst>
        </c:ser>
        <c:ser>
          <c:idx val="3"/>
          <c:order val="3"/>
          <c:tx>
            <c:strRef>
              <c:f>'Quarterly Review'!$F$2:$F$3</c:f>
              <c:strCache>
                <c:ptCount val="1"/>
                <c:pt idx="0">
                  <c:v>Q4 2020</c:v>
                </c:pt>
              </c:strCache>
            </c:strRef>
          </c:tx>
          <c:spPr>
            <a:solidFill>
              <a:schemeClr val="accent4"/>
            </a:solidFill>
            <a:ln>
              <a:noFill/>
            </a:ln>
            <a:effectLst/>
          </c:spPr>
          <c:invertIfNegative val="0"/>
          <c:cat>
            <c:strRef>
              <c:f>'Quarterly Review'!$B$4:$B$8</c:f>
              <c:strCache>
                <c:ptCount val="4"/>
                <c:pt idx="0">
                  <c:v>NAM</c:v>
                </c:pt>
                <c:pt idx="1">
                  <c:v>EMEA</c:v>
                </c:pt>
                <c:pt idx="2">
                  <c:v>APAC</c:v>
                </c:pt>
                <c:pt idx="3">
                  <c:v>LATAM</c:v>
                </c:pt>
              </c:strCache>
            </c:strRef>
          </c:cat>
          <c:val>
            <c:numRef>
              <c:f>'Quarterly Review'!$F$4:$F$8</c:f>
              <c:numCache>
                <c:formatCode>_-* #,##0_-;\-* #,##0_-;_-* "-"??_-;_-@_-</c:formatCode>
                <c:ptCount val="4"/>
                <c:pt idx="0">
                  <c:v>432034</c:v>
                </c:pt>
                <c:pt idx="1">
                  <c:v>129264</c:v>
                </c:pt>
                <c:pt idx="2">
                  <c:v>80144</c:v>
                </c:pt>
                <c:pt idx="3">
                  <c:v>65121</c:v>
                </c:pt>
              </c:numCache>
            </c:numRef>
          </c:val>
          <c:extLst>
            <c:ext xmlns:c16="http://schemas.microsoft.com/office/drawing/2014/chart" uri="{C3380CC4-5D6E-409C-BE32-E72D297353CC}">
              <c16:uniqueId val="{0000000D-B899-4F84-ADFD-3EEAC1E7B044}"/>
            </c:ext>
          </c:extLst>
        </c:ser>
        <c:ser>
          <c:idx val="4"/>
          <c:order val="4"/>
          <c:tx>
            <c:strRef>
              <c:f>'Quarterly Review'!$G$2:$G$3</c:f>
              <c:strCache>
                <c:ptCount val="1"/>
                <c:pt idx="0">
                  <c:v>Q1 2021</c:v>
                </c:pt>
              </c:strCache>
            </c:strRef>
          </c:tx>
          <c:spPr>
            <a:solidFill>
              <a:schemeClr val="accent5"/>
            </a:solidFill>
            <a:ln>
              <a:noFill/>
            </a:ln>
            <a:effectLst/>
          </c:spPr>
          <c:invertIfNegative val="0"/>
          <c:cat>
            <c:strRef>
              <c:f>'Quarterly Review'!$B$4:$B$8</c:f>
              <c:strCache>
                <c:ptCount val="4"/>
                <c:pt idx="0">
                  <c:v>NAM</c:v>
                </c:pt>
                <c:pt idx="1">
                  <c:v>EMEA</c:v>
                </c:pt>
                <c:pt idx="2">
                  <c:v>APAC</c:v>
                </c:pt>
                <c:pt idx="3">
                  <c:v>LATAM</c:v>
                </c:pt>
              </c:strCache>
            </c:strRef>
          </c:cat>
          <c:val>
            <c:numRef>
              <c:f>'Quarterly Review'!$G$4:$G$8</c:f>
              <c:numCache>
                <c:formatCode>_-* #,##0_-;\-* #,##0_-;_-* "-"??_-;_-@_-</c:formatCode>
                <c:ptCount val="4"/>
                <c:pt idx="0">
                  <c:v>530019</c:v>
                </c:pt>
                <c:pt idx="1">
                  <c:v>150204</c:v>
                </c:pt>
                <c:pt idx="2">
                  <c:v>99778</c:v>
                </c:pt>
                <c:pt idx="3">
                  <c:v>75265</c:v>
                </c:pt>
              </c:numCache>
            </c:numRef>
          </c:val>
          <c:extLst>
            <c:ext xmlns:c16="http://schemas.microsoft.com/office/drawing/2014/chart" uri="{C3380CC4-5D6E-409C-BE32-E72D297353CC}">
              <c16:uniqueId val="{0000000E-B899-4F84-ADFD-3EEAC1E7B044}"/>
            </c:ext>
          </c:extLst>
        </c:ser>
        <c:ser>
          <c:idx val="5"/>
          <c:order val="5"/>
          <c:tx>
            <c:strRef>
              <c:f>'Quarterly Review'!$H$2:$H$3</c:f>
              <c:strCache>
                <c:ptCount val="1"/>
                <c:pt idx="0">
                  <c:v>Q2 2021</c:v>
                </c:pt>
              </c:strCache>
            </c:strRef>
          </c:tx>
          <c:spPr>
            <a:solidFill>
              <a:schemeClr val="accent6"/>
            </a:solidFill>
            <a:ln>
              <a:noFill/>
            </a:ln>
            <a:effectLst/>
          </c:spPr>
          <c:invertIfNegative val="0"/>
          <c:cat>
            <c:strRef>
              <c:f>'Quarterly Review'!$B$4:$B$8</c:f>
              <c:strCache>
                <c:ptCount val="4"/>
                <c:pt idx="0">
                  <c:v>NAM</c:v>
                </c:pt>
                <c:pt idx="1">
                  <c:v>EMEA</c:v>
                </c:pt>
                <c:pt idx="2">
                  <c:v>APAC</c:v>
                </c:pt>
                <c:pt idx="3">
                  <c:v>LATAM</c:v>
                </c:pt>
              </c:strCache>
            </c:strRef>
          </c:cat>
          <c:val>
            <c:numRef>
              <c:f>'Quarterly Review'!$H$4:$H$8</c:f>
              <c:numCache>
                <c:formatCode>_-* #,##0_-;\-* #,##0_-;_-* "-"??_-;_-@_-</c:formatCode>
                <c:ptCount val="4"/>
                <c:pt idx="0">
                  <c:v>596502</c:v>
                </c:pt>
                <c:pt idx="1">
                  <c:v>176338</c:v>
                </c:pt>
                <c:pt idx="2">
                  <c:v>109811</c:v>
                </c:pt>
                <c:pt idx="3">
                  <c:v>82631</c:v>
                </c:pt>
              </c:numCache>
            </c:numRef>
          </c:val>
          <c:extLst>
            <c:ext xmlns:c16="http://schemas.microsoft.com/office/drawing/2014/chart" uri="{C3380CC4-5D6E-409C-BE32-E72D297353CC}">
              <c16:uniqueId val="{0000000F-B899-4F84-ADFD-3EEAC1E7B044}"/>
            </c:ext>
          </c:extLst>
        </c:ser>
        <c:dLbls>
          <c:showLegendKey val="0"/>
          <c:showVal val="0"/>
          <c:showCatName val="0"/>
          <c:showSerName val="0"/>
          <c:showPercent val="0"/>
          <c:showBubbleSize val="0"/>
        </c:dLbls>
        <c:gapWidth val="219"/>
        <c:overlap val="-27"/>
        <c:axId val="13353424"/>
        <c:axId val="13373392"/>
      </c:barChart>
      <c:catAx>
        <c:axId val="1335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392"/>
        <c:crosses val="autoZero"/>
        <c:auto val="1"/>
        <c:lblAlgn val="ctr"/>
        <c:lblOffset val="100"/>
        <c:noMultiLvlLbl val="0"/>
      </c:catAx>
      <c:valAx>
        <c:axId val="133733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[Volume_by_Region_Data_Request_v2.xlsx]FurtherAnalysis1!VolumeByPeriod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Volume By Period</a:t>
            </a:r>
          </a:p>
        </c:rich>
      </c:tx>
      <c:layout>
        <c:manualLayout>
          <c:xMode val="edge"/>
          <c:yMode val="edge"/>
          <c:x val="0.44616297678052197"/>
          <c:y val="4.322989038134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FurtherAnalysis1!$C$8:$C$9</c:f>
              <c:strCache>
                <c:ptCount val="1"/>
                <c:pt idx="0">
                  <c:v>NAM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FurtherAnalysis1!$C$10:$C$18</c:f>
              <c:numCache>
                <c:formatCode>_-* #,##0_-;\-* #,##0_-;_-* "-"??_-;_-@_-</c:formatCode>
                <c:ptCount val="6"/>
                <c:pt idx="0">
                  <c:v>509419</c:v>
                </c:pt>
                <c:pt idx="1">
                  <c:v>576618</c:v>
                </c:pt>
                <c:pt idx="2">
                  <c:v>363694</c:v>
                </c:pt>
                <c:pt idx="3">
                  <c:v>432034</c:v>
                </c:pt>
                <c:pt idx="4">
                  <c:v>530019</c:v>
                </c:pt>
                <c:pt idx="5">
                  <c:v>596502</c:v>
                </c:pt>
              </c:numCache>
            </c:numRef>
          </c:val>
          <c:smooth val="0"/>
          <c:extLst>
            <c:ext xmlns:c16="http://schemas.microsoft.com/office/drawing/2014/chart" uri="{C3380CC4-5D6E-409C-BE32-E72D297353CC}">
              <c16:uniqueId val="{00000000-52D4-4F07-81E2-543ACA2802A3}"/>
            </c:ext>
          </c:extLst>
        </c:ser>
        <c:ser>
          <c:idx val="1"/>
          <c:order val="1"/>
          <c:tx>
            <c:strRef>
              <c:f>FurtherAnalysis1!$D$8:$D$9</c:f>
              <c:strCache>
                <c:ptCount val="1"/>
                <c:pt idx="0">
                  <c:v>EMEA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FurtherAnalysis1!$D$10:$D$18</c:f>
              <c:numCache>
                <c:formatCode>_-* #,##0_-;\-* #,##0_-;_-* "-"??_-;_-@_-</c:formatCode>
                <c:ptCount val="6"/>
                <c:pt idx="0">
                  <c:v>147852</c:v>
                </c:pt>
                <c:pt idx="1">
                  <c:v>173566</c:v>
                </c:pt>
                <c:pt idx="2">
                  <c:v>103536</c:v>
                </c:pt>
                <c:pt idx="3">
                  <c:v>129264</c:v>
                </c:pt>
                <c:pt idx="4">
                  <c:v>150204</c:v>
                </c:pt>
                <c:pt idx="5">
                  <c:v>176338</c:v>
                </c:pt>
              </c:numCache>
            </c:numRef>
          </c:val>
          <c:smooth val="0"/>
          <c:extLst>
            <c:ext xmlns:c16="http://schemas.microsoft.com/office/drawing/2014/chart" uri="{C3380CC4-5D6E-409C-BE32-E72D297353CC}">
              <c16:uniqueId val="{00000004-D749-4516-B505-0705F3F94AA0}"/>
            </c:ext>
          </c:extLst>
        </c:ser>
        <c:ser>
          <c:idx val="2"/>
          <c:order val="2"/>
          <c:tx>
            <c:strRef>
              <c:f>FurtherAnalysis1!$E$8:$E$9</c:f>
              <c:strCache>
                <c:ptCount val="1"/>
                <c:pt idx="0">
                  <c:v>APAC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FurtherAnalysis1!$E$10:$E$18</c:f>
              <c:numCache>
                <c:formatCode>_-* #,##0_-;\-* #,##0_-;_-* "-"??_-;_-@_-</c:formatCode>
                <c:ptCount val="6"/>
                <c:pt idx="0">
                  <c:v>95736</c:v>
                </c:pt>
                <c:pt idx="1">
                  <c:v>107338</c:v>
                </c:pt>
                <c:pt idx="2">
                  <c:v>69198</c:v>
                </c:pt>
                <c:pt idx="3">
                  <c:v>80144</c:v>
                </c:pt>
                <c:pt idx="4">
                  <c:v>99778</c:v>
                </c:pt>
                <c:pt idx="5">
                  <c:v>109811</c:v>
                </c:pt>
              </c:numCache>
            </c:numRef>
          </c:val>
          <c:smooth val="0"/>
          <c:extLst>
            <c:ext xmlns:c16="http://schemas.microsoft.com/office/drawing/2014/chart" uri="{C3380CC4-5D6E-409C-BE32-E72D297353CC}">
              <c16:uniqueId val="{00000005-D749-4516-B505-0705F3F94AA0}"/>
            </c:ext>
          </c:extLst>
        </c:ser>
        <c:ser>
          <c:idx val="3"/>
          <c:order val="3"/>
          <c:tx>
            <c:strRef>
              <c:f>FurtherAnalysis1!$F$8:$F$9</c:f>
              <c:strCache>
                <c:ptCount val="1"/>
                <c:pt idx="0">
                  <c:v>LATAM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FurtherAnalysis1!$F$10:$F$18</c:f>
              <c:numCache>
                <c:formatCode>_-* #,##0_-;\-* #,##0_-;_-* "-"??_-;_-@_-</c:formatCode>
                <c:ptCount val="6"/>
                <c:pt idx="0">
                  <c:v>69053</c:v>
                </c:pt>
                <c:pt idx="1">
                  <c:v>82618</c:v>
                </c:pt>
                <c:pt idx="2">
                  <c:v>50574</c:v>
                </c:pt>
                <c:pt idx="3">
                  <c:v>65121</c:v>
                </c:pt>
                <c:pt idx="4">
                  <c:v>75265</c:v>
                </c:pt>
                <c:pt idx="5">
                  <c:v>82631</c:v>
                </c:pt>
              </c:numCache>
            </c:numRef>
          </c:val>
          <c:smooth val="0"/>
          <c:extLst>
            <c:ext xmlns:c16="http://schemas.microsoft.com/office/drawing/2014/chart" uri="{C3380CC4-5D6E-409C-BE32-E72D297353CC}">
              <c16:uniqueId val="{00000006-D749-4516-B505-0705F3F94AA0}"/>
            </c:ext>
          </c:extLst>
        </c:ser>
        <c:dLbls>
          <c:showLegendKey val="0"/>
          <c:showVal val="0"/>
          <c:showCatName val="0"/>
          <c:showSerName val="0"/>
          <c:showPercent val="0"/>
          <c:showBubbleSize val="0"/>
        </c:dLbls>
        <c:marker val="1"/>
        <c:smooth val="0"/>
        <c:axId val="1318697136"/>
        <c:axId val="1318695888"/>
      </c:lineChart>
      <c:catAx>
        <c:axId val="131869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95888"/>
        <c:crosses val="autoZero"/>
        <c:auto val="1"/>
        <c:lblAlgn val="ctr"/>
        <c:lblOffset val="100"/>
        <c:noMultiLvlLbl val="0"/>
      </c:catAx>
      <c:valAx>
        <c:axId val="13186958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9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numDim type="val">
        <cx:f>_xlchart.v1.1</cx:f>
      </cx:numDim>
    </cx:data>
  </cx:chartData>
  <cx:chart>
    <cx:title pos="t" align="ctr" overlay="0">
      <cx:tx>
        <cx:txData>
          <cx:v>Relative Gap from Expected Q2 2021 Volume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Relative Gap from Expected Q2 2021 Volume</a:t>
          </a:r>
        </a:p>
      </cx:txPr>
    </cx:title>
    <cx:plotArea>
      <cx:plotAreaRegion>
        <cx:series layoutId="waterfall" uniqueId="{F59072BC-0D37-43D8-8BE7-EB876AE2CF7E}" formatIdx="0">
          <cx:dataLabels pos="inEnd">
            <cx:visibility seriesName="0" categoryName="0" value="1"/>
            <cx:separator>, </cx:separator>
          </cx:dataLabels>
          <cx:dataId val="0"/>
          <cx:layoutPr>
            <cx:visibility connectorLines="1"/>
            <cx:subtotals/>
          </cx:layoutPr>
        </cx:series>
        <cx:series layoutId="waterfall" hidden="1" uniqueId="{00000004-4EDE-416A-A809-5E3AC1BEDE72}" formatIdx="1">
          <cx:dataId val="1"/>
          <cx:layoutPr>
            <cx:visibility connectorLines="1"/>
            <cx:subtotals/>
          </cx:layoutPr>
        </cx:series>
      </cx:plotAreaRegion>
      <cx:axis id="0">
        <cx:catScaling gapWidth="0.5"/>
        <cx:title>
          <cx:tx>
            <cx:rich>
              <a:bodyPr spcFirstLastPara="1" vertOverflow="ellipsis" horzOverflow="overflow" wrap="square" lIns="0" tIns="0" rIns="0" bIns="0" anchor="ctr" anchorCtr="1"/>
              <a:lstStyle/>
              <a:p>
                <a:pPr algn="ctr" rtl="0">
                  <a:defRPr b="1"/>
                </a:pPr>
                <a:r>
                  <a:rPr lang="en-US" sz="1000" b="1" i="0" u="none" strike="noStrike" baseline="0">
                    <a:solidFill>
                      <a:sysClr val="windowText" lastClr="000000">
                        <a:lumMod val="65000"/>
                        <a:lumOff val="35000"/>
                      </a:sysClr>
                    </a:solidFill>
                    <a:latin typeface="Calibri" panose="020F0502020204030204"/>
                  </a:rPr>
                  <a:t>Region</a:t>
                </a:r>
                <a:endParaRPr lang="en-US" sz="900" b="1" i="0" u="none" strike="noStrike" baseline="0">
                  <a:solidFill>
                    <a:sysClr val="windowText" lastClr="000000">
                      <a:lumMod val="65000"/>
                      <a:lumOff val="35000"/>
                    </a:sysClr>
                  </a:solidFill>
                  <a:latin typeface="Calibri" panose="020F0502020204030204"/>
                </a:endParaRPr>
              </a:p>
            </cx:rich>
          </cx:tx>
        </cx:title>
        <cx:tickLabels/>
      </cx:axis>
      <cx:axis id="1">
        <cx:valScaling max="1"/>
        <cx:title>
          <cx:tx>
            <cx:txData>
              <cx:v>Collective Volume Gap</cx:v>
            </cx:txData>
          </cx:tx>
          <cx:txPr>
            <a:bodyPr spcFirstLastPara="1" vertOverflow="ellipsis" horzOverflow="overflow" wrap="square" lIns="0" tIns="0" rIns="0" bIns="0" anchor="ctr" anchorCtr="1"/>
            <a:lstStyle/>
            <a:p>
              <a:pPr algn="ctr" rtl="0">
                <a:defRPr b="1"/>
              </a:pPr>
              <a:r>
                <a:rPr lang="en-US" sz="1000" b="1" i="0" u="none" strike="noStrike" baseline="0">
                  <a:solidFill>
                    <a:sysClr val="windowText" lastClr="000000">
                      <a:lumMod val="65000"/>
                      <a:lumOff val="35000"/>
                    </a:sysClr>
                  </a:solidFill>
                  <a:latin typeface="Calibri" panose="020F0502020204030204"/>
                </a:rPr>
                <a:t>Collective Volume Gap</a:t>
              </a:r>
            </a:p>
          </cx:txPr>
        </cx:title>
        <cx:majorGridlines>
          <cx:spPr>
            <a:ln>
              <a:solidFill>
                <a:schemeClr val="bg1">
                  <a:lumMod val="50000"/>
                  <a:alpha val="10000"/>
                </a:schemeClr>
              </a:solidFill>
            </a:ln>
          </cx:spPr>
        </cx:majorGridlines>
        <cx:tickLabels/>
        <cx:numFmt formatCode="0%"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B03D2FE-3D65-4CB5-BC7C-84BED712E588}" type="doc">
      <dgm:prSet loTypeId="urn:microsoft.com/office/officeart/2005/8/layout/hProcess3" loCatId="process" qsTypeId="urn:microsoft.com/office/officeart/2005/8/quickstyle/simple1" qsCatId="simple" csTypeId="urn:microsoft.com/office/officeart/2005/8/colors/colorful3" csCatId="colorful" phldr="1"/>
      <dgm:spPr/>
    </dgm:pt>
    <dgm:pt modelId="{9D4A65B3-D4F8-4D89-A413-A6C3A8744FA9}" type="pres">
      <dgm:prSet presAssocID="{AB03D2FE-3D65-4CB5-BC7C-84BED712E588}" presName="Name0" presStyleCnt="0">
        <dgm:presLayoutVars>
          <dgm:dir/>
          <dgm:animLvl val="lvl"/>
          <dgm:resizeHandles val="exact"/>
        </dgm:presLayoutVars>
      </dgm:prSet>
      <dgm:spPr/>
    </dgm:pt>
    <dgm:pt modelId="{801D175D-A007-4CDE-B93D-D6055B891B9F}" type="pres">
      <dgm:prSet presAssocID="{AB03D2FE-3D65-4CB5-BC7C-84BED712E588}" presName="dummy" presStyleCnt="0"/>
      <dgm:spPr/>
    </dgm:pt>
    <dgm:pt modelId="{0CAE87F9-4596-43FC-A4CA-AD555D25801B}" type="pres">
      <dgm:prSet presAssocID="{AB03D2FE-3D65-4CB5-BC7C-84BED712E588}" presName="linH" presStyleCnt="0"/>
      <dgm:spPr/>
    </dgm:pt>
    <dgm:pt modelId="{2F84E2D8-FB9F-4A2C-A4FE-15A3945C26C4}" type="pres">
      <dgm:prSet presAssocID="{AB03D2FE-3D65-4CB5-BC7C-84BED712E588}" presName="padding1" presStyleCnt="0"/>
      <dgm:spPr/>
    </dgm:pt>
    <dgm:pt modelId="{6A63DFD4-171A-470C-934C-6395E8DB51EE}" type="pres">
      <dgm:prSet presAssocID="{AB03D2FE-3D65-4CB5-BC7C-84BED712E588}" presName="padding2" presStyleCnt="0"/>
      <dgm:spPr/>
    </dgm:pt>
    <dgm:pt modelId="{A97B1DBC-FBD5-4D9F-895C-CFA0778D05E5}" type="pres">
      <dgm:prSet presAssocID="{AB03D2FE-3D65-4CB5-BC7C-84BED712E588}" presName="negArrow" presStyleCnt="0"/>
      <dgm:spPr/>
    </dgm:pt>
    <dgm:pt modelId="{901FCEDC-55BE-4040-80C6-E660D0C1BE5E}" type="pres">
      <dgm:prSet presAssocID="{AB03D2FE-3D65-4CB5-BC7C-84BED712E588}" presName="backgroundArrow" presStyleLbl="node1" presStyleIdx="0" presStyleCnt="1" custAng="10800000" custScaleX="69362" custLinFactNeighborX="-2298" custLinFactNeighborY="2941"/>
      <dgm:spPr>
        <a:ln>
          <a:noFill/>
        </a:ln>
      </dgm:spPr>
    </dgm:pt>
  </dgm:ptLst>
  <dgm:cxnLst>
    <dgm:cxn modelId="{0B202306-B218-4F12-BDC4-3EE60D99F3DA}" type="presOf" srcId="{AB03D2FE-3D65-4CB5-BC7C-84BED712E588}" destId="{9D4A65B3-D4F8-4D89-A413-A6C3A8744FA9}" srcOrd="0" destOrd="0" presId="urn:microsoft.com/office/officeart/2005/8/layout/hProcess3"/>
    <dgm:cxn modelId="{B5C81AAB-0EBE-4A48-8C40-8A809FD95CC8}" type="presParOf" srcId="{9D4A65B3-D4F8-4D89-A413-A6C3A8744FA9}" destId="{801D175D-A007-4CDE-B93D-D6055B891B9F}" srcOrd="0" destOrd="0" presId="urn:microsoft.com/office/officeart/2005/8/layout/hProcess3"/>
    <dgm:cxn modelId="{40AAC58F-BB52-4C8B-AA10-CFA965715431}" type="presParOf" srcId="{9D4A65B3-D4F8-4D89-A413-A6C3A8744FA9}" destId="{0CAE87F9-4596-43FC-A4CA-AD555D25801B}" srcOrd="1" destOrd="0" presId="urn:microsoft.com/office/officeart/2005/8/layout/hProcess3"/>
    <dgm:cxn modelId="{AFC24E86-5AFD-408A-9875-6C991F513419}" type="presParOf" srcId="{0CAE87F9-4596-43FC-A4CA-AD555D25801B}" destId="{2F84E2D8-FB9F-4A2C-A4FE-15A3945C26C4}" srcOrd="0" destOrd="0" presId="urn:microsoft.com/office/officeart/2005/8/layout/hProcess3"/>
    <dgm:cxn modelId="{C1CFA187-9AFB-4E2D-8CD3-C06F152332A3}" type="presParOf" srcId="{0CAE87F9-4596-43FC-A4CA-AD555D25801B}" destId="{6A63DFD4-171A-470C-934C-6395E8DB51EE}" srcOrd="1" destOrd="0" presId="urn:microsoft.com/office/officeart/2005/8/layout/hProcess3"/>
    <dgm:cxn modelId="{B21A075D-FF64-4D09-BC47-39BA24B7B572}" type="presParOf" srcId="{0CAE87F9-4596-43FC-A4CA-AD555D25801B}" destId="{A97B1DBC-FBD5-4D9F-895C-CFA0778D05E5}" srcOrd="2" destOrd="0" presId="urn:microsoft.com/office/officeart/2005/8/layout/hProcess3"/>
    <dgm:cxn modelId="{F307A5A4-402A-4977-9199-DD9FD698A5FC}" type="presParOf" srcId="{0CAE87F9-4596-43FC-A4CA-AD555D25801B}" destId="{901FCEDC-55BE-4040-80C6-E660D0C1BE5E}" srcOrd="3" destOrd="0" presId="urn:microsoft.com/office/officeart/2005/8/layout/hProcess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01FCEDC-55BE-4040-80C6-E660D0C1BE5E}">
      <dsp:nvSpPr>
        <dsp:cNvPr id="0" name=""/>
        <dsp:cNvSpPr/>
      </dsp:nvSpPr>
      <dsp:spPr>
        <a:xfrm rot="10800000">
          <a:off x="0" y="0"/>
          <a:ext cx="534623" cy="323850"/>
        </a:xfrm>
        <a:prstGeom prst="rightArrow">
          <a:avLst/>
        </a:prstGeom>
        <a:solidFill>
          <a:schemeClr val="accent3">
            <a:hueOff val="0"/>
            <a:satOff val="0"/>
            <a:lumOff val="0"/>
            <a:alphaOff val="0"/>
          </a:schemeClr>
        </a:solid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hProcess3">
  <dgm:title val=""/>
  <dgm:desc val=""/>
  <dgm:catLst>
    <dgm:cat type="process" pri="6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chOrder="t">
    <dgm:varLst>
      <dgm:dir/>
      <dgm:animLvl val="lvl"/>
      <dgm:resizeHandles val="exact"/>
    </dgm:varLst>
    <dgm:alg type="composite"/>
    <dgm:shape xmlns:r="http://schemas.openxmlformats.org/officeDocument/2006/relationships" r:blip="">
      <dgm:adjLst/>
    </dgm:shape>
    <dgm:presOf/>
    <dgm:constrLst>
      <dgm:constr type="w" for="ch" forName="dummy" refType="w"/>
      <dgm:constr type="h" for="ch" forName="dummy" refType="h"/>
      <dgm:constr type="h" for="ch" forName="dummy" refType="w" refFor="ch" refForName="dummy" op="lte" fact="0.4"/>
      <dgm:constr type="ctrX" for="ch" forName="dummy" refType="w" fact="0.5"/>
      <dgm:constr type="ctrY" for="ch" forName="dummy" refType="h" fact="0.5"/>
      <dgm:constr type="w" for="ch" forName="linH" refType="w"/>
      <dgm:constr type="h" for="ch" forName="linH" refType="h"/>
      <dgm:constr type="ctrX" for="ch" forName="linH" refType="w" fact="0.5"/>
      <dgm:constr type="ctrY" for="ch" forName="linH" refType="h" fact="0.5"/>
      <dgm:constr type="userP" for="ch" forName="linH" refType="h" refFor="ch" refForName="dummy" fact="0.25"/>
      <dgm:constr type="userT" for="des" forName="parTx" refType="w" refFor="ch" refForName="dummy" fact="0.2"/>
    </dgm:constrLst>
    <dgm:ruleLst/>
    <dgm:layoutNode name="dummy">
      <dgm:alg type="sp"/>
      <dgm:shape xmlns:r="http://schemas.openxmlformats.org/officeDocument/2006/relationships" r:blip="">
        <dgm:adjLst/>
      </dgm:shape>
      <dgm:presOf/>
      <dgm:constrLst/>
      <dgm:ruleLst/>
    </dgm:layoutNode>
    <dgm:layoutNode name="linH">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primFontSz" for="des" forName="parTx" val="65"/>
        <dgm:constr type="primFontSz" for="des" forName="desTx" refType="primFontSz" refFor="des" refForName="parTx" op="equ"/>
        <dgm:constr type="h" for="des" forName="parTx" refType="primFontSz" refFor="des" refForName="parTx"/>
        <dgm:constr type="h" for="des" forName="desTx" refType="primFontSz" refFor="des" refForName="parTx" fact="0.5"/>
        <dgm:constr type="h" for="des" forName="parTx" op="equ"/>
        <dgm:constr type="h" for="des" forName="desTx" op="equ"/>
        <dgm:constr type="h" for="ch" forName="backgroundArrow" refType="primFontSz" refFor="des" refForName="parTx" fact="2"/>
        <dgm:constr type="h" for="ch" forName="backgroundArrow" refType="h" refFor="des" refForName="parTx" op="lte" fact="2"/>
        <dgm:constr type="h" for="ch" forName="backgroundArrow" refType="h" refFor="des" refForName="parTx" op="gte" fact="2"/>
        <dgm:constr type="h" for="des" forName="spVertical1" refType="primFontSz" refFor="des" refForName="parTx" fact="0.5"/>
        <dgm:constr type="h" for="des" forName="spVertical1" refType="h" refFor="des" refForName="parTx" op="lte" fact="0.5"/>
        <dgm:constr type="h" for="des" forName="spVertical1" refType="h" refFor="des" refForName="parTx" op="gte" fact="0.5"/>
        <dgm:constr type="h" for="des" forName="spVertical2" refType="primFontSz" refFor="des" refForName="parTx" fact="0.5"/>
        <dgm:constr type="h" for="des" forName="spVertical2" refType="h" refFor="des" refForName="parTx" op="lte" fact="0.5"/>
        <dgm:constr type="h" for="des" forName="spVertical2" refType="h" refFor="des" refForName="parTx" op="gte" fact="0.5"/>
        <dgm:constr type="h" for="des" forName="spVertical3" refType="primFontSz" refFor="des" refForName="parTx" fact="-0.4"/>
        <dgm:constr type="h" for="des" forName="spVertical3" refType="h" refFor="des" refForName="parTx" op="lte" fact="-0.4"/>
        <dgm:constr type="h" for="des" forName="spVertical3" refType="h" refFor="des" refForName="parTx" op="gte" fact="-0.4"/>
        <dgm:constr type="w" for="ch" forName="backgroundArrow" refType="w"/>
        <dgm:constr type="w" for="ch" forName="negArrow" refType="w" fact="-1"/>
        <dgm:constr type="w" for="ch" forName="linV" refType="w"/>
        <dgm:constr type="w" for="ch" forName="space" refType="w" refFor="ch" refForName="linV" fact="0.2"/>
        <dgm:constr type="w" for="ch" forName="padding1" refType="w" fact="0.08"/>
        <dgm:constr type="userP"/>
        <dgm:constr type="w" for="ch" forName="padding2" refType="userP"/>
      </dgm:constrLst>
      <dgm:ruleLst>
        <dgm:rule type="w" for="ch" forName="linV" val="0" fact="NaN" max="NaN"/>
        <dgm:rule type="primFontSz" for="des" forName="parTx" val="5" fact="NaN" max="NaN"/>
      </dgm:ruleLst>
      <dgm:layoutNode name="padding1">
        <dgm:alg type="sp"/>
        <dgm:shape xmlns:r="http://schemas.openxmlformats.org/officeDocument/2006/relationships" r:blip="">
          <dgm:adjLst/>
        </dgm:shape>
        <dgm:presOf/>
        <dgm:constrLst/>
        <dgm:ruleLst/>
      </dgm:layoutNode>
      <dgm:forEach name="Name4" axis="ch" ptType="node">
        <dgm:layoutNode name="linV">
          <dgm:alg type="lin">
            <dgm:param type="linDir" val="fromT"/>
          </dgm:alg>
          <dgm:shape xmlns:r="http://schemas.openxmlformats.org/officeDocument/2006/relationships" r:blip="">
            <dgm:adjLst/>
          </dgm:shape>
          <dgm:presOf/>
          <dgm:constrLst>
            <dgm:constr type="w" for="ch" forName="spVertical1" refType="w"/>
            <dgm:constr type="w" for="ch" forName="parTx" refType="w"/>
            <dgm:constr type="w" for="ch" forName="spVertical2" refType="w"/>
            <dgm:constr type="w" for="ch" forName="spVertical3" refType="w"/>
            <dgm:constr type="w" for="ch" forName="desTx" refType="w"/>
          </dgm:constrLst>
          <dgm:ruleLst/>
          <dgm:layoutNode name="spVertical1">
            <dgm:alg type="sp"/>
            <dgm:shape xmlns:r="http://schemas.openxmlformats.org/officeDocument/2006/relationships" r:blip="">
              <dgm:adjLst/>
            </dgm:shape>
            <dgm:presOf/>
            <dgm:constrLst/>
            <dgm:ruleLst/>
          </dgm:layoutNode>
          <dgm:layoutNode name="parTx" styleLbl="revTx">
            <dgm:varLst>
              <dgm:chMax val="0"/>
              <dgm:chPref val="0"/>
              <dgm:bulletEnabled val="1"/>
            </dgm:varLst>
            <dgm:choose name="Name5">
              <dgm:if name="Name6" axis="root des" ptType="all node" func="maxDepth" op="gt" val="1">
                <dgm:alg type="tx">
                  <dgm:param type="parTxLTRAlign" val="l"/>
                  <dgm:param type="parTxRTLAlign" val="r"/>
                </dgm:alg>
              </dgm:if>
              <dgm:else name="Name7">
                <dgm:alg type="tx">
                  <dgm:param type="parTxLTRAlign" val="ctr"/>
                  <dgm:param type="parTxRTLAlign" val="ctr"/>
                </dgm:alg>
              </dgm:else>
            </dgm:choose>
            <dgm:shape xmlns:r="http://schemas.openxmlformats.org/officeDocument/2006/relationships" type="rect" r:blip="">
              <dgm:adjLst/>
            </dgm:shape>
            <dgm:presOf axis="self" ptType="node"/>
            <dgm:choose name="Name8">
              <dgm:if name="Name9" func="var" arg="dir" op="equ" val="norm">
                <dgm:constrLst>
                  <dgm:constr type="userT"/>
                  <dgm:constr type="h" refType="userT" op="lte"/>
                  <dgm:constr type="tMarg" refType="primFontSz" fact="0.8"/>
                  <dgm:constr type="bMarg" refType="tMarg"/>
                  <dgm:constr type="lMarg"/>
                  <dgm:constr type="rMarg"/>
                </dgm:constrLst>
              </dgm:if>
              <dgm:else name="Name10">
                <dgm:constrLst>
                  <dgm:constr type="userT"/>
                  <dgm:constr type="h" refType="userT" op="lte"/>
                  <dgm:constr type="tMarg" refType="primFontSz" fact="0.8"/>
                  <dgm:constr type="bMarg" refType="tMarg"/>
                  <dgm:constr type="lMarg"/>
                  <dgm:constr type="rMarg"/>
                </dgm:constrLst>
              </dgm:else>
            </dgm:choose>
            <dgm:ruleLst>
              <dgm:rule type="h" val="INF" fact="NaN" max="NaN"/>
            </dgm:ruleLst>
          </dgm:layoutNode>
          <dgm:layoutNode name="spVertical2">
            <dgm:alg type="sp"/>
            <dgm:shape xmlns:r="http://schemas.openxmlformats.org/officeDocument/2006/relationships" r:blip="">
              <dgm:adjLst/>
            </dgm:shape>
            <dgm:presOf/>
            <dgm:constrLst/>
            <dgm:ruleLst/>
          </dgm:layoutNode>
          <dgm:layoutNode name="spVertical3">
            <dgm:alg type="sp"/>
            <dgm:shape xmlns:r="http://schemas.openxmlformats.org/officeDocument/2006/relationships" r:blip="">
              <dgm:adjLst/>
            </dgm:shape>
            <dgm:presOf/>
            <dgm:constrLst/>
            <dgm:ruleLst/>
          </dgm:layoutNode>
          <dgm:choose name="Name11">
            <dgm:if name="Name12" axis="ch" ptType="node" func="cnt" op="gte" val="1">
              <dgm:layoutNode name="desTx" styleLbl="revTx">
                <dgm:varLst>
                  <dgm:bulletEnabled val="1"/>
                </dgm:varLst>
                <dgm:alg type="tx">
                  <dgm:param type="stBulletLvl" val="1"/>
                </dgm:alg>
                <dgm:shape xmlns:r="http://schemas.openxmlformats.org/officeDocument/2006/relationships" type="rect" r:blip="">
                  <dgm:adjLst/>
                </dgm:shape>
                <dgm:presOf axis="des" ptType="node"/>
                <dgm:constrLst>
                  <dgm:constr type="tMarg"/>
                  <dgm:constr type="bMarg"/>
                  <dgm:constr type="rMarg"/>
                  <dgm:constr type="lMarg"/>
                </dgm:constrLst>
                <dgm:ruleLst>
                  <dgm:rule type="h" val="INF" fact="NaN" max="NaN"/>
                </dgm:ruleLst>
              </dgm:layoutNode>
            </dgm:if>
            <dgm:else name="Name13"/>
          </dgm:choose>
        </dgm:layoutNod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name="padding2">
        <dgm:alg type="sp"/>
        <dgm:shape xmlns:r="http://schemas.openxmlformats.org/officeDocument/2006/relationships" r:blip="">
          <dgm:adjLst/>
        </dgm:shape>
        <dgm:presOf/>
        <dgm:constrLst/>
        <dgm:ruleLst/>
      </dgm:layoutNode>
      <dgm:layoutNode name="negArrow">
        <dgm:alg type="sp"/>
        <dgm:shape xmlns:r="http://schemas.openxmlformats.org/officeDocument/2006/relationships" r:blip="">
          <dgm:adjLst/>
        </dgm:shape>
        <dgm:presOf/>
        <dgm:constrLst/>
        <dgm:ruleLst/>
      </dgm:layoutNode>
      <dgm:layoutNode name="backgroundArrow" styleLbl="node1">
        <dgm:alg type="sp"/>
        <dgm:choose name="Name15">
          <dgm:if name="Name16" func="var" arg="dir" op="equ" val="norm">
            <dgm:shape xmlns:r="http://schemas.openxmlformats.org/officeDocument/2006/relationships" type="rightArrow" r:blip="">
              <dgm:adjLst/>
            </dgm:shape>
          </dgm:if>
          <dgm:else name="Name17">
            <dgm:shape xmlns:r="http://schemas.openxmlformats.org/officeDocument/2006/relationships" type="leftArrow" r:blip="">
              <dgm:adjLst/>
            </dgm:shape>
          </dgm:else>
        </dgm:choose>
        <dgm:presOf/>
        <dgm:constrLst/>
        <dgm:ruleLst/>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38100</xdr:colOff>
      <xdr:row>16</xdr:row>
      <xdr:rowOff>0</xdr:rowOff>
    </xdr:from>
    <xdr:to>
      <xdr:col>7</xdr:col>
      <xdr:colOff>200026</xdr:colOff>
      <xdr:row>18</xdr:row>
      <xdr:rowOff>0</xdr:rowOff>
    </xdr:to>
    <xdr:graphicFrame macro="">
      <xdr:nvGraphicFramePr>
        <xdr:cNvPr id="2" name="Diagram 1">
          <a:extLst>
            <a:ext uri="{FF2B5EF4-FFF2-40B4-BE49-F238E27FC236}">
              <a16:creationId xmlns:a16="http://schemas.microsoft.com/office/drawing/2014/main" id="{62314FC6-5F06-9FAA-52BC-0439AF0142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9</xdr:col>
      <xdr:colOff>9525</xdr:colOff>
      <xdr:row>15</xdr:row>
      <xdr:rowOff>0</xdr:rowOff>
    </xdr:to>
    <mc:AlternateContent xmlns:mc="http://schemas.openxmlformats.org/markup-compatibility/2006" xmlns:a14="http://schemas.microsoft.com/office/drawing/2010/main">
      <mc:Choice Requires="a14">
        <xdr:graphicFrame macro="">
          <xdr:nvGraphicFramePr>
            <xdr:cNvPr id="2" name="Quarter">
              <a:extLst>
                <a:ext uri="{FF2B5EF4-FFF2-40B4-BE49-F238E27FC236}">
                  <a16:creationId xmlns:a16="http://schemas.microsoft.com/office/drawing/2014/main" id="{494FA6DE-AC3A-CC83-C23A-4E571A86358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09600" y="1781175"/>
              <a:ext cx="5353050" cy="647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xdr:row>
      <xdr:rowOff>1</xdr:rowOff>
    </xdr:from>
    <xdr:to>
      <xdr:col>19</xdr:col>
      <xdr:colOff>609599</xdr:colOff>
      <xdr:row>27</xdr:row>
      <xdr:rowOff>1</xdr:rowOff>
    </xdr:to>
    <xdr:graphicFrame macro="">
      <xdr:nvGraphicFramePr>
        <xdr:cNvPr id="3" name="Chart 2">
          <a:extLst>
            <a:ext uri="{FF2B5EF4-FFF2-40B4-BE49-F238E27FC236}">
              <a16:creationId xmlns:a16="http://schemas.microsoft.com/office/drawing/2014/main" id="{46AA8FF5-10FD-1C2C-E66C-303FC75FF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28</xdr:row>
      <xdr:rowOff>1</xdr:rowOff>
    </xdr:from>
    <xdr:to>
      <xdr:col>20</xdr:col>
      <xdr:colOff>0</xdr:colOff>
      <xdr:row>32</xdr:row>
      <xdr:rowOff>1</xdr:rowOff>
    </xdr:to>
    <mc:AlternateContent xmlns:mc="http://schemas.openxmlformats.org/markup-compatibility/2006" xmlns:a14="http://schemas.microsoft.com/office/drawing/2010/main">
      <mc:Choice Requires="a14">
        <xdr:graphicFrame macro="">
          <xdr:nvGraphicFramePr>
            <xdr:cNvPr id="4" name="Region_Name">
              <a:extLst>
                <a:ext uri="{FF2B5EF4-FFF2-40B4-BE49-F238E27FC236}">
                  <a16:creationId xmlns:a16="http://schemas.microsoft.com/office/drawing/2014/main" id="{6B815CD7-2E47-3EC4-70C6-84FC8F8B562C}"/>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mlns="">
        <xdr:sp macro="" textlink="">
          <xdr:nvSpPr>
            <xdr:cNvPr id="0" name=""/>
            <xdr:cNvSpPr>
              <a:spLocks noTextEdit="1"/>
            </xdr:cNvSpPr>
          </xdr:nvSpPr>
          <xdr:spPr>
            <a:xfrm>
              <a:off x="6562725" y="4533901"/>
              <a:ext cx="6096000" cy="647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7</xdr:row>
      <xdr:rowOff>0</xdr:rowOff>
    </xdr:from>
    <xdr:to>
      <xdr:col>24</xdr:col>
      <xdr:colOff>0</xdr:colOff>
      <xdr:row>35</xdr:row>
      <xdr:rowOff>0</xdr:rowOff>
    </xdr:to>
    <xdr:graphicFrame macro="">
      <xdr:nvGraphicFramePr>
        <xdr:cNvPr id="2" name="Chart 1">
          <a:extLst>
            <a:ext uri="{FF2B5EF4-FFF2-40B4-BE49-F238E27FC236}">
              <a16:creationId xmlns:a16="http://schemas.microsoft.com/office/drawing/2014/main" id="{A3EEAF36-65EB-DDCF-62D3-6EBDD0D34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504825</xdr:colOff>
      <xdr:row>7</xdr:row>
      <xdr:rowOff>0</xdr:rowOff>
    </xdr:from>
    <xdr:to>
      <xdr:col>24</xdr:col>
      <xdr:colOff>0</xdr:colOff>
      <xdr:row>13</xdr:row>
      <xdr:rowOff>0</xdr:rowOff>
    </xdr:to>
    <mc:AlternateContent xmlns:mc="http://schemas.openxmlformats.org/markup-compatibility/2006" xmlns:a14="http://schemas.microsoft.com/office/drawing/2010/main">
      <mc:Choice Requires="a14">
        <xdr:graphicFrame macro="">
          <xdr:nvGraphicFramePr>
            <xdr:cNvPr id="3" name="Region_Name 1">
              <a:extLst>
                <a:ext uri="{FF2B5EF4-FFF2-40B4-BE49-F238E27FC236}">
                  <a16:creationId xmlns:a16="http://schemas.microsoft.com/office/drawing/2014/main" id="{099996D1-26DA-FF49-9534-9B8584076D71}"/>
                </a:ext>
              </a:extLst>
            </xdr:cNvPr>
            <xdr:cNvGraphicFramePr/>
          </xdr:nvGraphicFramePr>
          <xdr:xfrm>
            <a:off x="0" y="0"/>
            <a:ext cx="0" cy="0"/>
          </xdr:xfrm>
          <a:graphic>
            <a:graphicData uri="http://schemas.microsoft.com/office/drawing/2010/slicer">
              <sle:slicer xmlns:sle="http://schemas.microsoft.com/office/drawing/2010/slicer" name="Region_Name 1"/>
            </a:graphicData>
          </a:graphic>
        </xdr:graphicFrame>
      </mc:Choice>
      <mc:Fallback xmlns="">
        <xdr:sp macro="" textlink="">
          <xdr:nvSpPr>
            <xdr:cNvPr id="0" name=""/>
            <xdr:cNvSpPr>
              <a:spLocks noTextEdit="1"/>
            </xdr:cNvSpPr>
          </xdr:nvSpPr>
          <xdr:spPr>
            <a:xfrm>
              <a:off x="19192875" y="1133475"/>
              <a:ext cx="1609725" cy="971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95</xdr:row>
      <xdr:rowOff>0</xdr:rowOff>
    </xdr:from>
    <xdr:to>
      <xdr:col>8</xdr:col>
      <xdr:colOff>0</xdr:colOff>
      <xdr:row>126</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0EF09EB-4493-893C-793E-FD3A3E1E9C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9075" y="15725775"/>
              <a:ext cx="4800600" cy="501967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180975</xdr:colOff>
      <xdr:row>90</xdr:row>
      <xdr:rowOff>66681</xdr:rowOff>
    </xdr:from>
    <xdr:to>
      <xdr:col>8</xdr:col>
      <xdr:colOff>533398</xdr:colOff>
      <xdr:row>103</xdr:row>
      <xdr:rowOff>85729</xdr:rowOff>
    </xdr:to>
    <xdr:sp macro="" textlink="">
      <xdr:nvSpPr>
        <xdr:cNvPr id="18" name="Arrow: U-Turn 17">
          <a:extLst>
            <a:ext uri="{FF2B5EF4-FFF2-40B4-BE49-F238E27FC236}">
              <a16:creationId xmlns:a16="http://schemas.microsoft.com/office/drawing/2014/main" id="{FFB5C01B-BAB1-F96F-D884-F9F940DBB044}"/>
            </a:ext>
          </a:extLst>
        </xdr:cNvPr>
        <xdr:cNvSpPr/>
      </xdr:nvSpPr>
      <xdr:spPr>
        <a:xfrm rot="5400000">
          <a:off x="5600700" y="15868656"/>
          <a:ext cx="2124073" cy="352423"/>
        </a:xfrm>
        <a:prstGeom prst="uturnArrow">
          <a:avLst>
            <a:gd name="adj1" fmla="val 25000"/>
            <a:gd name="adj2" fmla="val 25000"/>
            <a:gd name="adj3" fmla="val 45458"/>
            <a:gd name="adj4" fmla="val 43750"/>
            <a:gd name="adj5" fmla="val 10000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8</xdr:col>
      <xdr:colOff>1</xdr:colOff>
      <xdr:row>88</xdr:row>
      <xdr:rowOff>28575</xdr:rowOff>
    </xdr:from>
    <xdr:to>
      <xdr:col>8</xdr:col>
      <xdr:colOff>247651</xdr:colOff>
      <xdr:row>93</xdr:row>
      <xdr:rowOff>123825</xdr:rowOff>
    </xdr:to>
    <xdr:sp macro="" textlink="">
      <xdr:nvSpPr>
        <xdr:cNvPr id="21" name="Right Brace 20">
          <a:extLst>
            <a:ext uri="{FF2B5EF4-FFF2-40B4-BE49-F238E27FC236}">
              <a16:creationId xmlns:a16="http://schemas.microsoft.com/office/drawing/2014/main" id="{203BE1B9-BBE5-FCD6-7AC7-312017F85128}"/>
            </a:ext>
          </a:extLst>
        </xdr:cNvPr>
        <xdr:cNvSpPr/>
      </xdr:nvSpPr>
      <xdr:spPr>
        <a:xfrm>
          <a:off x="6438901" y="12420600"/>
          <a:ext cx="247650" cy="904875"/>
        </a:xfrm>
        <a:prstGeom prst="rightBrace">
          <a:avLst>
            <a:gd name="adj1" fmla="val 8333"/>
            <a:gd name="adj2" fmla="val 47115"/>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8</xdr:col>
      <xdr:colOff>533398</xdr:colOff>
      <xdr:row>96</xdr:row>
      <xdr:rowOff>133350</xdr:rowOff>
    </xdr:from>
    <xdr:to>
      <xdr:col>9</xdr:col>
      <xdr:colOff>9525</xdr:colOff>
      <xdr:row>96</xdr:row>
      <xdr:rowOff>135141</xdr:rowOff>
    </xdr:to>
    <xdr:cxnSp macro="">
      <xdr:nvCxnSpPr>
        <xdr:cNvPr id="5" name="Straight Connector 4">
          <a:extLst>
            <a:ext uri="{FF2B5EF4-FFF2-40B4-BE49-F238E27FC236}">
              <a16:creationId xmlns:a16="http://schemas.microsoft.com/office/drawing/2014/main" id="{30D46304-57AA-DCE4-106C-35FEA06CBDEF}"/>
            </a:ext>
          </a:extLst>
        </xdr:cNvPr>
        <xdr:cNvCxnSpPr>
          <a:stCxn id="18" idx="3"/>
        </xdr:cNvCxnSpPr>
      </xdr:nvCxnSpPr>
      <xdr:spPr>
        <a:xfrm flipV="1">
          <a:off x="6838948" y="16021050"/>
          <a:ext cx="752477" cy="1791"/>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88</xdr:row>
      <xdr:rowOff>104776</xdr:rowOff>
    </xdr:from>
    <xdr:to>
      <xdr:col>13</xdr:col>
      <xdr:colOff>9526</xdr:colOff>
      <xdr:row>90</xdr:row>
      <xdr:rowOff>0</xdr:rowOff>
    </xdr:to>
    <xdr:sp macro="" textlink="">
      <xdr:nvSpPr>
        <xdr:cNvPr id="10" name="Arrow: Bent 9">
          <a:extLst>
            <a:ext uri="{FF2B5EF4-FFF2-40B4-BE49-F238E27FC236}">
              <a16:creationId xmlns:a16="http://schemas.microsoft.com/office/drawing/2014/main" id="{A5046B4D-AD2B-07BA-45BA-B70D5116ABDE}"/>
            </a:ext>
          </a:extLst>
        </xdr:cNvPr>
        <xdr:cNvSpPr/>
      </xdr:nvSpPr>
      <xdr:spPr>
        <a:xfrm>
          <a:off x="9515475" y="14658976"/>
          <a:ext cx="1095376" cy="257174"/>
        </a:xfrm>
        <a:prstGeom prst="bentArrow">
          <a:avLst>
            <a:gd name="adj1" fmla="val 25000"/>
            <a:gd name="adj2" fmla="val 19444"/>
            <a:gd name="adj3" fmla="val 50000"/>
            <a:gd name="adj4" fmla="val 7208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12</xdr:col>
      <xdr:colOff>723899</xdr:colOff>
      <xdr:row>111</xdr:row>
      <xdr:rowOff>38100</xdr:rowOff>
    </xdr:from>
    <xdr:to>
      <xdr:col>12</xdr:col>
      <xdr:colOff>1019174</xdr:colOff>
      <xdr:row>119</xdr:row>
      <xdr:rowOff>152400</xdr:rowOff>
    </xdr:to>
    <xdr:sp macro="" textlink="">
      <xdr:nvSpPr>
        <xdr:cNvPr id="12" name="Left Bracket 11">
          <a:extLst>
            <a:ext uri="{FF2B5EF4-FFF2-40B4-BE49-F238E27FC236}">
              <a16:creationId xmlns:a16="http://schemas.microsoft.com/office/drawing/2014/main" id="{EC4BB3B1-DADF-4E0E-9F18-F8DB613C0B5E}"/>
            </a:ext>
          </a:extLst>
        </xdr:cNvPr>
        <xdr:cNvSpPr/>
      </xdr:nvSpPr>
      <xdr:spPr>
        <a:xfrm>
          <a:off x="10306049" y="18259425"/>
          <a:ext cx="295275" cy="1409700"/>
        </a:xfrm>
        <a:prstGeom prst="leftBracket">
          <a:avLst/>
        </a:prstGeom>
        <a:ln w="571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0</xdr:colOff>
      <xdr:row>115</xdr:row>
      <xdr:rowOff>85725</xdr:rowOff>
    </xdr:from>
    <xdr:to>
      <xdr:col>12</xdr:col>
      <xdr:colOff>742952</xdr:colOff>
      <xdr:row>115</xdr:row>
      <xdr:rowOff>85725</xdr:rowOff>
    </xdr:to>
    <xdr:cxnSp macro="">
      <xdr:nvCxnSpPr>
        <xdr:cNvPr id="13" name="Straight Connector 12">
          <a:extLst>
            <a:ext uri="{FF2B5EF4-FFF2-40B4-BE49-F238E27FC236}">
              <a16:creationId xmlns:a16="http://schemas.microsoft.com/office/drawing/2014/main" id="{664CCAC1-CFB6-4B4F-B7A0-ACC07C321A3F}"/>
            </a:ext>
          </a:extLst>
        </xdr:cNvPr>
        <xdr:cNvCxnSpPr/>
      </xdr:nvCxnSpPr>
      <xdr:spPr>
        <a:xfrm>
          <a:off x="9582150" y="18954750"/>
          <a:ext cx="742952"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609600</xdr:colOff>
      <xdr:row>142</xdr:row>
      <xdr:rowOff>38100</xdr:rowOff>
    </xdr:from>
    <xdr:to>
      <xdr:col>12</xdr:col>
      <xdr:colOff>1028699</xdr:colOff>
      <xdr:row>144</xdr:row>
      <xdr:rowOff>142875</xdr:rowOff>
    </xdr:to>
    <xdr:sp macro="" textlink="">
      <xdr:nvSpPr>
        <xdr:cNvPr id="8" name="Left Bracket 7">
          <a:extLst>
            <a:ext uri="{FF2B5EF4-FFF2-40B4-BE49-F238E27FC236}">
              <a16:creationId xmlns:a16="http://schemas.microsoft.com/office/drawing/2014/main" id="{6193F239-0DCD-4BB8-89A4-6E36C2459ED9}"/>
            </a:ext>
          </a:extLst>
        </xdr:cNvPr>
        <xdr:cNvSpPr/>
      </xdr:nvSpPr>
      <xdr:spPr>
        <a:xfrm>
          <a:off x="10287000" y="23269575"/>
          <a:ext cx="419099" cy="428625"/>
        </a:xfrm>
        <a:prstGeom prst="leftBracket">
          <a:avLst/>
        </a:prstGeom>
        <a:ln w="571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19050</xdr:colOff>
      <xdr:row>143</xdr:row>
      <xdr:rowOff>85725</xdr:rowOff>
    </xdr:from>
    <xdr:to>
      <xdr:col>12</xdr:col>
      <xdr:colOff>638177</xdr:colOff>
      <xdr:row>143</xdr:row>
      <xdr:rowOff>85725</xdr:rowOff>
    </xdr:to>
    <xdr:cxnSp macro="">
      <xdr:nvCxnSpPr>
        <xdr:cNvPr id="9" name="Straight Connector 8">
          <a:extLst>
            <a:ext uri="{FF2B5EF4-FFF2-40B4-BE49-F238E27FC236}">
              <a16:creationId xmlns:a16="http://schemas.microsoft.com/office/drawing/2014/main" id="{42EBF5FD-C592-4920-82FC-7C34F8468205}"/>
            </a:ext>
          </a:extLst>
        </xdr:cNvPr>
        <xdr:cNvCxnSpPr/>
      </xdr:nvCxnSpPr>
      <xdr:spPr>
        <a:xfrm>
          <a:off x="9696450" y="23479125"/>
          <a:ext cx="61912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133</xdr:row>
      <xdr:rowOff>161923</xdr:rowOff>
    </xdr:from>
    <xdr:to>
      <xdr:col>11</xdr:col>
      <xdr:colOff>571499</xdr:colOff>
      <xdr:row>136</xdr:row>
      <xdr:rowOff>161924</xdr:rowOff>
    </xdr:to>
    <xdr:sp macro="" textlink="">
      <xdr:nvSpPr>
        <xdr:cNvPr id="7" name="Arrow: Right 6">
          <a:extLst>
            <a:ext uri="{FF2B5EF4-FFF2-40B4-BE49-F238E27FC236}">
              <a16:creationId xmlns:a16="http://schemas.microsoft.com/office/drawing/2014/main" id="{33487672-E069-302C-A65C-2E0800815B9A}"/>
            </a:ext>
          </a:extLst>
        </xdr:cNvPr>
        <xdr:cNvSpPr/>
      </xdr:nvSpPr>
      <xdr:spPr>
        <a:xfrm rot="10800000">
          <a:off x="6038850" y="22040848"/>
          <a:ext cx="3533774" cy="523876"/>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0</xdr:colOff>
      <xdr:row>184</xdr:row>
      <xdr:rowOff>133351</xdr:rowOff>
    </xdr:from>
    <xdr:to>
      <xdr:col>13</xdr:col>
      <xdr:colOff>723901</xdr:colOff>
      <xdr:row>186</xdr:row>
      <xdr:rowOff>47625</xdr:rowOff>
    </xdr:to>
    <xdr:sp macro="" textlink="">
      <xdr:nvSpPr>
        <xdr:cNvPr id="4" name="Arrow: Right 3">
          <a:extLst>
            <a:ext uri="{FF2B5EF4-FFF2-40B4-BE49-F238E27FC236}">
              <a16:creationId xmlns:a16="http://schemas.microsoft.com/office/drawing/2014/main" id="{E4B76570-EB4B-96BA-BE84-032CB2785D44}"/>
            </a:ext>
          </a:extLst>
        </xdr:cNvPr>
        <xdr:cNvSpPr/>
      </xdr:nvSpPr>
      <xdr:spPr>
        <a:xfrm>
          <a:off x="10601325" y="29317951"/>
          <a:ext cx="723901" cy="266699"/>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723899</xdr:colOff>
      <xdr:row>120</xdr:row>
      <xdr:rowOff>47625</xdr:rowOff>
    </xdr:from>
    <xdr:to>
      <xdr:col>12</xdr:col>
      <xdr:colOff>1019174</xdr:colOff>
      <xdr:row>135</xdr:row>
      <xdr:rowOff>0</xdr:rowOff>
    </xdr:to>
    <xdr:sp macro="" textlink="">
      <xdr:nvSpPr>
        <xdr:cNvPr id="11" name="Left Bracket 10">
          <a:extLst>
            <a:ext uri="{FF2B5EF4-FFF2-40B4-BE49-F238E27FC236}">
              <a16:creationId xmlns:a16="http://schemas.microsoft.com/office/drawing/2014/main" id="{8E148C55-6127-480D-BCD3-4090A2495FE7}"/>
            </a:ext>
          </a:extLst>
        </xdr:cNvPr>
        <xdr:cNvSpPr/>
      </xdr:nvSpPr>
      <xdr:spPr>
        <a:xfrm>
          <a:off x="10296524" y="19783425"/>
          <a:ext cx="295275" cy="2381250"/>
        </a:xfrm>
        <a:prstGeom prst="leftBracket">
          <a:avLst/>
        </a:prstGeom>
        <a:ln w="571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0</xdr:colOff>
      <xdr:row>127</xdr:row>
      <xdr:rowOff>95250</xdr:rowOff>
    </xdr:from>
    <xdr:to>
      <xdr:col>12</xdr:col>
      <xdr:colOff>723902</xdr:colOff>
      <xdr:row>127</xdr:row>
      <xdr:rowOff>95250</xdr:rowOff>
    </xdr:to>
    <xdr:cxnSp macro="">
      <xdr:nvCxnSpPr>
        <xdr:cNvPr id="14" name="Straight Connector 13">
          <a:extLst>
            <a:ext uri="{FF2B5EF4-FFF2-40B4-BE49-F238E27FC236}">
              <a16:creationId xmlns:a16="http://schemas.microsoft.com/office/drawing/2014/main" id="{CA71FB54-1D18-41F2-8CCE-EA11E9DF2178}"/>
            </a:ext>
          </a:extLst>
        </xdr:cNvPr>
        <xdr:cNvCxnSpPr/>
      </xdr:nvCxnSpPr>
      <xdr:spPr>
        <a:xfrm>
          <a:off x="9572625" y="21002625"/>
          <a:ext cx="723902"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58.614116898148" backgroundQuery="1" createdVersion="8" refreshedVersion="8" minRefreshableVersion="3" recordCount="0" supportSubquery="1" supportAdvancedDrill="1" xr:uid="{0A00D798-7746-43F6-A229-A5C5B938185B}">
  <cacheSource type="external" connectionId="2"/>
  <cacheFields count="4">
    <cacheField name="[CompleteData].[Region_Name].[Region_Name]" caption="Region_Name" numFmtId="0" hierarchy="4" level="1">
      <sharedItems count="4">
        <s v="APAC"/>
        <s v="EMEA"/>
        <s v="LATAM"/>
        <s v="NAM"/>
      </sharedItems>
    </cacheField>
    <cacheField name="[CompleteData].[Date (Quarter)].[Date (Quarter)]" caption="Date (Quarter)" numFmtId="0" hierarchy="7" level="1">
      <sharedItems count="4">
        <s v="Qtr1"/>
        <s v="Qtr2"/>
        <s v="Qtr3"/>
        <s v="Qtr4"/>
      </sharedItems>
    </cacheField>
    <cacheField name="[CompleteData].[Date (Year)].[Date (Year)]" caption="Date (Year)" numFmtId="0" hierarchy="6" level="1">
      <sharedItems count="2">
        <s v="2020"/>
        <s v="2021"/>
      </sharedItems>
    </cacheField>
    <cacheField name="[Measures].[Sum of Volume]" caption="Sum of Volume" numFmtId="0" hierarchy="16" level="32767"/>
  </cacheFields>
  <cacheHierarchies count="17">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2"/>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1"/>
      </fieldsUsage>
    </cacheHierarchy>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Measures].[Sum of Volume]" caption="Sum of Volume" measure="1" displayFolder="" measureGroup="CompleteData"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61.48062141204" backgroundQuery="1" createdVersion="8" refreshedVersion="8" minRefreshableVersion="3" recordCount="0" supportSubquery="1" supportAdvancedDrill="1" xr:uid="{1A7278FD-D53C-4724-878B-4AEB14BEE666}">
  <cacheSource type="external" connectionId="2"/>
  <cacheFields count="5">
    <cacheField name="[CompleteData].[Region_Name].[Region_Name]" caption="Region_Name" numFmtId="0" hierarchy="4" level="1">
      <sharedItems count="4">
        <s v="APAC"/>
        <s v="EMEA"/>
        <s v="LATAM"/>
        <s v="NAM"/>
      </sharedItems>
    </cacheField>
    <cacheField name="[CompleteData].[Date (Quarter)].[Date (Quarter)]" caption="Date (Quarter)" numFmtId="0" hierarchy="7" level="1">
      <sharedItems count="4">
        <s v="Qtr1"/>
        <s v="Qtr2"/>
        <s v="Qtr3"/>
        <s v="Qtr4"/>
      </sharedItems>
    </cacheField>
    <cacheField name="[CompleteData].[Date (Year)].[Date (Year)]" caption="Date (Year)" numFmtId="0" hierarchy="6" level="1">
      <sharedItems count="2">
        <s v="2020"/>
        <s v="2021"/>
      </sharedItems>
    </cacheField>
    <cacheField name="[Measures].[Sum of Volume]" caption="Sum of Volume" numFmtId="0" hierarchy="16" level="32767"/>
    <cacheField name="[CompleteData].[Client_ID].[Client_ID]" caption="Client_ID" numFmtId="0" level="1">
      <sharedItems count="53">
        <s v="CL24510"/>
        <s v="CL35993"/>
        <s v="CL44634"/>
        <s v="CL49960"/>
        <s v="CL55399"/>
        <s v="CL60563"/>
        <s v="CL75274"/>
        <s v="CL79103"/>
        <s v="CL82440"/>
        <s v="CL83083"/>
        <s v="CL95487"/>
        <s v="CL96487"/>
        <s v="CL99496"/>
        <s v="CL99768"/>
        <s v="CL13257"/>
        <s v="CL29380"/>
        <s v="CL71409"/>
        <s v="CL75562"/>
        <s v="CL87149"/>
        <s v="CL87299"/>
        <s v="CL90358"/>
        <s v="CL92654"/>
        <s v="CL11420"/>
        <s v="CL22675"/>
        <s v="CL23634"/>
        <s v="CL28683"/>
        <s v="CL36191"/>
        <s v="CL37879"/>
        <s v="CL43946"/>
        <s v="CL49900"/>
        <s v="CL67438"/>
        <s v="CL81431"/>
        <s v="CL85641"/>
        <s v="CL13213"/>
        <s v="CL17270"/>
        <s v="CL22140"/>
        <s v="CL31601"/>
        <s v="CL33189"/>
        <s v="CL37714"/>
        <s v="CL38496"/>
        <s v="CL46663"/>
        <s v="CL50297"/>
        <s v="CL50651"/>
        <s v="CL52426"/>
        <s v="CL57593"/>
        <s v="CL61534"/>
        <s v="CL64939"/>
        <s v="CL69323"/>
        <s v="CL79204"/>
        <s v="CL83029"/>
        <s v="CL94846"/>
        <s v="CL96680"/>
        <s v="CL97995"/>
      </sharedItems>
    </cacheField>
  </cacheFields>
  <cacheHierarchies count="17">
    <cacheHierarchy uniqueName="[CompleteData].[Client_ID]" caption="Client_ID" attribute="1" defaultMemberUniqueName="[CompleteData].[Client_ID].[All]" allUniqueName="[CompleteData].[Client_ID].[All]" dimensionUniqueName="[CompleteData]" displayFolder="" count="2" memberValueDatatype="130" unbalanced="0">
      <fieldsUsage count="2">
        <fieldUsage x="-1"/>
        <fieldUsage x="4"/>
      </fieldsUsage>
    </cacheHierarchy>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2"/>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1"/>
      </fieldsUsage>
    </cacheHierarchy>
    <cacheHierarchy uniqueName="[CompleteData].[Date (Month)]" caption="Date (Month)" attribute="1" defaultMemberUniqueName="[CompleteData].[Date (Month)].[All]" allUniqueName="[CompleteData].[Date (Month)].[All]" dimensionUniqueName="[CompleteData]" displayFolder="" count="2"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Measures].[Sum of Volume]" caption="Sum of Volume" measure="1" displayFolder="" measureGroup="CompleteData"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65.676197916669" backgroundQuery="1" createdVersion="8" refreshedVersion="8" minRefreshableVersion="3" recordCount="0" supportSubquery="1" supportAdvancedDrill="1" xr:uid="{988039AF-AD65-49F5-9E6D-A18C32E5D625}">
  <cacheSource type="external" connectionId="2"/>
  <cacheFields count="5">
    <cacheField name="[CompleteData].[Region_Name].[Region_Name]" caption="Region_Name" numFmtId="0" hierarchy="4" level="1">
      <sharedItems count="4">
        <s v="APAC"/>
        <s v="EMEA"/>
        <s v="LATAM"/>
        <s v="NAM"/>
      </sharedItems>
    </cacheField>
    <cacheField name="[CompleteData].[Date (Quarter)].[Date (Quarter)]" caption="Date (Quarter)" numFmtId="0" hierarchy="7" level="1">
      <sharedItems count="4">
        <s v="Qtr1"/>
        <s v="Qtr2"/>
        <s v="Qtr3"/>
        <s v="Qtr4"/>
      </sharedItems>
    </cacheField>
    <cacheField name="[CompleteData].[Date (Year)].[Date (Year)]" caption="Date (Year)" numFmtId="0" hierarchy="6" level="1">
      <sharedItems count="2">
        <s v="2020"/>
        <s v="2021"/>
      </sharedItems>
    </cacheField>
    <cacheField name="[Measures].[Average of Volume]" caption="Average of Volume" numFmtId="0" hierarchy="17" level="32767"/>
    <cacheField name="[CompleteData].[Client_ID].[Client_ID]" caption="Client_ID" numFmtId="0" level="1">
      <sharedItems count="53">
        <s v="CL24510"/>
        <s v="CL35993"/>
        <s v="CL44634"/>
        <s v="CL49960"/>
        <s v="CL55399"/>
        <s v="CL60563"/>
        <s v="CL75274"/>
        <s v="CL79103"/>
        <s v="CL82440"/>
        <s v="CL83083"/>
        <s v="CL95487"/>
        <s v="CL96487"/>
        <s v="CL99496"/>
        <s v="CL99768"/>
        <s v="CL13257"/>
        <s v="CL29380"/>
        <s v="CL71409"/>
        <s v="CL75562"/>
        <s v="CL87149"/>
        <s v="CL87299"/>
        <s v="CL90358"/>
        <s v="CL92654"/>
        <s v="CL11420"/>
        <s v="CL22675"/>
        <s v="CL23634"/>
        <s v="CL28683"/>
        <s v="CL36191"/>
        <s v="CL37879"/>
        <s v="CL43946"/>
        <s v="CL49900"/>
        <s v="CL67438"/>
        <s v="CL81431"/>
        <s v="CL85641"/>
        <s v="CL13213"/>
        <s v="CL17270"/>
        <s v="CL22140"/>
        <s v="CL31601"/>
        <s v="CL33189"/>
        <s v="CL37714"/>
        <s v="CL38496"/>
        <s v="CL46663"/>
        <s v="CL50297"/>
        <s v="CL50651"/>
        <s v="CL52426"/>
        <s v="CL57593"/>
        <s v="CL61534"/>
        <s v="CL64939"/>
        <s v="CL69323"/>
        <s v="CL79204"/>
        <s v="CL83029"/>
        <s v="CL94846"/>
        <s v="CL96680"/>
        <s v="CL97995"/>
      </sharedItems>
    </cacheField>
  </cacheFields>
  <cacheHierarchies count="18">
    <cacheHierarchy uniqueName="[CompleteData].[Client_ID]" caption="Client_ID" attribute="1" defaultMemberUniqueName="[CompleteData].[Client_ID].[All]" allUniqueName="[CompleteData].[Client_ID].[All]" dimensionUniqueName="[CompleteData]" displayFolder="" count="2" memberValueDatatype="130" unbalanced="0">
      <fieldsUsage count="2">
        <fieldUsage x="-1"/>
        <fieldUsage x="4"/>
      </fieldsUsage>
    </cacheHierarchy>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2"/>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1"/>
      </fieldsUsage>
    </cacheHierarchy>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Measures].[Sum of Volume]" caption="Sum of Volume" measure="1" displayFolder="" measureGroup="CompleteData" count="0" hidden="1">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86.859185300927" backgroundQuery="1" createdVersion="8" refreshedVersion="8" minRefreshableVersion="3" recordCount="0" supportSubquery="1" supportAdvancedDrill="1" xr:uid="{3A61D411-23F7-409D-9CD7-F417E0C8981A}">
  <cacheSource type="external" connectionId="2"/>
  <cacheFields count="3">
    <cacheField name="[CompleteData].[Region_Name].[Region_Name]" caption="Region_Name" numFmtId="0" hierarchy="4" level="1">
      <sharedItems count="4">
        <s v="APAC"/>
        <s v="EMEA"/>
        <s v="LATAM"/>
        <s v="NAM"/>
      </sharedItems>
    </cacheField>
    <cacheField name="[Measures].[Sum of Volume]" caption="Sum of Volume" numFmtId="0" hierarchy="16" level="32767"/>
    <cacheField name="[CompleteData].[Quarter].[Quarter]" caption="Quarter" numFmtId="0" hierarchy="5" level="1">
      <sharedItems count="6">
        <s v="Q1 2020"/>
        <s v="Q1 2021"/>
        <s v="Q2 2020"/>
        <s v="Q2 2021"/>
        <s v="Q3 2020"/>
        <s v="Q4 2020"/>
      </sharedItems>
    </cacheField>
  </cacheFields>
  <cacheHierarchies count="17">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2" memberValueDatatype="130" unbalanced="0">
      <fieldsUsage count="2">
        <fieldUsage x="-1"/>
        <fieldUsage x="2"/>
      </fieldsUsage>
    </cacheHierarchy>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2"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Measures].[Sum of Volume]" caption="Sum of Volume" measure="1" displayFolder="" measureGroup="Complete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1.752781828705" backgroundQuery="1" createdVersion="8" refreshedVersion="8" minRefreshableVersion="3" recordCount="0" supportSubquery="1" supportAdvancedDrill="1" xr:uid="{D382F58A-52AD-4319-A2E5-B98E9CE174EB}">
  <cacheSource type="external" connectionId="2"/>
  <cacheFields count="6">
    <cacheField name="[CompleteData].[Region_Name].[Region_Name]" caption="Region_Name" numFmtId="0" hierarchy="4" level="1">
      <sharedItems count="4">
        <s v="APAC"/>
        <s v="EMEA"/>
        <s v="LATAM"/>
        <s v="NAM"/>
      </sharedItems>
    </cacheField>
    <cacheField name="[CompleteData].[Date].[Date]" caption="Date" numFmtId="0" hierarchy="1" level="1">
      <sharedItems containsSemiMixedTypes="0" containsNonDate="0" containsDate="1" containsString="0" minDate="2020-01-31T00:00:00" maxDate="2021-07-01T00:00:00" count="15">
        <d v="2020-01-31T00:00:00"/>
        <d v="2020-02-29T00:00:00"/>
        <d v="2020-03-31T00:00:00"/>
        <d v="2020-04-30T00:00:00"/>
        <d v="2020-05-31T00:00:00"/>
        <d v="2020-06-30T00:00:00"/>
        <d v="2020-07-31T00:00:00"/>
        <d v="2020-08-31T00:00:00"/>
        <d v="2020-09-30T00:00:00"/>
        <d v="2021-01-31T00:00:00"/>
        <d v="2021-02-28T00:00:00"/>
        <d v="2021-03-31T00:00:00"/>
        <d v="2021-04-30T00:00:00"/>
        <d v="2021-05-31T00:00:00"/>
        <d v="2021-06-30T00:00:00"/>
      </sharedItems>
    </cacheField>
    <cacheField name="[CompleteData].[Date (Month)].[Date (Month)]" caption="Date (Month)" numFmtId="0" hierarchy="8" level="1">
      <sharedItems containsNonDate="0" count="9">
        <s v="Jan"/>
        <s v="Feb"/>
        <s v="Mar"/>
        <s v="Apr"/>
        <s v="May"/>
        <s v="Jun"/>
        <s v="Jul"/>
        <s v="Aug"/>
        <s v="Sep"/>
      </sharedItems>
    </cacheField>
    <cacheField name="[CompleteData].[Date (Quarter)].[Date (Quarter)]" caption="Date (Quarter)" numFmtId="0" hierarchy="7" level="1">
      <sharedItems count="4">
        <s v="Qtr1"/>
        <s v="Qtr2"/>
        <s v="Qtr3"/>
        <s v="Qtr4"/>
      </sharedItems>
    </cacheField>
    <cacheField name="[CompleteData].[Date (Year)].[Date (Year)]" caption="Date (Year)" numFmtId="0" hierarchy="6" level="1">
      <sharedItems count="2">
        <s v="2020"/>
        <s v="2021"/>
      </sharedItems>
    </cacheField>
    <cacheField name="[Measures].[Sum of Volume]" caption="Sum of Volume" numFmtId="0" hierarchy="16" level="32767"/>
  </cacheFields>
  <cacheHierarchies count="17">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2" memberValueDatatype="7" unbalanced="0">
      <fieldsUsage count="2">
        <fieldUsage x="-1"/>
        <fieldUsage x="1"/>
      </fieldsUsage>
    </cacheHierarchy>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4"/>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3"/>
      </fieldsUsage>
    </cacheHierarchy>
    <cacheHierarchy uniqueName="[CompleteData].[Date (Month)]" caption="Date (Month)" attribute="1" defaultMemberUniqueName="[CompleteData].[Date (Month)].[All]" allUniqueName="[CompleteData].[Date (Month)].[All]" dimensionUniqueName="[CompleteData]" displayFolder="" count="2" memberValueDatatype="130" unbalanced="0">
      <fieldsUsage count="2">
        <fieldUsage x="-1"/>
        <fieldUsage x="2"/>
      </fieldsUsage>
    </cacheHierarchy>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Measures].[Sum of Volume]" caption="Sum of Volume" measure="1" displayFolder="" measureGroup="CompleteData" count="0" oneField="1" hidden="1">
      <fieldsUsage count="1">
        <fieldUsage x="5"/>
      </fieldsUsage>
      <extLst>
        <ext xmlns:x15="http://schemas.microsoft.com/office/spreadsheetml/2010/11/main" uri="{B97F6D7D-B522-45F9-BDA1-12C45D357490}">
          <x15:cacheHierarchy aggregatedColumn="2"/>
        </ext>
      </extLst>
    </cacheHierarchy>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58.614099421298" backgroundQuery="1" createdVersion="3" refreshedVersion="8" minRefreshableVersion="3" recordCount="0" supportSubquery="1" supportAdvancedDrill="1" xr:uid="{CB27951D-E294-4770-BBF6-6ADABB618271}">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2"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0" memberValueDatatype="130" unbalanced="0"/>
    <cacheHierarchy uniqueName="[CompleteData].[Quarter]" caption="Quarter" attribute="1" defaultMemberUniqueName="[CompleteData].[Quarter].[All]" allUniqueName="[CompleteData].[Quarter].[All]" dimensionUniqueName="[CompleteData]" displayFolder="" count="2" memberValueDatatype="130" unbalanced="0"/>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2"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Measures].[Sum of Volume]" caption="Sum of Volume" measure="1" displayFolder="" measureGroup="Complete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3008850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58.614639814812" backgroundQuery="1" createdVersion="3" refreshedVersion="8" minRefreshableVersion="3" recordCount="0" supportSubquery="1" supportAdvancedDrill="1" xr:uid="{BC8794CD-4108-4CE9-BEC1-4301F696C900}">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0"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Measures].[Sum of Volume]" caption="Sum of Volume" measure="1" displayFolder="" measureGroup="Complete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1702908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D4138-4E8B-4C5F-A515-8F7A22818734}" name="RegionalQuarterlyData"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Region_Name" colHeaderCaption="">
  <location ref="B2:I8" firstHeaderRow="1" firstDataRow="2"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efaultSubtotal="0" defaultAttributeDrillState="1">
      <items count="6">
        <item x="0"/>
        <item x="2"/>
        <item x="4"/>
        <item x="5"/>
        <item x="1"/>
        <item x="3"/>
      </items>
    </pivotField>
  </pivotFields>
  <rowFields count="1">
    <field x="0"/>
  </rowFields>
  <rowItems count="5">
    <i>
      <x v="3"/>
    </i>
    <i>
      <x v="1"/>
    </i>
    <i>
      <x/>
    </i>
    <i>
      <x v="2"/>
    </i>
    <i t="grand">
      <x/>
    </i>
  </rowItems>
  <colFields count="1">
    <field x="2"/>
  </colFields>
  <colItems count="7">
    <i>
      <x/>
    </i>
    <i>
      <x v="1"/>
    </i>
    <i>
      <x v="2"/>
    </i>
    <i>
      <x v="3"/>
    </i>
    <i>
      <x v="4"/>
    </i>
    <i>
      <x v="5"/>
    </i>
    <i t="grand">
      <x/>
    </i>
  </colItems>
  <dataFields count="1">
    <dataField name="Sum of Volume" fld="1" baseField="0" baseItem="0" numFmtId="164"/>
  </dataFields>
  <formats count="36">
    <format dxfId="358">
      <pivotArea type="all" dataOnly="0" outline="0" fieldPosition="0"/>
    </format>
    <format dxfId="357">
      <pivotArea outline="0" collapsedLevelsAreSubtotals="1" fieldPosition="0"/>
    </format>
    <format dxfId="356">
      <pivotArea field="0" type="button" dataOnly="0" labelOnly="1" outline="0" axis="axisRow" fieldPosition="0"/>
    </format>
    <format dxfId="355">
      <pivotArea dataOnly="0" labelOnly="1" fieldPosition="0">
        <references count="1">
          <reference field="0" count="0"/>
        </references>
      </pivotArea>
    </format>
    <format dxfId="354">
      <pivotArea dataOnly="0" labelOnly="1" grandRow="1" outline="0" fieldPosition="0"/>
    </format>
    <format dxfId="353">
      <pivotArea dataOnly="0" labelOnly="1" outline="0" axis="axisValues" fieldPosition="0"/>
    </format>
    <format dxfId="352">
      <pivotArea collapsedLevelsAreSubtotals="1" fieldPosition="0">
        <references count="2">
          <reference field="0" count="0"/>
          <reference field="2" count="1" selected="0">
            <x v="1"/>
          </reference>
        </references>
      </pivotArea>
    </format>
    <format dxfId="351">
      <pivotArea dataOnly="0" labelOnly="1" fieldPosition="0">
        <references count="1">
          <reference field="2" count="1">
            <x v="1"/>
          </reference>
        </references>
      </pivotArea>
    </format>
    <format dxfId="350">
      <pivotArea collapsedLevelsAreSubtotals="1" fieldPosition="0">
        <references count="2">
          <reference field="0" count="0"/>
          <reference field="2" count="1" selected="0">
            <x v="5"/>
          </reference>
        </references>
      </pivotArea>
    </format>
    <format dxfId="349">
      <pivotArea dataOnly="0" labelOnly="1" fieldPosition="0">
        <references count="1">
          <reference field="2" count="1">
            <x v="5"/>
          </reference>
        </references>
      </pivotArea>
    </format>
    <format dxfId="348">
      <pivotArea field="2" grandRow="1" outline="0" collapsedLevelsAreSubtotals="1" axis="axisCol" fieldPosition="0">
        <references count="1">
          <reference field="2" count="1" selected="0">
            <x v="1"/>
          </reference>
        </references>
      </pivotArea>
    </format>
    <format dxfId="347">
      <pivotArea field="2" grandRow="1" outline="0" collapsedLevelsAreSubtotals="1" axis="axisCol" fieldPosition="0">
        <references count="1">
          <reference field="2" count="1" selected="0">
            <x v="5"/>
          </reference>
        </references>
      </pivotArea>
    </format>
    <format dxfId="346">
      <pivotArea dataOnly="0" labelOnly="1" fieldPosition="0">
        <references count="1">
          <reference field="2" count="1">
            <x v="1"/>
          </reference>
        </references>
      </pivotArea>
    </format>
    <format dxfId="345">
      <pivotArea dataOnly="0" labelOnly="1" fieldPosition="0">
        <references count="1">
          <reference field="2" count="1">
            <x v="5"/>
          </reference>
        </references>
      </pivotArea>
    </format>
    <format dxfId="344">
      <pivotArea field="2" grandRow="1" outline="0" collapsedLevelsAreSubtotals="1" axis="axisCol" fieldPosition="0">
        <references count="1">
          <reference field="2" count="1" selected="0">
            <x v="5"/>
          </reference>
        </references>
      </pivotArea>
    </format>
    <format dxfId="343">
      <pivotArea field="2" grandRow="1" outline="0" collapsedLevelsAreSubtotals="1" axis="axisCol" fieldPosition="0">
        <references count="1">
          <reference field="2" count="1" selected="0">
            <x v="1"/>
          </reference>
        </references>
      </pivotArea>
    </format>
    <format dxfId="342">
      <pivotArea dataOnly="0" labelOnly="1" fieldPosition="0">
        <references count="1">
          <reference field="2" count="1">
            <x v="5"/>
          </reference>
        </references>
      </pivotArea>
    </format>
    <format dxfId="341">
      <pivotArea field="2" grandRow="1" outline="0" collapsedLevelsAreSubtotals="1" axis="axisCol" fieldPosition="0">
        <references count="1">
          <reference field="2" count="1" selected="0">
            <x v="5"/>
          </reference>
        </references>
      </pivotArea>
    </format>
    <format dxfId="340">
      <pivotArea field="2" grandRow="1" outline="0" collapsedLevelsAreSubtotals="1" axis="axisCol" fieldPosition="0">
        <references count="1">
          <reference field="2" count="1" selected="0">
            <x v="1"/>
          </reference>
        </references>
      </pivotArea>
    </format>
    <format dxfId="339">
      <pivotArea dataOnly="0" labelOnly="1" fieldPosition="0">
        <references count="1">
          <reference field="2" count="1">
            <x v="1"/>
          </reference>
        </references>
      </pivotArea>
    </format>
    <format dxfId="338">
      <pivotArea outline="0" collapsedLevelsAreSubtotals="1" fieldPosition="0"/>
    </format>
    <format dxfId="337">
      <pivotArea outline="0" collapsedLevelsAreSubtotals="1" fieldPosition="0">
        <references count="1">
          <reference field="2" count="4" selected="0">
            <x v="0"/>
            <x v="1"/>
            <x v="2"/>
            <x v="3"/>
          </reference>
        </references>
      </pivotArea>
    </format>
    <format dxfId="336">
      <pivotArea field="2" type="button" dataOnly="0" labelOnly="1" outline="0" axis="axisCol" fieldPosition="0"/>
    </format>
    <format dxfId="335">
      <pivotArea type="topRight" dataOnly="0" labelOnly="1" outline="0" offset="A1:C1" fieldPosition="0"/>
    </format>
    <format dxfId="334">
      <pivotArea dataOnly="0" labelOnly="1" fieldPosition="0">
        <references count="1">
          <reference field="2" count="4">
            <x v="0"/>
            <x v="1"/>
            <x v="2"/>
            <x v="3"/>
          </reference>
        </references>
      </pivotArea>
    </format>
    <format dxfId="333">
      <pivotArea type="origin" dataOnly="0" labelOnly="1" outline="0" fieldPosition="0"/>
    </format>
    <format dxfId="332">
      <pivotArea field="0" type="button" dataOnly="0" labelOnly="1" outline="0" axis="axisRow" fieldPosition="0"/>
    </format>
    <format dxfId="331">
      <pivotArea dataOnly="0" labelOnly="1" fieldPosition="0">
        <references count="1">
          <reference field="0" count="0"/>
        </references>
      </pivotArea>
    </format>
    <format dxfId="330">
      <pivotArea dataOnly="0" labelOnly="1" grandRow="1" outline="0" fieldPosition="0"/>
    </format>
    <format dxfId="329">
      <pivotArea outline="0" collapsedLevelsAreSubtotals="1" fieldPosition="0">
        <references count="1">
          <reference field="2" count="2" selected="0">
            <x v="4"/>
            <x v="5"/>
          </reference>
        </references>
      </pivotArea>
    </format>
    <format dxfId="328">
      <pivotArea grandCol="1" outline="0" collapsedLevelsAreSubtotals="1" fieldPosition="0"/>
    </format>
    <format dxfId="327">
      <pivotArea type="topRight" dataOnly="0" labelOnly="1" outline="0" offset="D1:F1" fieldPosition="0"/>
    </format>
    <format dxfId="326">
      <pivotArea dataOnly="0" labelOnly="1" fieldPosition="0">
        <references count="1">
          <reference field="2" count="2">
            <x v="4"/>
            <x v="5"/>
          </reference>
        </references>
      </pivotArea>
    </format>
    <format dxfId="325">
      <pivotArea dataOnly="0" labelOnly="1" grandCol="1" outline="0" fieldPosition="0"/>
    </format>
    <format dxfId="324">
      <pivotArea field="2" type="button" dataOnly="0" labelOnly="1" outline="0" axis="axisCol" fieldPosition="0"/>
    </format>
    <format dxfId="323">
      <pivotArea type="topRight" dataOnly="0" labelOnly="1" outline="0" offset="A1:C1" fieldPosition="0"/>
    </format>
  </formats>
  <conditionalFormats count="6">
    <conditionalFormat priority="3">
      <pivotAreas count="1">
        <pivotArea type="data" collapsedLevelsAreSubtotals="1" fieldPosition="0">
          <references count="3">
            <reference field="4294967294" count="1" selected="0">
              <x v="0"/>
            </reference>
            <reference field="0" count="1">
              <x v="1"/>
            </reference>
            <reference field="2" count="6" selected="0">
              <x v="0"/>
              <x v="1"/>
              <x v="2"/>
              <x v="3"/>
              <x v="4"/>
              <x v="5"/>
            </reference>
          </references>
        </pivotArea>
      </pivotAreas>
    </conditionalFormat>
    <conditionalFormat priority="4">
      <pivotAreas count="1">
        <pivotArea type="data" collapsedLevelsAreSubtotals="1" fieldPosition="0">
          <references count="3">
            <reference field="4294967294" count="1" selected="0">
              <x v="0"/>
            </reference>
            <reference field="0" count="1">
              <x v="3"/>
            </reference>
            <reference field="2" count="6" selected="0">
              <x v="0"/>
              <x v="1"/>
              <x v="2"/>
              <x v="3"/>
              <x v="4"/>
              <x v="5"/>
            </reference>
          </references>
        </pivotArea>
      </pivotAreas>
    </conditionalFormat>
    <conditionalFormat priority="7">
      <pivotAreas count="1">
        <pivotArea type="data" collapsedLevelsAreSubtotals="1" fieldPosition="0">
          <references count="3">
            <reference field="4294967294" count="1" selected="0">
              <x v="0"/>
            </reference>
            <reference field="0" count="1">
              <x v="3"/>
            </reference>
            <reference field="2" count="6" selected="0">
              <x v="0"/>
              <x v="1"/>
              <x v="2"/>
              <x v="3"/>
              <x v="4"/>
              <x v="5"/>
            </reference>
          </references>
        </pivotArea>
      </pivotAreas>
    </conditionalFormat>
    <conditionalFormat priority="1">
      <pivotAreas count="1">
        <pivotArea type="data" collapsedLevelsAreSubtotals="1" fieldPosition="0">
          <references count="3">
            <reference field="4294967294" count="1" selected="0">
              <x v="0"/>
            </reference>
            <reference field="0" count="1">
              <x v="2"/>
            </reference>
            <reference field="2" count="6" selected="0">
              <x v="0"/>
              <x v="1"/>
              <x v="2"/>
              <x v="3"/>
              <x v="4"/>
              <x v="5"/>
            </reference>
          </references>
        </pivotArea>
      </pivotAreas>
    </conditionalFormat>
    <conditionalFormat priority="9">
      <pivotAreas count="1">
        <pivotArea type="data" collapsedLevelsAreSubtotals="1" fieldPosition="0">
          <references count="3">
            <reference field="4294967294" count="1" selected="0">
              <x v="0"/>
            </reference>
            <reference field="0" count="1">
              <x v="1"/>
            </reference>
            <reference field="2" count="6" selected="0">
              <x v="0"/>
              <x v="1"/>
              <x v="2"/>
              <x v="3"/>
              <x v="4"/>
              <x v="5"/>
            </reference>
          </references>
        </pivotArea>
      </pivotAreas>
    </conditionalFormat>
    <conditionalFormat priority="2">
      <pivotAreas count="1">
        <pivotArea type="data" collapsedLevelsAreSubtotals="1" fieldPosition="0">
          <references count="3">
            <reference field="4294967294" count="1" selected="0">
              <x v="0"/>
            </reference>
            <reference field="0" count="1">
              <x v="0"/>
            </reference>
            <reference field="2" count="6" selected="0">
              <x v="0"/>
              <x v="1"/>
              <x v="2"/>
              <x v="3"/>
              <x v="4"/>
              <x v="5"/>
            </reference>
          </references>
        </pivotArea>
      </pivotAreas>
    </conditionalFormat>
  </conditional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E5D34-6C2A-4E5D-ABA7-B9A4ED8ED1DB}" name="RootCauseDataTable"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Region Name" colHeaderCaption="">
  <location ref="N88:U148" firstHeaderRow="1" firstDataRow="3" firstDataCol="1"/>
  <pivotFields count="5">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sortType="descending"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autoSortScope>
        <pivotArea dataOnly="0" outline="0" fieldPosition="0">
          <references count="1">
            <reference field="4294967294" count="1" selected="0">
              <x v="0"/>
            </reference>
          </references>
        </pivotArea>
      </autoSortScope>
    </pivotField>
  </pivotFields>
  <rowFields count="2">
    <field x="0"/>
    <field x="4"/>
  </rowFields>
  <rowItems count="58">
    <i>
      <x v="3"/>
    </i>
    <i r="1">
      <x v="47"/>
    </i>
    <i r="1">
      <x v="52"/>
    </i>
    <i r="1">
      <x v="39"/>
    </i>
    <i r="1">
      <x v="36"/>
    </i>
    <i r="1">
      <x v="37"/>
    </i>
    <i r="1">
      <x v="35"/>
    </i>
    <i r="1">
      <x v="38"/>
    </i>
    <i r="1">
      <x v="45"/>
    </i>
    <i r="1">
      <x v="40"/>
    </i>
    <i r="1">
      <x v="44"/>
    </i>
    <i r="1">
      <x v="51"/>
    </i>
    <i r="1">
      <x v="48"/>
    </i>
    <i r="1">
      <x v="49"/>
    </i>
    <i r="1">
      <x v="43"/>
    </i>
    <i r="1">
      <x v="34"/>
    </i>
    <i r="1">
      <x v="33"/>
    </i>
    <i r="1">
      <x v="46"/>
    </i>
    <i r="1">
      <x v="41"/>
    </i>
    <i r="1">
      <x v="50"/>
    </i>
    <i r="1">
      <x v="42"/>
    </i>
    <i>
      <x v="1"/>
    </i>
    <i r="1">
      <x v="19"/>
    </i>
    <i r="1">
      <x v="17"/>
    </i>
    <i r="1">
      <x v="20"/>
    </i>
    <i r="1">
      <x v="16"/>
    </i>
    <i r="1">
      <x v="14"/>
    </i>
    <i r="1">
      <x v="18"/>
    </i>
    <i r="1">
      <x v="15"/>
    </i>
    <i r="1">
      <x v="21"/>
    </i>
    <i>
      <x/>
    </i>
    <i r="1">
      <x v="3"/>
    </i>
    <i r="1">
      <x v="6"/>
    </i>
    <i r="1">
      <x v="9"/>
    </i>
    <i r="1">
      <x v="11"/>
    </i>
    <i r="1">
      <x/>
    </i>
    <i r="1">
      <x v="10"/>
    </i>
    <i r="1">
      <x v="1"/>
    </i>
    <i r="1">
      <x v="5"/>
    </i>
    <i r="1">
      <x v="4"/>
    </i>
    <i r="1">
      <x v="7"/>
    </i>
    <i r="1">
      <x v="2"/>
    </i>
    <i r="1">
      <x v="13"/>
    </i>
    <i r="1">
      <x v="12"/>
    </i>
    <i r="1">
      <x v="8"/>
    </i>
    <i>
      <x v="2"/>
    </i>
    <i r="1">
      <x v="28"/>
    </i>
    <i r="1">
      <x v="32"/>
    </i>
    <i r="1">
      <x v="26"/>
    </i>
    <i r="1">
      <x v="31"/>
    </i>
    <i r="1">
      <x v="24"/>
    </i>
    <i r="1">
      <x v="22"/>
    </i>
    <i r="1">
      <x v="23"/>
    </i>
    <i r="1">
      <x v="27"/>
    </i>
    <i r="1">
      <x v="29"/>
    </i>
    <i r="1">
      <x v="30"/>
    </i>
    <i r="1">
      <x v="25"/>
    </i>
    <i t="grand">
      <x/>
    </i>
  </rowItems>
  <colFields count="2">
    <field x="2"/>
    <field x="1"/>
  </colFields>
  <colItems count="7">
    <i>
      <x/>
      <x/>
    </i>
    <i r="1">
      <x v="1"/>
    </i>
    <i r="1">
      <x v="2"/>
    </i>
    <i r="1">
      <x v="3"/>
    </i>
    <i>
      <x v="1"/>
      <x/>
    </i>
    <i r="1">
      <x v="1"/>
    </i>
    <i t="grand">
      <x/>
    </i>
  </colItems>
  <dataFields count="1">
    <dataField name="Sum of Volume" fld="3" baseField="0" baseItem="0" numFmtId="164"/>
  </dataFields>
  <formats count="70">
    <format dxfId="228">
      <pivotArea type="all" dataOnly="0" outline="0" fieldPosition="0"/>
    </format>
    <format dxfId="227">
      <pivotArea outline="0" collapsedLevelsAreSubtotals="1" fieldPosition="0"/>
    </format>
    <format dxfId="226">
      <pivotArea type="all" dataOnly="0" outline="0" fieldPosition="0"/>
    </format>
    <format dxfId="225">
      <pivotArea type="all" dataOnly="0" outline="0" fieldPosition="0"/>
    </format>
    <format dxfId="224">
      <pivotArea outline="0" collapsedLevelsAreSubtotals="1" fieldPosition="0"/>
    </format>
    <format dxfId="223">
      <pivotArea type="origin" dataOnly="0" labelOnly="1" outline="0" fieldPosition="0"/>
    </format>
    <format dxfId="222">
      <pivotArea field="2" type="button" dataOnly="0" labelOnly="1" outline="0" axis="axisCol" fieldPosition="0"/>
    </format>
    <format dxfId="221">
      <pivotArea field="1" type="button" dataOnly="0" labelOnly="1" outline="0" axis="axisCol" fieldPosition="1"/>
    </format>
    <format dxfId="220">
      <pivotArea type="topRight" dataOnly="0" labelOnly="1" outline="0" fieldPosition="0"/>
    </format>
    <format dxfId="219">
      <pivotArea field="0" type="button" dataOnly="0" labelOnly="1" outline="0" axis="axisRow" fieldPosition="0"/>
    </format>
    <format dxfId="218">
      <pivotArea dataOnly="0" labelOnly="1" fieldPosition="0">
        <references count="1">
          <reference field="0" count="0"/>
        </references>
      </pivotArea>
    </format>
    <format dxfId="217">
      <pivotArea dataOnly="0" labelOnly="1" grandRow="1" outline="0" fieldPosition="0"/>
    </format>
    <format dxfId="216">
      <pivotArea dataOnly="0" labelOnly="1" fieldPosition="0">
        <references count="1">
          <reference field="2" count="0"/>
        </references>
      </pivotArea>
    </format>
    <format dxfId="215">
      <pivotArea dataOnly="0" labelOnly="1" grandCol="1" outline="0" fieldPosition="0"/>
    </format>
    <format dxfId="214">
      <pivotArea dataOnly="0" labelOnly="1" fieldPosition="0">
        <references count="2">
          <reference field="1" count="0"/>
          <reference field="2" count="1" selected="0">
            <x v="0"/>
          </reference>
        </references>
      </pivotArea>
    </format>
    <format dxfId="213">
      <pivotArea dataOnly="0" labelOnly="1" fieldPosition="0">
        <references count="2">
          <reference field="1" count="2">
            <x v="0"/>
            <x v="1"/>
          </reference>
          <reference field="2" count="1" selected="0">
            <x v="1"/>
          </reference>
        </references>
      </pivotArea>
    </format>
    <format dxfId="212">
      <pivotArea type="all" dataOnly="0" outline="0" fieldPosition="0"/>
    </format>
    <format dxfId="211">
      <pivotArea outline="0" collapsedLevelsAreSubtotals="1" fieldPosition="0"/>
    </format>
    <format dxfId="210">
      <pivotArea type="origin" dataOnly="0" labelOnly="1" outline="0" fieldPosition="0"/>
    </format>
    <format dxfId="209">
      <pivotArea field="2" type="button" dataOnly="0" labelOnly="1" outline="0" axis="axisCol" fieldPosition="0"/>
    </format>
    <format dxfId="208">
      <pivotArea field="1" type="button" dataOnly="0" labelOnly="1" outline="0" axis="axisCol" fieldPosition="1"/>
    </format>
    <format dxfId="207">
      <pivotArea type="topRight" dataOnly="0" labelOnly="1" outline="0" fieldPosition="0"/>
    </format>
    <format dxfId="206">
      <pivotArea field="0" type="button" dataOnly="0" labelOnly="1" outline="0" axis="axisRow" fieldPosition="0"/>
    </format>
    <format dxfId="205">
      <pivotArea dataOnly="0" labelOnly="1" fieldPosition="0">
        <references count="1">
          <reference field="0" count="0"/>
        </references>
      </pivotArea>
    </format>
    <format dxfId="204">
      <pivotArea dataOnly="0" labelOnly="1" grandRow="1" outline="0" fieldPosition="0"/>
    </format>
    <format dxfId="203">
      <pivotArea dataOnly="0" labelOnly="1" fieldPosition="0">
        <references count="1">
          <reference field="2" count="0"/>
        </references>
      </pivotArea>
    </format>
    <format dxfId="202">
      <pivotArea dataOnly="0" labelOnly="1" grandCol="1" outline="0" fieldPosition="0"/>
    </format>
    <format dxfId="201">
      <pivotArea dataOnly="0" labelOnly="1" fieldPosition="0">
        <references count="2">
          <reference field="1" count="0"/>
          <reference field="2" count="1" selected="0">
            <x v="0"/>
          </reference>
        </references>
      </pivotArea>
    </format>
    <format dxfId="200">
      <pivotArea dataOnly="0" labelOnly="1" fieldPosition="0">
        <references count="2">
          <reference field="1" count="2">
            <x v="0"/>
            <x v="1"/>
          </reference>
          <reference field="2" count="1" selected="0">
            <x v="1"/>
          </reference>
        </references>
      </pivotArea>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2" type="button" dataOnly="0" labelOnly="1" outline="0" axis="axisCol" fieldPosition="0"/>
    </format>
    <format dxfId="195">
      <pivotArea field="1" type="button" dataOnly="0" labelOnly="1" outline="0" axis="axisCol" fieldPosition="1"/>
    </format>
    <format dxfId="194">
      <pivotArea type="topRight" dataOnly="0" labelOnly="1" outline="0" fieldPosition="0"/>
    </format>
    <format dxfId="193">
      <pivotArea field="0" type="button" dataOnly="0" labelOnly="1" outline="0" axis="axisRow" fieldPosition="0"/>
    </format>
    <format dxfId="192">
      <pivotArea dataOnly="0" labelOnly="1" fieldPosition="0">
        <references count="1">
          <reference field="0" count="0"/>
        </references>
      </pivotArea>
    </format>
    <format dxfId="191">
      <pivotArea dataOnly="0" labelOnly="1" grandRow="1" outline="0" fieldPosition="0"/>
    </format>
    <format dxfId="190">
      <pivotArea dataOnly="0" labelOnly="1" fieldPosition="0">
        <references count="1">
          <reference field="2" count="0"/>
        </references>
      </pivotArea>
    </format>
    <format dxfId="189">
      <pivotArea dataOnly="0" labelOnly="1" grandCol="1" outline="0" fieldPosition="0"/>
    </format>
    <format dxfId="188">
      <pivotArea dataOnly="0" labelOnly="1" fieldPosition="0">
        <references count="2">
          <reference field="1" count="0"/>
          <reference field="2" count="1" selected="0">
            <x v="0"/>
          </reference>
        </references>
      </pivotArea>
    </format>
    <format dxfId="187">
      <pivotArea dataOnly="0" labelOnly="1" fieldPosition="0">
        <references count="2">
          <reference field="1" count="2">
            <x v="0"/>
            <x v="1"/>
          </reference>
          <reference field="2" count="1" selected="0">
            <x v="1"/>
          </reference>
        </references>
      </pivotArea>
    </format>
    <format dxfId="186">
      <pivotArea dataOnly="0" labelOnly="1" grandCol="1" outline="0" fieldPosition="0"/>
    </format>
    <format dxfId="185">
      <pivotArea dataOnly="0" labelOnly="1" fieldPosition="0">
        <references count="2">
          <reference field="1" count="0"/>
          <reference field="2" count="1" selected="0">
            <x v="0"/>
          </reference>
        </references>
      </pivotArea>
    </format>
    <format dxfId="184">
      <pivotArea dataOnly="0" labelOnly="1" fieldPosition="0">
        <references count="2">
          <reference field="1" count="2">
            <x v="0"/>
            <x v="1"/>
          </reference>
          <reference field="2" count="1" selected="0">
            <x v="1"/>
          </reference>
        </references>
      </pivotArea>
    </format>
    <format dxfId="183">
      <pivotArea outline="0" collapsedLevelsAreSubtotals="1" fieldPosition="0">
        <references count="2">
          <reference field="1" count="0" selected="0"/>
          <reference field="2" count="1" selected="0">
            <x v="0"/>
          </reference>
        </references>
      </pivotArea>
    </format>
    <format dxfId="182">
      <pivotArea field="2" type="button" dataOnly="0" labelOnly="1" outline="0" axis="axisCol" fieldPosition="0"/>
    </format>
    <format dxfId="181">
      <pivotArea field="1" type="button" dataOnly="0" labelOnly="1" outline="0" axis="axisCol" fieldPosition="1"/>
    </format>
    <format dxfId="180">
      <pivotArea type="topRight" dataOnly="0" labelOnly="1" outline="0" offset="A1:B1" fieldPosition="0"/>
    </format>
    <format dxfId="179">
      <pivotArea dataOnly="0" labelOnly="1" fieldPosition="0">
        <references count="1">
          <reference field="2" count="1">
            <x v="0"/>
          </reference>
        </references>
      </pivotArea>
    </format>
    <format dxfId="178">
      <pivotArea dataOnly="0" labelOnly="1" fieldPosition="0">
        <references count="2">
          <reference field="1" count="0"/>
          <reference field="2" count="1" selected="0">
            <x v="0"/>
          </reference>
        </references>
      </pivotArea>
    </format>
    <format dxfId="177">
      <pivotArea collapsedLevelsAreSubtotals="1" fieldPosition="0">
        <references count="1">
          <reference field="0" count="1">
            <x v="3"/>
          </reference>
        </references>
      </pivotArea>
    </format>
    <format dxfId="176">
      <pivotArea collapsedLevelsAreSubtotals="1" fieldPosition="0">
        <references count="2">
          <reference field="0" count="1" selected="0">
            <x v="3"/>
          </reference>
          <reference field="4" count="20">
            <x v="33"/>
            <x v="34"/>
            <x v="35"/>
            <x v="36"/>
            <x v="37"/>
            <x v="38"/>
            <x v="39"/>
            <x v="40"/>
            <x v="41"/>
            <x v="42"/>
            <x v="43"/>
            <x v="44"/>
            <x v="45"/>
            <x v="46"/>
            <x v="47"/>
            <x v="48"/>
            <x v="49"/>
            <x v="50"/>
            <x v="51"/>
            <x v="52"/>
          </reference>
        </references>
      </pivotArea>
    </format>
    <format dxfId="175">
      <pivotArea dataOnly="0" labelOnly="1" fieldPosition="0">
        <references count="1">
          <reference field="0" count="1">
            <x v="3"/>
          </reference>
        </references>
      </pivotArea>
    </format>
    <format dxfId="174">
      <pivotArea dataOnly="0" labelOnly="1" fieldPosition="0">
        <references count="2">
          <reference field="0" count="1" selected="0">
            <x v="3"/>
          </reference>
          <reference field="4" count="20">
            <x v="33"/>
            <x v="34"/>
            <x v="35"/>
            <x v="36"/>
            <x v="37"/>
            <x v="38"/>
            <x v="39"/>
            <x v="40"/>
            <x v="41"/>
            <x v="42"/>
            <x v="43"/>
            <x v="44"/>
            <x v="45"/>
            <x v="46"/>
            <x v="47"/>
            <x v="48"/>
            <x v="49"/>
            <x v="50"/>
            <x v="51"/>
            <x v="52"/>
          </reference>
        </references>
      </pivotArea>
    </format>
    <format dxfId="173">
      <pivotArea collapsedLevelsAreSubtotals="1" fieldPosition="0">
        <references count="1">
          <reference field="0" count="1">
            <x v="1"/>
          </reference>
        </references>
      </pivotArea>
    </format>
    <format dxfId="172">
      <pivotArea collapsedLevelsAreSubtotals="1" fieldPosition="0">
        <references count="2">
          <reference field="0" count="1" selected="0">
            <x v="1"/>
          </reference>
          <reference field="4" count="8">
            <x v="14"/>
            <x v="15"/>
            <x v="16"/>
            <x v="17"/>
            <x v="18"/>
            <x v="19"/>
            <x v="20"/>
            <x v="21"/>
          </reference>
        </references>
      </pivotArea>
    </format>
    <format dxfId="171">
      <pivotArea dataOnly="0" labelOnly="1" fieldPosition="0">
        <references count="1">
          <reference field="0" count="1">
            <x v="1"/>
          </reference>
        </references>
      </pivotArea>
    </format>
    <format dxfId="170">
      <pivotArea dataOnly="0" labelOnly="1" fieldPosition="0">
        <references count="2">
          <reference field="0" count="1" selected="0">
            <x v="1"/>
          </reference>
          <reference field="4" count="8">
            <x v="14"/>
            <x v="15"/>
            <x v="16"/>
            <x v="17"/>
            <x v="18"/>
            <x v="19"/>
            <x v="20"/>
            <x v="21"/>
          </reference>
        </references>
      </pivotArea>
    </format>
    <format dxfId="169">
      <pivotArea collapsedLevelsAreSubtotals="1" fieldPosition="0">
        <references count="1">
          <reference field="0" count="1">
            <x v="0"/>
          </reference>
        </references>
      </pivotArea>
    </format>
    <format dxfId="168">
      <pivotArea collapsedLevelsAreSubtotals="1" fieldPosition="0">
        <references count="2">
          <reference field="0" count="1" selected="0">
            <x v="0"/>
          </reference>
          <reference field="4" count="14">
            <x v="0"/>
            <x v="1"/>
            <x v="2"/>
            <x v="3"/>
            <x v="4"/>
            <x v="5"/>
            <x v="6"/>
            <x v="7"/>
            <x v="8"/>
            <x v="9"/>
            <x v="10"/>
            <x v="11"/>
            <x v="12"/>
            <x v="13"/>
          </reference>
        </references>
      </pivotArea>
    </format>
    <format dxfId="167">
      <pivotArea dataOnly="0" labelOnly="1" fieldPosition="0">
        <references count="1">
          <reference field="0" count="1">
            <x v="0"/>
          </reference>
        </references>
      </pivotArea>
    </format>
    <format dxfId="166">
      <pivotArea dataOnly="0" labelOnly="1" fieldPosition="0">
        <references count="2">
          <reference field="0" count="1" selected="0">
            <x v="0"/>
          </reference>
          <reference field="4" count="14">
            <x v="0"/>
            <x v="1"/>
            <x v="2"/>
            <x v="3"/>
            <x v="4"/>
            <x v="5"/>
            <x v="6"/>
            <x v="7"/>
            <x v="8"/>
            <x v="9"/>
            <x v="10"/>
            <x v="11"/>
            <x v="12"/>
            <x v="13"/>
          </reference>
        </references>
      </pivotArea>
    </format>
    <format dxfId="165">
      <pivotArea collapsedLevelsAreSubtotals="1" fieldPosition="0">
        <references count="1">
          <reference field="0" count="1">
            <x v="2"/>
          </reference>
        </references>
      </pivotArea>
    </format>
    <format dxfId="164">
      <pivotArea collapsedLevelsAreSubtotals="1" fieldPosition="0">
        <references count="2">
          <reference field="0" count="1" selected="0">
            <x v="2"/>
          </reference>
          <reference field="4" count="11">
            <x v="22"/>
            <x v="23"/>
            <x v="24"/>
            <x v="25"/>
            <x v="26"/>
            <x v="27"/>
            <x v="28"/>
            <x v="29"/>
            <x v="30"/>
            <x v="31"/>
            <x v="32"/>
          </reference>
        </references>
      </pivotArea>
    </format>
    <format dxfId="163">
      <pivotArea dataOnly="0" labelOnly="1" fieldPosition="0">
        <references count="1">
          <reference field="0" count="1">
            <x v="2"/>
          </reference>
        </references>
      </pivotArea>
    </format>
    <format dxfId="162">
      <pivotArea dataOnly="0" labelOnly="1" fieldPosition="0">
        <references count="2">
          <reference field="0" count="1" selected="0">
            <x v="2"/>
          </reference>
          <reference field="4" count="11">
            <x v="22"/>
            <x v="23"/>
            <x v="24"/>
            <x v="25"/>
            <x v="26"/>
            <x v="27"/>
            <x v="28"/>
            <x v="29"/>
            <x v="30"/>
            <x v="31"/>
            <x v="32"/>
          </reference>
        </references>
      </pivotArea>
    </format>
    <format dxfId="161">
      <pivotArea grandCol="1" outline="0" collapsedLevelsAreSubtotals="1" fieldPosition="0"/>
    </format>
    <format dxfId="160">
      <pivotArea type="topRight" dataOnly="0" labelOnly="1" outline="0" offset="E1" fieldPosition="0"/>
    </format>
    <format dxfId="159">
      <pivotArea dataOnly="0" labelOnly="1" grandCol="1" outline="0" fieldPosition="0"/>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1" showColStripes="0" showLastColumn="1"/>
  <rowHierarchiesUsage count="2">
    <rowHierarchyUsage hierarchyUsage="4"/>
    <rowHierarchyUsage hierarchyUsage="0"/>
  </rowHierarchiesUsage>
  <colHierarchiesUsage count="2">
    <colHierarchyUsage hierarchyUsage="6"/>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BFCDB-D8CC-4FA0-80CE-7C96EA1D0E88}" name="VolumeByPeriod"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Period" colHeaderCaption="">
  <location ref="B8:G18" firstHeaderRow="1" firstDataRow="2" firstDataCol="1"/>
  <pivotFields count="6">
    <pivotField axis="axisCol"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2">
        <item x="0"/>
        <item x="1"/>
      </items>
    </pivotField>
    <pivotField dataField="1" subtotalTop="0" showAll="0" defaultSubtotal="0"/>
  </pivotFields>
  <rowFields count="4">
    <field x="4"/>
    <field x="3"/>
    <field x="2"/>
    <field x="1"/>
  </rowFields>
  <rowItems count="9">
    <i>
      <x/>
    </i>
    <i r="1">
      <x/>
    </i>
    <i r="1">
      <x v="1"/>
    </i>
    <i r="1">
      <x v="2"/>
    </i>
    <i r="1">
      <x v="3"/>
    </i>
    <i>
      <x v="1"/>
    </i>
    <i r="1">
      <x/>
    </i>
    <i r="1">
      <x v="1"/>
    </i>
    <i t="grand">
      <x/>
    </i>
  </rowItems>
  <colFields count="1">
    <field x="0"/>
  </colFields>
  <colItems count="5">
    <i>
      <x v="3"/>
    </i>
    <i>
      <x v="1"/>
    </i>
    <i>
      <x/>
    </i>
    <i>
      <x v="2"/>
    </i>
    <i t="grand">
      <x/>
    </i>
  </colItems>
  <dataFields count="1">
    <dataField name="Sum of Volume" fld="5" baseField="0" baseItem="0" numFmtId="164"/>
  </dataFields>
  <formats count="48">
    <format dxfId="276">
      <pivotArea type="all" dataOnly="0" outline="0" fieldPosition="0"/>
    </format>
    <format dxfId="275">
      <pivotArea outline="0" collapsedLevelsAreSubtotals="1" fieldPosition="0"/>
    </format>
    <format dxfId="274">
      <pivotArea type="all" dataOnly="0" outline="0" fieldPosition="0"/>
    </format>
    <format dxfId="273">
      <pivotArea collapsedLevelsAreSubtotals="1" fieldPosition="0">
        <references count="2">
          <reference field="3" count="1">
            <x v="0"/>
          </reference>
          <reference field="4" count="1" selected="0">
            <x v="0"/>
          </reference>
        </references>
      </pivotArea>
    </format>
    <format dxfId="272">
      <pivotArea collapsedLevelsAreSubtotals="1" fieldPosition="0">
        <references count="2">
          <reference field="3" count="1">
            <x v="1"/>
          </reference>
          <reference field="4" count="1" selected="0">
            <x v="0"/>
          </reference>
        </references>
      </pivotArea>
    </format>
    <format dxfId="271">
      <pivotArea collapsedLevelsAreSubtotals="1" fieldPosition="0">
        <references count="2">
          <reference field="3" count="1">
            <x v="2"/>
          </reference>
          <reference field="4" count="1" selected="0">
            <x v="0"/>
          </reference>
        </references>
      </pivotArea>
    </format>
    <format dxfId="270">
      <pivotArea collapsedLevelsAreSubtotals="1" fieldPosition="0">
        <references count="2">
          <reference field="3" count="1">
            <x v="3"/>
          </reference>
          <reference field="4" count="1" selected="0">
            <x v="0"/>
          </reference>
        </references>
      </pivotArea>
    </format>
    <format dxfId="269">
      <pivotArea collapsedLevelsAreSubtotals="1" fieldPosition="0">
        <references count="2">
          <reference field="3" count="1">
            <x v="0"/>
          </reference>
          <reference field="4" count="1" selected="0">
            <x v="1"/>
          </reference>
        </references>
      </pivotArea>
    </format>
    <format dxfId="268">
      <pivotArea collapsedLevelsAreSubtotals="1" fieldPosition="0">
        <references count="2">
          <reference field="3" count="1">
            <x v="1"/>
          </reference>
          <reference field="4" count="1" selected="0">
            <x v="1"/>
          </reference>
        </references>
      </pivotArea>
    </format>
    <format dxfId="267">
      <pivotArea dataOnly="0" fieldPosition="0">
        <references count="1">
          <reference field="4" count="0"/>
        </references>
      </pivotArea>
    </format>
    <format dxfId="266">
      <pivotArea type="all" dataOnly="0" outline="0" fieldPosition="0"/>
    </format>
    <format dxfId="265">
      <pivotArea outline="0" collapsedLevelsAreSubtotals="1" fieldPosition="0"/>
    </format>
    <format dxfId="264">
      <pivotArea type="origin" dataOnly="0" labelOnly="1" outline="0" fieldPosition="0"/>
    </format>
    <format dxfId="263">
      <pivotArea field="0" type="button" dataOnly="0" labelOnly="1" outline="0" axis="axisCol" fieldPosition="0"/>
    </format>
    <format dxfId="262">
      <pivotArea type="topRight" dataOnly="0" labelOnly="1" outline="0" fieldPosition="0"/>
    </format>
    <format dxfId="261">
      <pivotArea field="4" type="button" dataOnly="0" labelOnly="1" outline="0" axis="axisRow" fieldPosition="0"/>
    </format>
    <format dxfId="260">
      <pivotArea dataOnly="0" labelOnly="1" fieldPosition="0">
        <references count="1">
          <reference field="4" count="0"/>
        </references>
      </pivotArea>
    </format>
    <format dxfId="259">
      <pivotArea dataOnly="0" labelOnly="1" grandRow="1" outline="0" fieldPosition="0"/>
    </format>
    <format dxfId="258">
      <pivotArea dataOnly="0" labelOnly="1" fieldPosition="0">
        <references count="2">
          <reference field="3" count="0"/>
          <reference field="4" count="1" selected="0">
            <x v="0"/>
          </reference>
        </references>
      </pivotArea>
    </format>
    <format dxfId="257">
      <pivotArea dataOnly="0" labelOnly="1" fieldPosition="0">
        <references count="2">
          <reference field="3" count="2">
            <x v="0"/>
            <x v="1"/>
          </reference>
          <reference field="4" count="1" selected="0">
            <x v="1"/>
          </reference>
        </references>
      </pivotArea>
    </format>
    <format dxfId="256">
      <pivotArea dataOnly="0" labelOnly="1" fieldPosition="0">
        <references count="1">
          <reference field="0" count="0"/>
        </references>
      </pivotArea>
    </format>
    <format dxfId="255">
      <pivotArea dataOnly="0" labelOnly="1" grandCol="1" outline="0" fieldPosition="0"/>
    </format>
    <format dxfId="254">
      <pivotArea type="all" dataOnly="0" outline="0" fieldPosition="0"/>
    </format>
    <format dxfId="253">
      <pivotArea outline="0" collapsedLevelsAreSubtotals="1" fieldPosition="0"/>
    </format>
    <format dxfId="252">
      <pivotArea type="origin" dataOnly="0" labelOnly="1" outline="0" fieldPosition="0"/>
    </format>
    <format dxfId="251">
      <pivotArea field="0" type="button" dataOnly="0" labelOnly="1" outline="0" axis="axisCol" fieldPosition="0"/>
    </format>
    <format dxfId="250">
      <pivotArea type="topRight" dataOnly="0" labelOnly="1" outline="0" fieldPosition="0"/>
    </format>
    <format dxfId="249">
      <pivotArea field="4" type="button" dataOnly="0" labelOnly="1" outline="0" axis="axisRow" fieldPosition="0"/>
    </format>
    <format dxfId="248">
      <pivotArea dataOnly="0" labelOnly="1" fieldPosition="0">
        <references count="1">
          <reference field="4" count="0"/>
        </references>
      </pivotArea>
    </format>
    <format dxfId="247">
      <pivotArea dataOnly="0" labelOnly="1" grandRow="1" outline="0" fieldPosition="0"/>
    </format>
    <format dxfId="246">
      <pivotArea dataOnly="0" labelOnly="1" fieldPosition="0">
        <references count="2">
          <reference field="3" count="0"/>
          <reference field="4" count="1" selected="0">
            <x v="0"/>
          </reference>
        </references>
      </pivotArea>
    </format>
    <format dxfId="245">
      <pivotArea dataOnly="0" labelOnly="1" fieldPosition="0">
        <references count="2">
          <reference field="3" count="2">
            <x v="0"/>
            <x v="1"/>
          </reference>
          <reference field="4" count="1" selected="0">
            <x v="1"/>
          </reference>
        </references>
      </pivotArea>
    </format>
    <format dxfId="244">
      <pivotArea dataOnly="0" labelOnly="1" fieldPosition="0">
        <references count="1">
          <reference field="0" count="0"/>
        </references>
      </pivotArea>
    </format>
    <format dxfId="243">
      <pivotArea dataOnly="0" labelOnly="1" grandCol="1" outline="0" fieldPosition="0"/>
    </format>
    <format dxfId="242">
      <pivotArea type="origin" dataOnly="0" labelOnly="1" outline="0" fieldPosition="0"/>
    </format>
    <format dxfId="241">
      <pivotArea type="origin" dataOnly="0" labelOnly="1" outline="0" fieldPosition="0"/>
    </format>
    <format dxfId="240">
      <pivotArea type="all" dataOnly="0" outline="0" fieldPosition="0"/>
    </format>
    <format dxfId="239">
      <pivotArea outline="0" collapsedLevelsAreSubtotals="1" fieldPosition="0"/>
    </format>
    <format dxfId="238">
      <pivotArea type="origin" dataOnly="0" labelOnly="1" outline="0" fieldPosition="0"/>
    </format>
    <format dxfId="237">
      <pivotArea field="0" type="button" dataOnly="0" labelOnly="1" outline="0" axis="axisCol" fieldPosition="0"/>
    </format>
    <format dxfId="236">
      <pivotArea type="topRight" dataOnly="0" labelOnly="1" outline="0" fieldPosition="0"/>
    </format>
    <format dxfId="235">
      <pivotArea field="4" type="button" dataOnly="0" labelOnly="1" outline="0" axis="axisRow" fieldPosition="0"/>
    </format>
    <format dxfId="234">
      <pivotArea dataOnly="0" labelOnly="1" fieldPosition="0">
        <references count="1">
          <reference field="4" count="0"/>
        </references>
      </pivotArea>
    </format>
    <format dxfId="233">
      <pivotArea dataOnly="0" labelOnly="1" grandRow="1" outline="0" fieldPosition="0"/>
    </format>
    <format dxfId="232">
      <pivotArea dataOnly="0" labelOnly="1" fieldPosition="0">
        <references count="2">
          <reference field="3" count="0"/>
          <reference field="4" count="1" selected="0">
            <x v="0"/>
          </reference>
        </references>
      </pivotArea>
    </format>
    <format dxfId="231">
      <pivotArea dataOnly="0" labelOnly="1" fieldPosition="0">
        <references count="2">
          <reference field="3" count="2">
            <x v="0"/>
            <x v="1"/>
          </reference>
          <reference field="4" count="1" selected="0">
            <x v="1"/>
          </reference>
        </references>
      </pivotArea>
    </format>
    <format dxfId="230">
      <pivotArea dataOnly="0" labelOnly="1" fieldPosition="0">
        <references count="1">
          <reference field="0" count="0"/>
        </references>
      </pivotArea>
    </format>
    <format dxfId="229">
      <pivotArea dataOnly="0" labelOnly="1" grandCol="1" outline="0" fieldPosition="0"/>
    </format>
  </format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3" series="1">
      <pivotArea type="data" outline="0" fieldPosition="0">
        <references count="3">
          <reference field="4294967294" count="1" selected="0">
            <x v="0"/>
          </reference>
          <reference field="3" count="1" selected="0">
            <x v="3"/>
          </reference>
          <reference field="4" count="1" selected="0">
            <x v="0"/>
          </reference>
        </references>
      </pivotArea>
    </chartFormat>
    <chartFormat chart="0" format="4"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4">
    <rowHierarchyUsage hierarchyUsage="6"/>
    <rowHierarchyUsage hierarchyUsage="7"/>
    <rowHierarchyUsage hierarchyUsage="8"/>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B0ABA-3678-4671-9743-FAE42C266301}" name="VolumeByRegion"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Region Name" colHeaderCaption="">
  <location ref="B73:I80" firstHeaderRow="1" firstDataRow="3"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v="3"/>
    </i>
    <i>
      <x v="1"/>
    </i>
    <i>
      <x/>
    </i>
    <i>
      <x v="2"/>
    </i>
    <i t="grand">
      <x/>
    </i>
  </rowItems>
  <colFields count="2">
    <field x="2"/>
    <field x="1"/>
  </colFields>
  <colItems count="7">
    <i>
      <x/>
      <x/>
    </i>
    <i r="1">
      <x v="1"/>
    </i>
    <i r="1">
      <x v="2"/>
    </i>
    <i r="1">
      <x v="3"/>
    </i>
    <i>
      <x v="1"/>
      <x/>
    </i>
    <i r="1">
      <x v="1"/>
    </i>
    <i t="grand">
      <x/>
    </i>
  </colItems>
  <dataFields count="1">
    <dataField name="Sum of Volume" fld="3" baseField="0" baseItem="0" numFmtId="164"/>
  </dataFields>
  <formats count="45">
    <format dxfId="321">
      <pivotArea type="all" dataOnly="0" outline="0" fieldPosition="0"/>
    </format>
    <format dxfId="320">
      <pivotArea outline="0" collapsedLevelsAreSubtotals="1" fieldPosition="0"/>
    </format>
    <format dxfId="319">
      <pivotArea type="all" dataOnly="0" outline="0" fieldPosition="0"/>
    </format>
    <format dxfId="318">
      <pivotArea type="all" dataOnly="0" outline="0" fieldPosition="0"/>
    </format>
    <format dxfId="317">
      <pivotArea outline="0" collapsedLevelsAreSubtotals="1" fieldPosition="0"/>
    </format>
    <format dxfId="316">
      <pivotArea type="origin" dataOnly="0" labelOnly="1" outline="0" fieldPosition="0"/>
    </format>
    <format dxfId="315">
      <pivotArea field="2" type="button" dataOnly="0" labelOnly="1" outline="0" axis="axisCol" fieldPosition="0"/>
    </format>
    <format dxfId="314">
      <pivotArea field="1" type="button" dataOnly="0" labelOnly="1" outline="0" axis="axisCol" fieldPosition="1"/>
    </format>
    <format dxfId="313">
      <pivotArea type="topRight" dataOnly="0" labelOnly="1" outline="0" fieldPosition="0"/>
    </format>
    <format dxfId="312">
      <pivotArea field="0" type="button" dataOnly="0" labelOnly="1" outline="0" axis="axisRow" fieldPosition="0"/>
    </format>
    <format dxfId="311">
      <pivotArea dataOnly="0" labelOnly="1" fieldPosition="0">
        <references count="1">
          <reference field="0" count="0"/>
        </references>
      </pivotArea>
    </format>
    <format dxfId="310">
      <pivotArea dataOnly="0" labelOnly="1" grandRow="1" outline="0" fieldPosition="0"/>
    </format>
    <format dxfId="309">
      <pivotArea dataOnly="0" labelOnly="1" fieldPosition="0">
        <references count="1">
          <reference field="2" count="0"/>
        </references>
      </pivotArea>
    </format>
    <format dxfId="308">
      <pivotArea dataOnly="0" labelOnly="1" grandCol="1" outline="0" fieldPosition="0"/>
    </format>
    <format dxfId="307">
      <pivotArea dataOnly="0" labelOnly="1" fieldPosition="0">
        <references count="2">
          <reference field="1" count="0"/>
          <reference field="2" count="1" selected="0">
            <x v="0"/>
          </reference>
        </references>
      </pivotArea>
    </format>
    <format dxfId="306">
      <pivotArea dataOnly="0" labelOnly="1" fieldPosition="0">
        <references count="2">
          <reference field="1" count="2">
            <x v="0"/>
            <x v="1"/>
          </reference>
          <reference field="2" count="1" selected="0">
            <x v="1"/>
          </reference>
        </references>
      </pivotArea>
    </format>
    <format dxfId="305">
      <pivotArea type="all" dataOnly="0" outline="0" fieldPosition="0"/>
    </format>
    <format dxfId="304">
      <pivotArea outline="0" collapsedLevelsAreSubtotals="1" fieldPosition="0"/>
    </format>
    <format dxfId="303">
      <pivotArea type="origin" dataOnly="0" labelOnly="1" outline="0" fieldPosition="0"/>
    </format>
    <format dxfId="302">
      <pivotArea field="2" type="button" dataOnly="0" labelOnly="1" outline="0" axis="axisCol" fieldPosition="0"/>
    </format>
    <format dxfId="301">
      <pivotArea field="1" type="button" dataOnly="0" labelOnly="1" outline="0" axis="axisCol" fieldPosition="1"/>
    </format>
    <format dxfId="300">
      <pivotArea type="topRight" dataOnly="0" labelOnly="1" outline="0"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grandRow="1" outline="0" fieldPosition="0"/>
    </format>
    <format dxfId="296">
      <pivotArea dataOnly="0" labelOnly="1" fieldPosition="0">
        <references count="1">
          <reference field="2" count="0"/>
        </references>
      </pivotArea>
    </format>
    <format dxfId="295">
      <pivotArea dataOnly="0" labelOnly="1" grandCol="1" outline="0" fieldPosition="0"/>
    </format>
    <format dxfId="294">
      <pivotArea dataOnly="0" labelOnly="1" fieldPosition="0">
        <references count="2">
          <reference field="1" count="0"/>
          <reference field="2" count="1" selected="0">
            <x v="0"/>
          </reference>
        </references>
      </pivotArea>
    </format>
    <format dxfId="293">
      <pivotArea dataOnly="0" labelOnly="1" fieldPosition="0">
        <references count="2">
          <reference field="1" count="2">
            <x v="0"/>
            <x v="1"/>
          </reference>
          <reference field="2" count="1" selected="0">
            <x v="1"/>
          </reference>
        </references>
      </pivotArea>
    </format>
    <format dxfId="292">
      <pivotArea type="all" dataOnly="0" outline="0" fieldPosition="0"/>
    </format>
    <format dxfId="291">
      <pivotArea outline="0" collapsedLevelsAreSubtotals="1" fieldPosition="0"/>
    </format>
    <format dxfId="290">
      <pivotArea type="origin" dataOnly="0" labelOnly="1" outline="0" fieldPosition="0"/>
    </format>
    <format dxfId="289">
      <pivotArea field="2" type="button" dataOnly="0" labelOnly="1" outline="0" axis="axisCol" fieldPosition="0"/>
    </format>
    <format dxfId="288">
      <pivotArea field="1" type="button" dataOnly="0" labelOnly="1" outline="0" axis="axisCol" fieldPosition="1"/>
    </format>
    <format dxfId="287">
      <pivotArea type="topRight" dataOnly="0" labelOnly="1" outline="0" fieldPosition="0"/>
    </format>
    <format dxfId="286">
      <pivotArea field="0" type="button" dataOnly="0" labelOnly="1" outline="0" axis="axisRow" fieldPosition="0"/>
    </format>
    <format dxfId="285">
      <pivotArea dataOnly="0" labelOnly="1" fieldPosition="0">
        <references count="1">
          <reference field="0" count="0"/>
        </references>
      </pivotArea>
    </format>
    <format dxfId="284">
      <pivotArea dataOnly="0" labelOnly="1" grandRow="1" outline="0" fieldPosition="0"/>
    </format>
    <format dxfId="283">
      <pivotArea dataOnly="0" labelOnly="1" fieldPosition="0">
        <references count="1">
          <reference field="2" count="0"/>
        </references>
      </pivotArea>
    </format>
    <format dxfId="282">
      <pivotArea dataOnly="0" labelOnly="1" grandCol="1" outline="0" fieldPosition="0"/>
    </format>
    <format dxfId="281">
      <pivotArea dataOnly="0" labelOnly="1" fieldPosition="0">
        <references count="2">
          <reference field="1" count="0"/>
          <reference field="2" count="1" selected="0">
            <x v="0"/>
          </reference>
        </references>
      </pivotArea>
    </format>
    <format dxfId="280">
      <pivotArea dataOnly="0" labelOnly="1" fieldPosition="0">
        <references count="2">
          <reference field="1" count="2">
            <x v="0"/>
            <x v="1"/>
          </reference>
          <reference field="2" count="1" selected="0">
            <x v="1"/>
          </reference>
        </references>
      </pivotArea>
    </format>
    <format dxfId="279">
      <pivotArea dataOnly="0" labelOnly="1" grandCol="1" outline="0" fieldPosition="0"/>
    </format>
    <format dxfId="278">
      <pivotArea dataOnly="0" labelOnly="1" fieldPosition="0">
        <references count="2">
          <reference field="1" count="0"/>
          <reference field="2" count="1" selected="0">
            <x v="0"/>
          </reference>
        </references>
      </pivotArea>
    </format>
    <format dxfId="277">
      <pivotArea dataOnly="0" labelOnly="1" fieldPosition="0">
        <references count="2">
          <reference field="1" count="2">
            <x v="0"/>
            <x v="1"/>
          </reference>
          <reference field="2" count="1" selected="0">
            <x v="1"/>
          </reference>
        </references>
      </pivotArea>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1" showColStripes="0" showLastColumn="1"/>
  <rowHierarchiesUsage count="1">
    <rowHierarchyUsage hierarchyUsage="4"/>
  </rowHierarchiesUsage>
  <colHierarchiesUsage count="2">
    <colHierarchyUsage hierarchyUsage="6"/>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1C7A79-79C5-4894-929A-BF6539033351}" name="RC_byAverages" cacheId="2" applyNumberFormats="0" applyBorderFormats="0" applyFontFormats="0" applyPatternFormats="0" applyAlignmentFormats="0" applyWidthHeightFormats="1" dataCaption="Values" grandTotalCaption="Grand Average" updatedVersion="8" minRefreshableVersion="3" useAutoFormatting="1" subtotalHiddenItems="1" itemPrintTitles="1" createdVersion="8" indent="0" outline="1" outlineData="1" multipleFieldFilters="0" chartFormat="1" rowHeaderCaption="Region Name" colHeaderCaption="">
  <location ref="B53:I113" firstHeaderRow="1" firstDataRow="3" firstDataCol="1"/>
  <pivotFields count="5">
    <pivotField axis="axisRow" allDrilled="1" subtotalTop="0" showAll="0" defaultSubtotal="0" defaultAttributeDrillState="1">
      <items count="4">
        <item x="3"/>
        <item x="1"/>
        <item x="0"/>
        <item x="2"/>
      </items>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sortType="descending"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autoSortScope>
        <pivotArea dataOnly="0" outline="0" fieldPosition="0">
          <references count="1">
            <reference field="4294967294" count="1" selected="0">
              <x v="0"/>
            </reference>
          </references>
        </pivotArea>
      </autoSortScope>
    </pivotField>
  </pivotFields>
  <rowFields count="2">
    <field x="0"/>
    <field x="4"/>
  </rowFields>
  <rowItems count="58">
    <i>
      <x/>
    </i>
    <i r="1">
      <x v="47"/>
    </i>
    <i r="1">
      <x v="52"/>
    </i>
    <i r="1">
      <x v="39"/>
    </i>
    <i r="1">
      <x v="36"/>
    </i>
    <i r="1">
      <x v="37"/>
    </i>
    <i r="1">
      <x v="35"/>
    </i>
    <i r="1">
      <x v="38"/>
    </i>
    <i r="1">
      <x v="45"/>
    </i>
    <i r="1">
      <x v="40"/>
    </i>
    <i r="1">
      <x v="44"/>
    </i>
    <i r="1">
      <x v="51"/>
    </i>
    <i r="1">
      <x v="34"/>
    </i>
    <i r="1">
      <x v="48"/>
    </i>
    <i r="1">
      <x v="49"/>
    </i>
    <i r="1">
      <x v="43"/>
    </i>
    <i r="1">
      <x v="42"/>
    </i>
    <i r="1">
      <x v="46"/>
    </i>
    <i r="1">
      <x v="33"/>
    </i>
    <i r="1">
      <x v="41"/>
    </i>
    <i r="1">
      <x v="50"/>
    </i>
    <i>
      <x v="1"/>
    </i>
    <i r="1">
      <x v="19"/>
    </i>
    <i r="1">
      <x v="17"/>
    </i>
    <i r="1">
      <x v="20"/>
    </i>
    <i r="1">
      <x v="16"/>
    </i>
    <i r="1">
      <x v="14"/>
    </i>
    <i r="1">
      <x v="18"/>
    </i>
    <i r="1">
      <x v="15"/>
    </i>
    <i r="1">
      <x v="21"/>
    </i>
    <i>
      <x v="2"/>
    </i>
    <i r="1">
      <x v="3"/>
    </i>
    <i r="1">
      <x v="6"/>
    </i>
    <i r="1">
      <x v="9"/>
    </i>
    <i r="1">
      <x v="11"/>
    </i>
    <i r="1">
      <x/>
    </i>
    <i r="1">
      <x v="10"/>
    </i>
    <i r="1">
      <x v="1"/>
    </i>
    <i r="1">
      <x v="5"/>
    </i>
    <i r="1">
      <x v="4"/>
    </i>
    <i r="1">
      <x v="2"/>
    </i>
    <i r="1">
      <x v="7"/>
    </i>
    <i r="1">
      <x v="13"/>
    </i>
    <i r="1">
      <x v="12"/>
    </i>
    <i r="1">
      <x v="8"/>
    </i>
    <i>
      <x v="3"/>
    </i>
    <i r="1">
      <x v="28"/>
    </i>
    <i r="1">
      <x v="32"/>
    </i>
    <i r="1">
      <x v="26"/>
    </i>
    <i r="1">
      <x v="23"/>
    </i>
    <i r="1">
      <x v="31"/>
    </i>
    <i r="1">
      <x v="24"/>
    </i>
    <i r="1">
      <x v="22"/>
    </i>
    <i r="1">
      <x v="29"/>
    </i>
    <i r="1">
      <x v="27"/>
    </i>
    <i r="1">
      <x v="30"/>
    </i>
    <i r="1">
      <x v="25"/>
    </i>
    <i t="grand">
      <x/>
    </i>
  </rowItems>
  <colFields count="2">
    <field x="2"/>
    <field x="1"/>
  </colFields>
  <colItems count="7">
    <i>
      <x/>
      <x/>
    </i>
    <i r="1">
      <x v="1"/>
    </i>
    <i r="1">
      <x v="2"/>
    </i>
    <i r="1">
      <x v="3"/>
    </i>
    <i>
      <x v="1"/>
      <x/>
    </i>
    <i r="1">
      <x v="1"/>
    </i>
    <i t="grand">
      <x/>
    </i>
  </colItems>
  <dataFields count="1">
    <dataField name="Average of Volume" fld="3" subtotal="average" baseField="0" baseItem="3" numFmtId="164"/>
  </dataFields>
  <formats count="54">
    <format dxfId="53">
      <pivotArea type="all" dataOnly="0" outline="0" fieldPosition="0"/>
    </format>
    <format dxfId="52">
      <pivotArea outline="0" collapsedLevelsAreSubtotals="1" fieldPosition="0"/>
    </format>
    <format dxfId="51">
      <pivotArea type="all" dataOnly="0" outline="0"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2" type="button" dataOnly="0" labelOnly="1" outline="0" axis="axisCol" fieldPosition="0"/>
    </format>
    <format dxfId="46">
      <pivotArea field="1" type="button" dataOnly="0" labelOnly="1" outline="0" axis="axisCol" fieldPosition="1"/>
    </format>
    <format dxfId="45">
      <pivotArea type="topRight" dataOnly="0" labelOnly="1" outline="0" fieldPosition="0"/>
    </format>
    <format dxfId="44">
      <pivotArea field="0" type="button" dataOnly="0" labelOnly="1" outline="0" axis="axisRow" fieldPosition="0"/>
    </format>
    <format dxfId="43">
      <pivotArea dataOnly="0" labelOnly="1" fieldPosition="0">
        <references count="1">
          <reference field="0" count="0"/>
        </references>
      </pivotArea>
    </format>
    <format dxfId="42">
      <pivotArea dataOnly="0" labelOnly="1" grandRow="1" outline="0" fieldPosition="0"/>
    </format>
    <format dxfId="41">
      <pivotArea dataOnly="0" labelOnly="1" fieldPosition="0">
        <references count="1">
          <reference field="2" count="0"/>
        </references>
      </pivotArea>
    </format>
    <format dxfId="40">
      <pivotArea dataOnly="0" labelOnly="1" grandCol="1" outline="0" fieldPosition="0"/>
    </format>
    <format dxfId="39">
      <pivotArea dataOnly="0" labelOnly="1" fieldPosition="0">
        <references count="2">
          <reference field="1" count="0"/>
          <reference field="2" count="1" selected="0">
            <x v="0"/>
          </reference>
        </references>
      </pivotArea>
    </format>
    <format dxfId="38">
      <pivotArea dataOnly="0" labelOnly="1" fieldPosition="0">
        <references count="2">
          <reference field="1" count="2">
            <x v="0"/>
            <x v="1"/>
          </reference>
          <reference field="2" count="1" selected="0">
            <x v="1"/>
          </reference>
        </references>
      </pivotArea>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2" type="button" dataOnly="0" labelOnly="1" outline="0" axis="axisCol" fieldPosition="0"/>
    </format>
    <format dxfId="33">
      <pivotArea field="1" type="button" dataOnly="0" labelOnly="1" outline="0" axis="axisCol" fieldPosition="1"/>
    </format>
    <format dxfId="32">
      <pivotArea type="topRight" dataOnly="0" labelOnly="1" outline="0"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fieldPosition="0">
        <references count="1">
          <reference field="2" count="0"/>
        </references>
      </pivotArea>
    </format>
    <format dxfId="27">
      <pivotArea dataOnly="0" labelOnly="1" grandCol="1" outline="0" fieldPosition="0"/>
    </format>
    <format dxfId="26">
      <pivotArea dataOnly="0" labelOnly="1" fieldPosition="0">
        <references count="2">
          <reference field="1" count="0"/>
          <reference field="2" count="1" selected="0">
            <x v="0"/>
          </reference>
        </references>
      </pivotArea>
    </format>
    <format dxfId="25">
      <pivotArea dataOnly="0" labelOnly="1" fieldPosition="0">
        <references count="2">
          <reference field="1" count="2">
            <x v="0"/>
            <x v="1"/>
          </reference>
          <reference field="2" count="1" selected="0">
            <x v="1"/>
          </reference>
        </references>
      </pivotArea>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2" type="button" dataOnly="0" labelOnly="1" outline="0" axis="axisCol" fieldPosition="0"/>
    </format>
    <format dxfId="20">
      <pivotArea field="1" type="button" dataOnly="0" labelOnly="1" outline="0" axis="axisCol" fieldPosition="1"/>
    </format>
    <format dxfId="19">
      <pivotArea type="topRight" dataOnly="0" labelOnly="1" outline="0"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fieldPosition="0">
        <references count="1">
          <reference field="2" count="0"/>
        </references>
      </pivotArea>
    </format>
    <format dxfId="14">
      <pivotArea dataOnly="0" labelOnly="1" grandCol="1" outline="0" fieldPosition="0"/>
    </format>
    <format dxfId="13">
      <pivotArea dataOnly="0" labelOnly="1" fieldPosition="0">
        <references count="2">
          <reference field="1" count="0"/>
          <reference field="2" count="1" selected="0">
            <x v="0"/>
          </reference>
        </references>
      </pivotArea>
    </format>
    <format dxfId="12">
      <pivotArea dataOnly="0" labelOnly="1" fieldPosition="0">
        <references count="2">
          <reference field="1" count="2">
            <x v="0"/>
            <x v="1"/>
          </reference>
          <reference field="2" count="1" selected="0">
            <x v="1"/>
          </reference>
        </references>
      </pivotArea>
    </format>
    <format dxfId="11">
      <pivotArea dataOnly="0" labelOnly="1" grandCol="1" outline="0" fieldPosition="0"/>
    </format>
    <format dxfId="10">
      <pivotArea dataOnly="0" labelOnly="1" fieldPosition="0">
        <references count="2">
          <reference field="1" count="0"/>
          <reference field="2" count="1" selected="0">
            <x v="0"/>
          </reference>
        </references>
      </pivotArea>
    </format>
    <format dxfId="9">
      <pivotArea dataOnly="0" labelOnly="1" fieldPosition="0">
        <references count="2">
          <reference field="1" count="2">
            <x v="0"/>
            <x v="1"/>
          </reference>
          <reference field="2" count="1" selected="0">
            <x v="1"/>
          </reference>
        </references>
      </pivotArea>
    </format>
    <format dxfId="8">
      <pivotArea outline="0" collapsedLevelsAreSubtotals="1" fieldPosition="0">
        <references count="2">
          <reference field="1" count="0" selected="0"/>
          <reference field="2" count="1" selected="0">
            <x v="0"/>
          </reference>
        </references>
      </pivotArea>
    </format>
    <format dxfId="7">
      <pivotArea field="2" type="button" dataOnly="0" labelOnly="1" outline="0" axis="axisCol" fieldPosition="0"/>
    </format>
    <format dxfId="6">
      <pivotArea field="1" type="button" dataOnly="0" labelOnly="1" outline="0" axis="axisCol" fieldPosition="1"/>
    </format>
    <format dxfId="5">
      <pivotArea type="topRight" dataOnly="0" labelOnly="1" outline="0" offset="A1:B1" fieldPosition="0"/>
    </format>
    <format dxfId="4">
      <pivotArea dataOnly="0" labelOnly="1" fieldPosition="0">
        <references count="1">
          <reference field="2" count="1">
            <x v="0"/>
          </reference>
        </references>
      </pivotArea>
    </format>
    <format dxfId="3">
      <pivotArea dataOnly="0" labelOnly="1" fieldPosition="0">
        <references count="2">
          <reference field="1" count="0"/>
          <reference field="2" count="1" selected="0">
            <x v="0"/>
          </reference>
        </references>
      </pivotArea>
    </format>
    <format dxfId="2">
      <pivotArea grandCol="1" outline="0" collapsedLevelsAreSubtotals="1" fieldPosition="0"/>
    </format>
    <format dxfId="1">
      <pivotArea type="topRight" dataOnly="0" labelOnly="1" outline="0" offset="E1" fieldPosition="0"/>
    </format>
    <format dxfId="0">
      <pivotArea dataOnly="0" labelOnly="1" grandCol="1" outline="0" fieldPosition="0"/>
    </format>
  </formats>
  <conditionalFormats count="2">
    <conditionalFormat priority="5">
      <pivotAreas count="4">
        <pivotArea type="data" collapsedLevelsAreSubtotals="1" fieldPosition="0">
          <references count="3">
            <reference field="4294967294" count="1" selected="0">
              <x v="0"/>
            </reference>
            <reference field="0" count="1" selected="0">
              <x v="3"/>
            </reference>
            <reference field="4" count="11">
              <x v="22"/>
              <x v="23"/>
              <x v="24"/>
              <x v="25"/>
              <x v="26"/>
              <x v="27"/>
              <x v="28"/>
              <x v="29"/>
              <x v="30"/>
              <x v="31"/>
              <x v="32"/>
            </reference>
          </references>
        </pivotArea>
        <pivotArea type="data" collapsedLevelsAreSubtotals="1" fieldPosition="0">
          <references count="3">
            <reference field="4294967294" count="1" selected="0">
              <x v="0"/>
            </reference>
            <reference field="0" count="1" selected="0">
              <x v="2"/>
            </reference>
            <reference field="4" count="14">
              <x v="0"/>
              <x v="1"/>
              <x v="2"/>
              <x v="3"/>
              <x v="4"/>
              <x v="5"/>
              <x v="6"/>
              <x v="7"/>
              <x v="8"/>
              <x v="9"/>
              <x v="10"/>
              <x v="11"/>
              <x v="12"/>
              <x v="13"/>
            </reference>
          </references>
        </pivotArea>
        <pivotArea type="data" collapsedLevelsAreSubtotals="1" fieldPosition="0">
          <references count="3">
            <reference field="4294967294" count="1" selected="0">
              <x v="0"/>
            </reference>
            <reference field="0" count="1" selected="0">
              <x v="1"/>
            </reference>
            <reference field="4" count="8">
              <x v="14"/>
              <x v="15"/>
              <x v="16"/>
              <x v="17"/>
              <x v="18"/>
              <x v="19"/>
              <x v="20"/>
              <x v="21"/>
            </reference>
          </references>
        </pivotArea>
        <pivotArea type="data" collapsedLevelsAreSubtotals="1" fieldPosition="0">
          <references count="3">
            <reference field="4294967294" count="1" selected="0">
              <x v="0"/>
            </reference>
            <reference field="0" count="1" selected="0">
              <x v="0"/>
            </reference>
            <reference field="4" count="20">
              <x v="33"/>
              <x v="34"/>
              <x v="35"/>
              <x v="36"/>
              <x v="37"/>
              <x v="38"/>
              <x v="39"/>
              <x v="40"/>
              <x v="41"/>
              <x v="42"/>
              <x v="43"/>
              <x v="44"/>
              <x v="45"/>
              <x v="46"/>
              <x v="47"/>
              <x v="48"/>
              <x v="49"/>
              <x v="50"/>
              <x v="51"/>
              <x v="52"/>
            </reference>
          </references>
        </pivotArea>
      </pivotAreas>
    </conditionalFormat>
    <conditionalFormat priority="12">
      <pivotAreas count="4">
        <pivotArea type="data" collapsedLevelsAreSubtotals="1" fieldPosition="0">
          <references count="3">
            <reference field="4294967294" count="1" selected="0">
              <x v="0"/>
            </reference>
            <reference field="0" count="1" selected="0">
              <x v="0"/>
            </reference>
            <reference field="4" count="20">
              <x v="33"/>
              <x v="34"/>
              <x v="35"/>
              <x v="36"/>
              <x v="37"/>
              <x v="38"/>
              <x v="39"/>
              <x v="40"/>
              <x v="41"/>
              <x v="42"/>
              <x v="43"/>
              <x v="44"/>
              <x v="45"/>
              <x v="46"/>
              <x v="47"/>
              <x v="48"/>
              <x v="49"/>
              <x v="50"/>
              <x v="51"/>
              <x v="52"/>
            </reference>
          </references>
        </pivotArea>
        <pivotArea type="data" collapsedLevelsAreSubtotals="1" fieldPosition="0">
          <references count="3">
            <reference field="4294967294" count="1" selected="0">
              <x v="0"/>
            </reference>
            <reference field="0" count="1" selected="0">
              <x v="1"/>
            </reference>
            <reference field="4" count="8">
              <x v="14"/>
              <x v="15"/>
              <x v="16"/>
              <x v="17"/>
              <x v="18"/>
              <x v="19"/>
              <x v="20"/>
              <x v="21"/>
            </reference>
          </references>
        </pivotArea>
        <pivotArea type="data" collapsedLevelsAreSubtotals="1" fieldPosition="0">
          <references count="3">
            <reference field="4294967294" count="1" selected="0">
              <x v="0"/>
            </reference>
            <reference field="0" count="1" selected="0">
              <x v="2"/>
            </reference>
            <reference field="4" count="14">
              <x v="0"/>
              <x v="1"/>
              <x v="2"/>
              <x v="3"/>
              <x v="4"/>
              <x v="5"/>
              <x v="6"/>
              <x v="7"/>
              <x v="8"/>
              <x v="9"/>
              <x v="10"/>
              <x v="11"/>
              <x v="12"/>
              <x v="13"/>
            </reference>
          </references>
        </pivotArea>
        <pivotArea type="data" collapsedLevelsAreSubtotals="1" fieldPosition="0">
          <references count="3">
            <reference field="4294967294" count="1" selected="0">
              <x v="0"/>
            </reference>
            <reference field="0" count="1" selected="0">
              <x v="3"/>
            </reference>
            <reference field="4" count="11">
              <x v="22"/>
              <x v="23"/>
              <x v="24"/>
              <x v="25"/>
              <x v="26"/>
              <x v="27"/>
              <x v="28"/>
              <x v="29"/>
              <x v="30"/>
              <x v="31"/>
              <x v="32"/>
            </reference>
          </references>
        </pivotArea>
      </pivotAreas>
    </conditionalFormat>
  </conditional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Volume"/>
  </pivotHierarchies>
  <pivotTableStyleInfo name="PivotStyleLight16" showRowHeaders="1" showColHeaders="1" showRowStripes="1" showColStripes="0" showLastColumn="1"/>
  <rowHierarchiesUsage count="2">
    <rowHierarchyUsage hierarchyUsage="4"/>
    <rowHierarchyUsage hierarchyUsage="0"/>
  </rowHierarchiesUsage>
  <colHierarchiesUsage count="2">
    <colHierarchyUsage hierarchyUsage="6"/>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8BDED1CB-BDDB-46F3-9438-0DE755687637}" sourceName="[CompleteData].[Quarter]">
  <pivotTables>
    <pivotTable tabId="81" name="RegionalQuarterlyData"/>
  </pivotTables>
  <data>
    <olap pivotCacheId="1530088502">
      <levels count="2">
        <level uniqueName="[CompleteData].[Quarter].[(All)]" sourceCaption="(All)" count="0"/>
        <level uniqueName="[CompleteData].[Quarter].[Quarter]" sourceCaption="Quarter" count="6">
          <ranges>
            <range startItem="0">
              <i n="[CompleteData].[Quarter].&amp;[Q1 2020]" c="Q1 2020"/>
              <i n="[CompleteData].[Quarter].&amp;[Q1 2021]" c="Q1 2021"/>
              <i n="[CompleteData].[Quarter].&amp;[Q2 2020]" c="Q2 2020"/>
              <i n="[CompleteData].[Quarter].&amp;[Q2 2021]" c="Q2 2021"/>
              <i n="[CompleteData].[Quarter].&amp;[Q3 2020]" c="Q3 2020"/>
              <i n="[CompleteData].[Quarter].&amp;[Q4 2020]" c="Q4 2020"/>
            </range>
          </ranges>
        </level>
      </levels>
      <selections count="1">
        <selection n="[CompleteData].[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1EBC1146-B9FA-4A3E-99B6-795A152ADAC8}" sourceName="[CompleteData].[Region_Name]">
  <pivotTables>
    <pivotTable tabId="81" name="RegionalQuarterlyData"/>
  </pivotTables>
  <data>
    <olap pivotCacheId="1170290879">
      <levels count="2">
        <level uniqueName="[CompleteData].[Region_Name].[(All)]" sourceCaption="(All)" count="0"/>
        <level uniqueName="[CompleteData].[Region_Name].[Region_Name]" sourceCaption="Region_Name" count="4">
          <ranges>
            <range startItem="0">
              <i n="[CompleteData].[Region_Name].&amp;[APAC]" c="APAC"/>
              <i n="[CompleteData].[Region_Name].&amp;[EMEA]" c="EMEA"/>
              <i n="[CompleteData].[Region_Name].&amp;[LATAM]" c="LATAM"/>
              <i n="[CompleteData].[Region_Name].&amp;[NAM]" c="NAM"/>
            </range>
          </ranges>
        </level>
      </levels>
      <selections count="1">
        <selection n="[CompleteData].[Region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1" xr10:uid="{4C664CCC-4A8F-4410-901B-2226340BC560}" sourceName="[CompleteData].[Region_Name]">
  <pivotTables>
    <pivotTable tabId="82" name="VolumeByPeriod"/>
  </pivotTables>
  <data>
    <olap pivotCacheId="1170290879">
      <levels count="2">
        <level uniqueName="[CompleteData].[Region_Name].[(All)]" sourceCaption="(All)" count="0"/>
        <level uniqueName="[CompleteData].[Region_Name].[Region_Name]" sourceCaption="Region_Name" count="4">
          <ranges>
            <range startItem="0">
              <i n="[CompleteData].[Region_Name].&amp;[APAC]" c="APAC"/>
              <i n="[CompleteData].[Region_Name].&amp;[EMEA]" c="EMEA"/>
              <i n="[CompleteData].[Region_Name].&amp;[LATAM]" c="LATAM"/>
              <i n="[CompleteData].[Region_Name].&amp;[NAM]" c="NAM"/>
            </range>
          </ranges>
        </level>
      </levels>
      <selections count="1">
        <selection n="[CompleteData].[Region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694A1EED-1EA5-41B2-80EE-D8AEB4512664}" cache="Slicer_Quarter" caption="Quarter" columnCount="6" level="1" rowHeight="225425"/>
  <slicer name="Region_Name" xr10:uid="{6A601ADE-08E6-4C21-B645-0762956FB380}" cache="Slicer_Region_Name" caption="Region_Name" columnCount="4"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Name 1" xr10:uid="{CA5735DB-3131-4E1A-9BCB-14BFCCB4C8E5}" cache="Slicer_Region_Name1" caption="Region_Name" columnCount="2"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D390C8-2CEF-4BD3-A23A-8D76580EF29B}" name="VolumeByClient" displayName="VolumeByClient" ref="A1:C908" totalsRowShown="0" headerRowDxfId="381">
  <autoFilter ref="A1:C908" xr:uid="{EAD390C8-2CEF-4BD3-A23A-8D76580EF29B}"/>
  <tableColumns count="3">
    <tableColumn id="1" xr3:uid="{98835A69-CB35-46D5-BA32-5F0D1813F6B1}" name="Client_ID" dataDxfId="380"/>
    <tableColumn id="2" xr3:uid="{A7B366D3-20D0-4DB3-B759-054ACBD1BFC3}" name="Date" dataDxfId="379"/>
    <tableColumn id="3" xr3:uid="{1E2DD683-5E1E-4D4E-8CAB-3378FBE29F0B}" name="Volume" dataDxfId="378" dataCellStyle="Comma"/>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E7D0F9-7815-40FC-A45C-1519247EBCAA}" name="YOY_Growth" displayName="YOY_Growth" ref="J75:M80" totalsRowShown="0" headerRowDxfId="119" tableBorderDxfId="118">
  <tableColumns count="4">
    <tableColumn id="1" xr3:uid="{460CB997-B0AD-4AF4-868E-B711DB7F2D0E}" name="Q1 - Q1" dataDxfId="117">
      <calculatedColumnFormula>$G76-$C76</calculatedColumnFormula>
    </tableColumn>
    <tableColumn id="2" xr3:uid="{438EA9B1-005E-4D51-AAF6-DCE477597826}" name="Q1 % Growth" dataDxfId="116" dataCellStyle="Percent">
      <calculatedColumnFormula>($G76 / $C76) -1</calculatedColumnFormula>
    </tableColumn>
    <tableColumn id="3" xr3:uid="{874022F0-3BF8-4B96-A44E-CC227A7B6C27}" name="Q2 - Q2" dataDxfId="115">
      <calculatedColumnFormula>$H76 - $D76</calculatedColumnFormula>
    </tableColumn>
    <tableColumn id="4" xr3:uid="{ACF3E121-067B-46A7-8C6F-954C73243944}" name="Q2 % Growth" dataDxfId="114" dataCellStyle="Percent">
      <calculatedColumnFormula>($H76 / $D76) -1</calculatedColumnFormula>
    </tableColumn>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C79857-791D-411D-ACA9-31918BDF8D01}" name="QOQ_Growth" displayName="QOQ_Growth" ref="N75:Q80" totalsRowShown="0" headerRowDxfId="113" headerRowBorderDxfId="112" tableBorderDxfId="111">
  <tableColumns count="4">
    <tableColumn id="1" xr3:uid="{C711A4C2-D342-4E85-8E86-EEBBC61E9B83}" name="Q2 - Q1" dataDxfId="110">
      <calculatedColumnFormula>$D76 - $C76</calculatedColumnFormula>
    </tableColumn>
    <tableColumn id="2" xr3:uid="{58B6211F-C136-4D57-8B7D-883BE3D84C23}" name="2020 % Growth" dataDxfId="109" dataCellStyle="Percent">
      <calculatedColumnFormula>($D76 / $C76) - 1</calculatedColumnFormula>
    </tableColumn>
    <tableColumn id="3" xr3:uid="{70BBAE90-B203-42AA-BD28-D7485CC2A879}" name="Q2 - Q1 " dataDxfId="108">
      <calculatedColumnFormula>$H76 - $G76</calculatedColumnFormula>
    </tableColumn>
    <tableColumn id="4" xr3:uid="{81523484-E787-4B4F-92D7-0DBEBDE3CA0D}" name="2021 % Growth" dataDxfId="107" dataCellStyle="Percent">
      <calculatedColumnFormula>($H76 / $G76) - 1</calculatedColumnFormula>
    </tableColumn>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054478-C0B0-4C2B-B2AC-905271ACA9A2}" name="FCST" displayName="FCST" ref="B89:H94" totalsRowCount="1" tableBorderDxfId="106">
  <tableColumns count="7">
    <tableColumn id="1" xr3:uid="{A9C7B6BA-C5B9-435D-96B1-E8E3BF926104}" name="Region Name" totalsRowLabel="Total" dataDxfId="105" totalsRowDxfId="104"/>
    <tableColumn id="2" xr3:uid="{B45DDB53-C755-40FB-A462-0939CE891DE8}" name="Expected (A)" totalsRowFunction="custom" dataDxfId="103" totalsRowDxfId="102">
      <calculatedColumnFormula>($D76 * $K76) + $D76</calculatedColumnFormula>
      <totalsRowFormula>($D80 * $K80) + $D80</totalsRowFormula>
    </tableColumn>
    <tableColumn id="3" xr3:uid="{31B9A7F3-CC74-4CFC-9BED-B551735D0CB5}" name="Expected (B)" totalsRowFunction="custom" dataDxfId="101" totalsRowDxfId="100">
      <calculatedColumnFormula>($G76 * $O76) + $G76</calculatedColumnFormula>
      <totalsRowFormula>($G80 * $O80) + $G80</totalsRowFormula>
    </tableColumn>
    <tableColumn id="4" xr3:uid="{0D1EBE8C-ED86-4BB8-B901-403F871FE4B0}" name="Equal FCST" totalsRowFunction="custom" dataDxfId="99" totalsRowDxfId="98">
      <calculatedColumnFormula>$C90 = $D90</calculatedColumnFormula>
      <totalsRowFormula>$C94 = $D94</totalsRowFormula>
    </tableColumn>
    <tableColumn id="5" xr3:uid="{41009F49-9CCE-4887-9F1E-E82E80B741DD}" name="Observed" totalsRowFunction="sum" dataDxfId="97" totalsRowDxfId="96" dataCellStyle="Comma"/>
    <tableColumn id="6" xr3:uid="{01FEFBE5-DD7E-42DA-9779-3AA8B78102DB}" name="Volume Gap" totalsRowFunction="custom" dataDxfId="95" totalsRowDxfId="94">
      <calculatedColumnFormula xml:space="preserve"> $D90 - $F90</calculatedColumnFormula>
      <totalsRowFormula xml:space="preserve"> $D94 - $F94</totalsRowFormula>
    </tableColumn>
    <tableColumn id="7" xr3:uid="{AAFFC7CA-ABD0-4765-9D43-A68BCA655639}" name="Gap %" totalsRowFunction="custom" dataDxfId="93" totalsRowDxfId="92" dataCellStyle="Percent">
      <calculatedColumnFormula>$G90 / $G$94</calculatedColumnFormula>
      <totalsRowFormula>$G94 / $G$94</totalsRowFormula>
    </tableColumn>
  </tableColumns>
  <tableStyleInfo name="TableStyleMedium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AF1CD74-1A11-4B44-B990-AEEF7776FDA9}" name="RC_ClientCount" displayName="RC_ClientCount" ref="B139:H144" totalsRowCount="1" headerRowDxfId="91" dataDxfId="90">
  <autoFilter ref="B139:H143" xr:uid="{AAF1CD74-1A11-4B44-B990-AEEF7776FDA9}"/>
  <tableColumns count="7">
    <tableColumn id="1" xr3:uid="{6C2B154E-4620-430C-ADC0-65F55C0A1EB9}" name="Region Name" totalsRowLabel="Total" dataDxfId="89" totalsRowDxfId="88"/>
    <tableColumn id="2" xr3:uid="{E4D32C9B-33B9-47B5-8525-27FF8148F070}" name="Qtr1" totalsRowFunction="sum" dataDxfId="87" totalsRowDxfId="86"/>
    <tableColumn id="3" xr3:uid="{06FD43C7-8BC3-4B84-99F7-956C6BE63EE0}" name="Qtr2" totalsRowFunction="sum" dataDxfId="85" totalsRowDxfId="84"/>
    <tableColumn id="4" xr3:uid="{A54B7CE3-AF08-456B-BA4F-A243DFDD5ACE}" name="Qtr3" totalsRowFunction="sum" dataDxfId="83" totalsRowDxfId="82"/>
    <tableColumn id="5" xr3:uid="{85E20050-CFEC-49CC-8EBC-B1D04A5C7B5C}" name="Qtr4" totalsRowFunction="sum" dataDxfId="81" totalsRowDxfId="80"/>
    <tableColumn id="6" xr3:uid="{9520039D-491B-4000-9C7E-16AAAA3CC82D}" name="Qtr1 " totalsRowFunction="sum" dataDxfId="79" totalsRowDxfId="78"/>
    <tableColumn id="7" xr3:uid="{5A6C16DB-0705-4DD0-9C4E-6457283A5D29}" name="Qtr2 " totalsRowFunction="sum" dataDxfId="77" totalsRowDxfId="76"/>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46E1531-3CD8-4CDC-A63A-1818F44E239B}" name="RC_VolumeClientAverage" displayName="RC_VolumeClientAverage" ref="B155:H160" totalsRowCount="1" headerRowDxfId="75" dataDxfId="74" dataCellStyle="Comma">
  <autoFilter ref="B155:H159" xr:uid="{846E1531-3CD8-4CDC-A63A-1818F44E239B}"/>
  <tableColumns count="7">
    <tableColumn id="1" xr3:uid="{131DC0C2-B783-4842-AA39-2F18E1168F99}" name="Region Name" totalsRowLabel="Average by Totals" dataDxfId="73" totalsRowDxfId="72"/>
    <tableColumn id="2" xr3:uid="{3913FBE8-2606-4F2F-A810-45B45BDC483B}" name="Qtr1" totalsRowFunction="custom" dataDxfId="71" totalsRowDxfId="70" dataCellStyle="Comma">
      <totalsRowFormula>C80 / $G$144</totalsRowFormula>
    </tableColumn>
    <tableColumn id="3" xr3:uid="{CB1947BC-AF12-43BE-988C-6DF46760858C}" name="Qtr2" totalsRowFunction="custom" dataDxfId="69" totalsRowDxfId="68" dataCellStyle="Comma">
      <totalsRowFormula>D80 / $G$144</totalsRowFormula>
    </tableColumn>
    <tableColumn id="4" xr3:uid="{D838F2DE-8765-4554-9AE4-3E9401C6AEFF}" name="Qtr3" totalsRowFunction="custom" dataDxfId="67" totalsRowDxfId="66" dataCellStyle="Comma">
      <totalsRowFormula>E80 / $G$144</totalsRowFormula>
    </tableColumn>
    <tableColumn id="5" xr3:uid="{EF440355-C47F-45B2-A3C0-9943F019680D}" name="Qtr4" totalsRowFunction="custom" dataDxfId="65" totalsRowDxfId="64" dataCellStyle="Comma">
      <totalsRowFormula>F80 / $G$144</totalsRowFormula>
    </tableColumn>
    <tableColumn id="6" xr3:uid="{EEEF3CF2-2EAA-470D-859E-7F91DA5E68D9}" name="Qtr1 " totalsRowFunction="custom" dataDxfId="63" totalsRowDxfId="62" dataCellStyle="Comma">
      <totalsRowFormula>G80 / $G$144</totalsRowFormula>
    </tableColumn>
    <tableColumn id="7" xr3:uid="{43F28979-95A7-4E62-B447-DB093A1046DC}" name="Qtr2 " totalsRowFunction="custom" dataDxfId="61" totalsRowDxfId="60" dataCellStyle="Comma">
      <totalsRowFormula>H80 / $G$144</totalsRow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7B69A3-29A4-448E-824D-764E0D2F3524}" name="GeoIDbyClientID" displayName="GeoIDbyClientID" ref="A1:B54" totalsRowShown="0" headerRowDxfId="377" dataDxfId="376">
  <autoFilter ref="A1:B54" xr:uid="{597B69A3-29A4-448E-824D-764E0D2F3524}"/>
  <tableColumns count="2">
    <tableColumn id="1" xr3:uid="{CF924512-47C5-4DB6-855E-81D2B79C59CE}" name="Client_ID" dataDxfId="375"/>
    <tableColumn id="2" xr3:uid="{980A6BB9-A590-476B-BC42-320D65C50894}" name="Geo_ID" dataDxfId="37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DDA9D6-FAEA-44BC-91CD-72BB116B7372}" name="CompleteData" displayName="CompleteData" ref="A1:F908" totalsRowShown="0" headerRowDxfId="373" dataDxfId="372">
  <autoFilter ref="A1:F908" xr:uid="{54DDA9D6-FAEA-44BC-91CD-72BB116B7372}"/>
  <tableColumns count="6">
    <tableColumn id="1" xr3:uid="{AC29EADC-57A0-489D-B22B-04C1083B8ED2}" name="Client_ID" dataDxfId="371"/>
    <tableColumn id="2" xr3:uid="{5D90DAA4-F5EC-4099-9B45-820FD550C46B}" name="Date" dataDxfId="370"/>
    <tableColumn id="3" xr3:uid="{31092823-2E6E-4E60-8E00-899A6D9A4189}" name="Volume" dataDxfId="369" dataCellStyle="Comma"/>
    <tableColumn id="5" xr3:uid="{308A7FB8-802D-46B3-B3E4-59AFFED68B66}" name="Geo_ID" dataDxfId="368">
      <calculatedColumnFormula>VLOOKUP(CompleteData[[#This Row],[Client_ID]], GeoIDbyClientID[], 2,FALSE)</calculatedColumnFormula>
    </tableColumn>
    <tableColumn id="6" xr3:uid="{CA23FD39-A07A-4D6B-A60A-A508A1379414}" name="Region_Name" dataDxfId="367">
      <calculatedColumnFormula>INDEX(GeoNameIndex[], MATCH(CompleteData[[#This Row],[Geo_ID]], GeoNameIndex[Geo ID], 0), 2)</calculatedColumnFormula>
    </tableColumn>
    <tableColumn id="4" xr3:uid="{073375D3-4694-40FE-A50D-9DD5720FD926}" name="Quarter" dataDxfId="366">
      <calculatedColumnFormula>"Q" &amp; ROUNDUP(MONTH(CompleteData[Date])/3, 0) &amp; " " &amp; YEAR(CompleteData[[#This Row],[Date]])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80285E-4D8F-41F2-B166-A1703C018595}" name="GeoNameIndex" displayName="GeoNameIndex" ref="K1:L5" totalsRowShown="0" headerRowDxfId="365" dataDxfId="364">
  <autoFilter ref="K1:L5" xr:uid="{9180285E-4D8F-41F2-B166-A1703C018595}"/>
  <tableColumns count="2">
    <tableColumn id="1" xr3:uid="{1B07F7AE-A19C-4A2F-B7D5-3ED4A9D1B382}" name="Geo ID" dataDxfId="363"/>
    <tableColumn id="2" xr3:uid="{FF64A75B-9072-4348-9329-9468D718259E}" name="Region_Name" dataDxfId="36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94E107-49FC-410E-8329-6450FEDEB938}" name="VolumeByGeography" displayName="VolumeByGeography" ref="H1:I5" totalsRowShown="0" headerRowDxfId="361">
  <autoFilter ref="H1:I5" xr:uid="{8994E107-49FC-410E-8329-6450FEDEB938}"/>
  <tableColumns count="2">
    <tableColumn id="1" xr3:uid="{BDEF5A4F-5ADF-49A9-8E05-FDFD876AA0C0}" name="Geo_ID" dataDxfId="360"/>
    <tableColumn id="2" xr3:uid="{850E13C3-BAF0-447B-A887-71B87B13EFBE}" name="Vol_by_Geo" dataDxfId="359">
      <calculatedColumnFormula>SUMIF(CompleteData[Geo_ID], H2, CompleteData[Volume])</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A372AC7-BDEF-4242-8C15-DAC007CA9B96}" name="SeasonalDrop" displayName="SeasonalDrop" ref="I44:K49" totalsRowCount="1" headerRowDxfId="158" dataDxfId="157" totalsRowDxfId="155" tableBorderDxfId="156">
  <tableColumns count="3">
    <tableColumn id="1" xr3:uid="{37018974-C390-4151-81F2-4C337CC7A5CD}" name="Region Name" totalsRowLabel="Total by Region" dataDxfId="154" totalsRowDxfId="153"/>
    <tableColumn id="2" xr3:uid="{070FB8D5-CDAC-428D-B158-7FDE61EA3741}" name="Amount" totalsRowFunction="sum" dataDxfId="152" totalsRowDxfId="151">
      <calculatedColumnFormula>$E76 - $D76</calculatedColumnFormula>
    </tableColumn>
    <tableColumn id="3" xr3:uid="{84877957-09F1-4EA6-BB1F-82E0DDAC6946}" name="Q2-Q3 %" totalsRowFunction="custom" dataDxfId="150" totalsRowDxfId="149" dataCellStyle="Percent">
      <calculatedColumnFormula>($E76 / $D76)-1</calculatedColumnFormula>
      <totalsRowFormula>($E80 / $D80)-1</totalsRowFormula>
    </tableColumn>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358F7B-9646-417D-8A8F-43E5AA898305}" name="Seasonal_Increase" displayName="Seasonal_Increase" ref="M44:P49" totalsRowCount="1" headerRowDxfId="148" dataDxfId="147" totalsRowDxfId="146">
  <tableColumns count="4">
    <tableColumn id="1" xr3:uid="{AA3BA223-1C37-4304-9758-BADBD2389F20}" name="Region Name" totalsRowLabel="Total by Region" dataDxfId="145" totalsRowDxfId="144"/>
    <tableColumn id="2" xr3:uid="{4BCDD7E6-2EB3-4CBB-9155-039A3F799C44}" name="Q3-Q4 %" totalsRowFunction="custom" dataDxfId="143" totalsRowDxfId="142" dataCellStyle="Percent" totalsRowCellStyle="Percent">
      <calculatedColumnFormula>($F76 / $E76) -1</calculatedColumnFormula>
      <totalsRowFormula>($F80 / $E80) -1</totalsRowFormula>
    </tableColumn>
    <tableColumn id="3" xr3:uid="{309BEF00-E0C2-4007-93B4-BF5239C4D109}" name="Q4-Q1 %" totalsRowFunction="custom" dataDxfId="141" totalsRowDxfId="140" dataCellStyle="Percent" totalsRowCellStyle="Percent">
      <calculatedColumnFormula>$G76 / $F76 -1</calculatedColumnFormula>
      <totalsRowFormula>$G80 / $F80 -1</totalsRowFormula>
    </tableColumn>
    <tableColumn id="4" xr3:uid="{D74A5A83-122A-4050-8EC6-B18AE003A017}" name="Q1-Q2 %" totalsRowFunction="custom" dataDxfId="139" totalsRowDxfId="138" dataCellStyle="Percent">
      <calculatedColumnFormula>$H76 / $G76 -1</calculatedColumnFormula>
      <totalsRowFormula>$H80 / $G80 -1</totalsRowFormula>
    </tableColumn>
  </tableColumns>
  <tableStyleInfo name="TableStyleMedium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34F5DD0-F878-4C8B-83D8-056C15D48FBF}" name="Seasonal_Increase_1" displayName="Seasonal_Increase_1" ref="R44:U49" totalsRowCount="1" headerRowDxfId="137" dataDxfId="136" totalsRowDxfId="134" tableBorderDxfId="135">
  <tableColumns count="4">
    <tableColumn id="1" xr3:uid="{4BEA8231-1969-4256-9240-FBF82928944F}" name="Region Name" totalsRowLabel="Total by Region" dataDxfId="133" totalsRowDxfId="132"/>
    <tableColumn id="2" xr3:uid="{86C2D572-FFE4-4110-B7AA-8BE053D36CF0}" name="Q3-Q4 %" totalsRowFunction="custom" dataDxfId="131" totalsRowDxfId="130" dataCellStyle="Percent" totalsRowCellStyle="Percent">
      <calculatedColumnFormula>($F76 / $E76) -1</calculatedColumnFormula>
      <totalsRowFormula>($F80 / $E80) -1</totalsRowFormula>
    </tableColumn>
    <tableColumn id="3" xr3:uid="{BA2BEB4D-9240-4BC7-9DA6-F67E1DC95BB8}" name="Q3-Q4-Q1 %" totalsRowFunction="custom" dataDxfId="129" totalsRowDxfId="128" totalsRowCellStyle="Percent">
      <calculatedColumnFormula>$N45 + $O45</calculatedColumnFormula>
      <totalsRowFormula>$N49 + $O49</totalsRowFormula>
    </tableColumn>
    <tableColumn id="4" xr3:uid="{85222E5A-7054-49A6-99B9-D02DBAC3F91E}" name="Q3-Q4-Q1-Q2 %" totalsRowFunction="custom" dataDxfId="127" totalsRowDxfId="126">
      <calculatedColumnFormula>$N45 + $O45 + $P45</calculatedColumnFormula>
      <totalsRowFormula>$N49 + $O49 + $P49</totalsRowFormula>
    </tableColumn>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8C4F76-D6B1-4F1F-8B62-F22BD5B62704}" name="Table3" displayName="Table3" ref="I51:P54" totalsRowShown="0" headerRowDxfId="125" headerRowBorderDxfId="124" tableBorderDxfId="123" totalsRowBorderDxfId="122" headerRowCellStyle="Accent1">
  <tableColumns count="8">
    <tableColumn id="1" xr3:uid="{90ACCB56-75B2-436D-BACF-741D34742E5C}" name="Relevant Statistics" dataDxfId="121" dataCellStyle="20% - Accent3"/>
    <tableColumn id="2" xr3:uid="{B3738017-4F2A-4DC0-8726-95A08BC68D7E}" name="Q2-Q3 %" dataDxfId="120" dataCellStyle="20% - Accent2"/>
    <tableColumn id="3" xr3:uid="{BCB2DD62-70B2-4C86-80CB-F53E54159F99}" name="Q3-Q4 %"/>
    <tableColumn id="4" xr3:uid="{B1315E6B-F37F-4064-B70F-52C1E91AD6B8}" name="Q4-Q1 %"/>
    <tableColumn id="5" xr3:uid="{504453E9-092B-4B7C-936B-E8AA7C43A061}" name="Q1-Q2 %"/>
    <tableColumn id="6" xr3:uid="{96601DEE-6808-47FD-860A-F73A1BCE821C}" name="Q3-Q4 %2"/>
    <tableColumn id="7" xr3:uid="{52F5B7AF-9B7B-40B5-80A7-C367D1C8DDEC}" name="Q3-Q4-Q1 %"/>
    <tableColumn id="8" xr3:uid="{52D0EBDB-9633-4E0D-85BF-25431D0C7C0D}" name="Q3-Q4-Q1-Q2 %"/>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pivotTable" Target="../pivotTables/pivotTable4.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comments" Target="../comments1.xml"/><Relationship Id="rId2" Type="http://schemas.openxmlformats.org/officeDocument/2006/relationships/pivotTable" Target="../pivotTables/pivotTable3.xml"/><Relationship Id="rId16" Type="http://schemas.microsoft.com/office/2007/relationships/slicer" Target="../slicers/slicer2.xml"/><Relationship Id="rId1" Type="http://schemas.openxmlformats.org/officeDocument/2006/relationships/pivotTable" Target="../pivotTables/pivotTable2.xml"/><Relationship Id="rId6" Type="http://schemas.openxmlformats.org/officeDocument/2006/relationships/vmlDrawing" Target="../drawings/vmlDrawing1.vml"/><Relationship Id="rId11" Type="http://schemas.openxmlformats.org/officeDocument/2006/relationships/table" Target="../tables/table10.xml"/><Relationship Id="rId5" Type="http://schemas.openxmlformats.org/officeDocument/2006/relationships/drawing" Target="../drawings/drawing3.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printerSettings" Target="../printerSettings/printerSettings6.bin"/><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340-377D-43B0-A32D-A2F3BF14766B}">
  <dimension ref="A1:S16"/>
  <sheetViews>
    <sheetView workbookViewId="0">
      <selection activeCell="F22" sqref="F22"/>
    </sheetView>
  </sheetViews>
  <sheetFormatPr defaultRowHeight="13.15" customHeight="1" x14ac:dyDescent="0.2"/>
  <cols>
    <col min="9" max="11" width="9.140625" customWidth="1"/>
  </cols>
  <sheetData>
    <row r="1" spans="1:19" ht="13.15" customHeight="1" x14ac:dyDescent="0.2">
      <c r="A1" s="239" t="s">
        <v>897</v>
      </c>
      <c r="B1" s="239"/>
      <c r="C1" s="239"/>
      <c r="D1" s="239"/>
      <c r="E1" s="239"/>
      <c r="F1" s="239"/>
      <c r="G1" s="239"/>
      <c r="I1" s="2"/>
      <c r="J1" s="2"/>
      <c r="K1" s="2"/>
      <c r="L1" s="2"/>
      <c r="M1" s="2"/>
      <c r="N1" s="2"/>
      <c r="O1" s="2"/>
      <c r="P1" s="2"/>
      <c r="Q1" s="2"/>
      <c r="R1" s="2"/>
      <c r="S1" s="2"/>
    </row>
    <row r="2" spans="1:19" ht="13.15" customHeight="1" x14ac:dyDescent="0.2">
      <c r="A2" s="239"/>
      <c r="B2" s="239"/>
      <c r="C2" s="239"/>
      <c r="D2" s="239"/>
      <c r="E2" s="239"/>
      <c r="F2" s="239"/>
      <c r="G2" s="239"/>
      <c r="I2" s="2"/>
      <c r="J2" s="2"/>
      <c r="K2" s="2"/>
      <c r="L2" s="2"/>
      <c r="M2" s="2"/>
      <c r="N2" s="2"/>
      <c r="O2" s="2"/>
      <c r="P2" s="2"/>
      <c r="Q2" s="2"/>
      <c r="R2" s="2"/>
      <c r="S2" s="2"/>
    </row>
    <row r="3" spans="1:19" ht="13.15" customHeight="1" x14ac:dyDescent="0.2">
      <c r="A3" s="239"/>
      <c r="B3" s="239"/>
      <c r="C3" s="239"/>
      <c r="D3" s="239"/>
      <c r="E3" s="239"/>
      <c r="F3" s="239"/>
      <c r="G3" s="239"/>
      <c r="I3" s="2"/>
      <c r="J3" s="2"/>
      <c r="K3" s="2"/>
      <c r="L3" s="2"/>
      <c r="M3" s="2"/>
      <c r="N3" s="2"/>
      <c r="O3" s="2"/>
      <c r="P3" s="2"/>
      <c r="Q3" s="2"/>
      <c r="R3" s="2"/>
      <c r="S3" s="2"/>
    </row>
    <row r="4" spans="1:19" ht="13.15" customHeight="1" x14ac:dyDescent="0.2">
      <c r="A4" s="239"/>
      <c r="B4" s="239"/>
      <c r="C4" s="239"/>
      <c r="D4" s="239"/>
      <c r="E4" s="239"/>
      <c r="F4" s="239"/>
      <c r="G4" s="239"/>
      <c r="I4" s="2"/>
      <c r="J4" s="2"/>
      <c r="K4" s="2"/>
      <c r="L4" s="2"/>
      <c r="M4" s="2"/>
      <c r="N4" s="2"/>
      <c r="O4" s="2"/>
      <c r="P4" s="2"/>
      <c r="Q4" s="2"/>
      <c r="R4" s="2"/>
      <c r="S4" s="2"/>
    </row>
    <row r="5" spans="1:19" ht="13.15" customHeight="1" x14ac:dyDescent="0.2">
      <c r="A5" s="239"/>
      <c r="B5" s="239"/>
      <c r="C5" s="239"/>
      <c r="D5" s="239"/>
      <c r="E5" s="239"/>
      <c r="F5" s="239"/>
      <c r="G5" s="239"/>
      <c r="I5" s="2"/>
      <c r="J5" s="2"/>
      <c r="K5" s="2"/>
      <c r="L5" s="2"/>
      <c r="M5" s="2"/>
      <c r="N5" s="2"/>
      <c r="O5" s="2"/>
      <c r="P5" s="2"/>
      <c r="Q5" s="2"/>
      <c r="R5" s="2"/>
      <c r="S5" s="2"/>
    </row>
    <row r="6" spans="1:19" ht="13.15" customHeight="1" x14ac:dyDescent="0.2">
      <c r="A6" s="239"/>
      <c r="B6" s="239"/>
      <c r="C6" s="239"/>
      <c r="D6" s="239"/>
      <c r="E6" s="239"/>
      <c r="F6" s="239"/>
      <c r="G6" s="239"/>
      <c r="I6" s="2"/>
      <c r="J6" s="2"/>
      <c r="K6" s="2"/>
      <c r="L6" s="2"/>
      <c r="M6" s="2"/>
      <c r="N6" s="2"/>
      <c r="O6" s="2"/>
      <c r="P6" s="2"/>
      <c r="Q6" s="2"/>
      <c r="R6" s="2"/>
      <c r="S6" s="2"/>
    </row>
    <row r="7" spans="1:19" ht="13.15" customHeight="1" x14ac:dyDescent="0.2">
      <c r="A7" s="239"/>
      <c r="B7" s="239"/>
      <c r="C7" s="239"/>
      <c r="D7" s="239"/>
      <c r="E7" s="239"/>
      <c r="F7" s="239"/>
      <c r="G7" s="239"/>
      <c r="I7" s="2"/>
      <c r="J7" s="2"/>
      <c r="K7" s="2"/>
      <c r="L7" s="2"/>
      <c r="M7" s="2"/>
      <c r="N7" s="2"/>
      <c r="O7" s="2"/>
      <c r="P7" s="2"/>
      <c r="Q7" s="2"/>
      <c r="R7" s="2"/>
      <c r="S7" s="2"/>
    </row>
    <row r="8" spans="1:19" ht="13.15" customHeight="1" x14ac:dyDescent="0.2">
      <c r="A8" s="239"/>
      <c r="B8" s="239"/>
      <c r="C8" s="239"/>
      <c r="D8" s="239"/>
      <c r="E8" s="239"/>
      <c r="F8" s="239"/>
      <c r="G8" s="239"/>
      <c r="L8" s="2"/>
      <c r="M8" s="2"/>
      <c r="N8" s="2"/>
      <c r="O8" s="2"/>
      <c r="P8" s="2"/>
      <c r="Q8" s="2"/>
      <c r="R8" s="2"/>
      <c r="S8" s="2"/>
    </row>
    <row r="9" spans="1:19" ht="13.15" customHeight="1" x14ac:dyDescent="0.2">
      <c r="A9" s="239"/>
      <c r="B9" s="239"/>
      <c r="C9" s="239"/>
      <c r="D9" s="239"/>
      <c r="E9" s="239"/>
      <c r="F9" s="239"/>
      <c r="G9" s="239"/>
      <c r="I9" s="2"/>
      <c r="J9" s="2"/>
      <c r="K9" s="2"/>
      <c r="M9" s="2"/>
      <c r="N9" s="2"/>
      <c r="O9" s="2"/>
      <c r="P9" s="2"/>
      <c r="Q9" s="2"/>
      <c r="R9" s="2"/>
      <c r="S9" s="2"/>
    </row>
    <row r="10" spans="1:19" ht="13.15" customHeight="1" x14ac:dyDescent="0.2">
      <c r="A10" s="239"/>
      <c r="B10" s="239"/>
      <c r="C10" s="239"/>
      <c r="D10" s="239"/>
      <c r="E10" s="239"/>
      <c r="F10" s="239"/>
      <c r="G10" s="239"/>
      <c r="I10" s="2"/>
      <c r="J10" s="2"/>
      <c r="K10" s="2"/>
      <c r="M10" s="2"/>
      <c r="N10" s="2"/>
      <c r="O10" s="2"/>
      <c r="P10" s="2"/>
      <c r="Q10" s="2"/>
      <c r="R10" s="2"/>
      <c r="S10" s="2"/>
    </row>
    <row r="11" spans="1:19" ht="13.15" customHeight="1" x14ac:dyDescent="0.2">
      <c r="A11" s="239"/>
      <c r="B11" s="239"/>
      <c r="C11" s="239"/>
      <c r="D11" s="239"/>
      <c r="E11" s="239"/>
      <c r="F11" s="239"/>
      <c r="G11" s="239"/>
      <c r="I11" s="2"/>
      <c r="J11" s="2"/>
      <c r="K11" s="2"/>
      <c r="M11" s="2"/>
      <c r="N11" s="2"/>
      <c r="O11" s="2"/>
      <c r="P11" s="2"/>
      <c r="Q11" s="2"/>
      <c r="R11" s="2"/>
      <c r="S11" s="2"/>
    </row>
    <row r="12" spans="1:19" ht="13.15" customHeight="1" x14ac:dyDescent="0.2">
      <c r="A12" s="239"/>
      <c r="B12" s="239"/>
      <c r="C12" s="239"/>
      <c r="D12" s="239"/>
      <c r="E12" s="239"/>
      <c r="F12" s="239"/>
      <c r="G12" s="239"/>
      <c r="I12" s="2"/>
      <c r="J12" s="2"/>
      <c r="K12" s="2"/>
      <c r="M12" s="2"/>
      <c r="N12" s="2"/>
      <c r="O12" s="2"/>
      <c r="P12" s="2"/>
      <c r="Q12" s="2"/>
      <c r="R12" s="2"/>
      <c r="S12" s="2"/>
    </row>
    <row r="13" spans="1:19" ht="13.15" customHeight="1" x14ac:dyDescent="0.2">
      <c r="A13" s="239"/>
      <c r="B13" s="239"/>
      <c r="C13" s="239"/>
      <c r="D13" s="239"/>
      <c r="E13" s="239"/>
      <c r="F13" s="239"/>
      <c r="G13" s="239"/>
      <c r="I13" s="2"/>
      <c r="J13" s="2"/>
      <c r="K13" s="2"/>
      <c r="M13" s="2"/>
      <c r="N13" s="2"/>
      <c r="O13" s="2"/>
      <c r="P13" s="2"/>
      <c r="Q13" s="2"/>
      <c r="R13" s="2"/>
      <c r="S13" s="2"/>
    </row>
    <row r="14" spans="1:19" ht="13.15" customHeight="1" x14ac:dyDescent="0.2">
      <c r="A14" s="239"/>
      <c r="B14" s="239"/>
      <c r="C14" s="239"/>
      <c r="D14" s="239"/>
      <c r="E14" s="239"/>
      <c r="F14" s="239"/>
      <c r="G14" s="239"/>
      <c r="I14" s="2"/>
      <c r="J14" s="2"/>
      <c r="K14" s="2"/>
      <c r="L14" s="2"/>
      <c r="M14" s="2"/>
      <c r="N14" s="2"/>
      <c r="O14" s="2"/>
      <c r="P14" s="2"/>
      <c r="Q14" s="2"/>
      <c r="R14" s="2"/>
      <c r="S14" s="2"/>
    </row>
    <row r="15" spans="1:19" ht="13.15" customHeight="1" x14ac:dyDescent="0.2">
      <c r="A15" s="239"/>
      <c r="B15" s="239"/>
      <c r="C15" s="239"/>
      <c r="D15" s="239"/>
      <c r="E15" s="239"/>
      <c r="F15" s="239"/>
      <c r="G15" s="239"/>
      <c r="I15" s="2"/>
      <c r="J15" s="2"/>
      <c r="K15" s="2"/>
      <c r="L15" s="2"/>
      <c r="M15" s="2"/>
      <c r="N15" s="2"/>
      <c r="O15" s="2"/>
      <c r="P15" s="2"/>
      <c r="Q15" s="2"/>
      <c r="R15" s="2"/>
      <c r="S15" s="2"/>
    </row>
    <row r="16" spans="1:19" ht="17.25" customHeight="1" x14ac:dyDescent="0.2">
      <c r="A16" s="239"/>
      <c r="B16" s="239"/>
      <c r="C16" s="239"/>
      <c r="D16" s="239"/>
      <c r="E16" s="239"/>
      <c r="F16" s="239"/>
      <c r="G16" s="239"/>
      <c r="I16" s="2"/>
      <c r="J16" s="2"/>
      <c r="K16" s="2"/>
      <c r="L16" s="2"/>
      <c r="M16" s="2"/>
      <c r="N16" s="2"/>
      <c r="O16" s="2"/>
      <c r="P16" s="2"/>
      <c r="Q16" s="2"/>
      <c r="R16" s="2"/>
      <c r="S16" s="2"/>
    </row>
  </sheetData>
  <mergeCells count="1">
    <mergeCell ref="A1:G1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5B671-DBC5-4DC0-8682-2DF3125F7DE3}">
  <dimension ref="B2:AE179"/>
  <sheetViews>
    <sheetView showGridLines="0" tabSelected="1" zoomScaleNormal="100" workbookViewId="0">
      <selection activeCell="N133" sqref="N133"/>
    </sheetView>
  </sheetViews>
  <sheetFormatPr defaultRowHeight="12.75" x14ac:dyDescent="0.2"/>
  <cols>
    <col min="1" max="1" width="3.28515625" customWidth="1"/>
    <col min="2" max="2" width="23.28515625" customWidth="1"/>
    <col min="3" max="3" width="9.28515625" bestFit="1" customWidth="1"/>
    <col min="4" max="4" width="9" customWidth="1"/>
    <col min="5" max="5" width="12.140625" bestFit="1" customWidth="1"/>
    <col min="6" max="6" width="11.28515625" bestFit="1" customWidth="1"/>
    <col min="7" max="7" width="12.42578125" customWidth="1"/>
    <col min="8" max="8" width="9.28515625" bestFit="1" customWidth="1"/>
    <col min="9" max="9" width="10.42578125" customWidth="1"/>
    <col min="10" max="10" width="9.5703125" customWidth="1"/>
    <col min="11" max="11" width="9" customWidth="1"/>
    <col min="12" max="12" width="12.28515625" customWidth="1"/>
    <col min="13" max="13" width="8.85546875" customWidth="1"/>
    <col min="14" max="14" width="16.5703125" customWidth="1"/>
    <col min="15" max="20" width="6.5703125" customWidth="1"/>
    <col min="21" max="21" width="8.5703125" bestFit="1" customWidth="1"/>
    <col min="22" max="22" width="12.140625" customWidth="1"/>
    <col min="23" max="23" width="8.7109375" customWidth="1"/>
    <col min="24" max="24" width="8.28515625" bestFit="1" customWidth="1"/>
    <col min="25" max="25" width="10.42578125" bestFit="1" customWidth="1"/>
    <col min="26" max="26" width="4.42578125" customWidth="1"/>
    <col min="27" max="29" width="10.7109375" customWidth="1"/>
  </cols>
  <sheetData>
    <row r="2" spans="2:2" ht="18" x14ac:dyDescent="0.25">
      <c r="B2" s="174" t="s">
        <v>1071</v>
      </c>
    </row>
    <row r="4" spans="2:2" x14ac:dyDescent="0.2">
      <c r="B4" s="9" t="s">
        <v>1034</v>
      </c>
    </row>
    <row r="5" spans="2:2" x14ac:dyDescent="0.2">
      <c r="B5" s="10" t="s">
        <v>1039</v>
      </c>
    </row>
    <row r="6" spans="2:2" x14ac:dyDescent="0.2">
      <c r="B6" s="10" t="s">
        <v>1037</v>
      </c>
    </row>
    <row r="7" spans="2:2" x14ac:dyDescent="0.2">
      <c r="B7" s="10" t="s">
        <v>1047</v>
      </c>
    </row>
    <row r="8" spans="2:2" x14ac:dyDescent="0.2">
      <c r="B8" s="10" t="s">
        <v>1038</v>
      </c>
    </row>
    <row r="9" spans="2:2" x14ac:dyDescent="0.2">
      <c r="B9" s="10"/>
    </row>
    <row r="11" spans="2:2" x14ac:dyDescent="0.2">
      <c r="B11" s="9" t="s">
        <v>1036</v>
      </c>
    </row>
    <row r="12" spans="2:2" x14ac:dyDescent="0.2">
      <c r="B12" s="10" t="s">
        <v>1074</v>
      </c>
    </row>
    <row r="13" spans="2:2" x14ac:dyDescent="0.2">
      <c r="B13" s="10" t="s">
        <v>1073</v>
      </c>
    </row>
    <row r="14" spans="2:2" x14ac:dyDescent="0.2">
      <c r="B14" s="10" t="s">
        <v>1072</v>
      </c>
    </row>
    <row r="17" spans="2:29" x14ac:dyDescent="0.2">
      <c r="B17" s="9" t="s">
        <v>1035</v>
      </c>
    </row>
    <row r="18" spans="2:29" x14ac:dyDescent="0.2">
      <c r="B18" s="10" t="s">
        <v>1054</v>
      </c>
    </row>
    <row r="19" spans="2:29" x14ac:dyDescent="0.2">
      <c r="B19" s="10" t="s">
        <v>1055</v>
      </c>
    </row>
    <row r="20" spans="2:29" x14ac:dyDescent="0.2">
      <c r="B20" s="10" t="s">
        <v>1066</v>
      </c>
    </row>
    <row r="21" spans="2:29" x14ac:dyDescent="0.2">
      <c r="B21" s="10"/>
    </row>
    <row r="22" spans="2:29" x14ac:dyDescent="0.2">
      <c r="B22" s="10"/>
    </row>
    <row r="23" spans="2:29" x14ac:dyDescent="0.2">
      <c r="B23" s="10" t="s">
        <v>1075</v>
      </c>
    </row>
    <row r="24" spans="2:29" x14ac:dyDescent="0.2">
      <c r="B24" s="10"/>
    </row>
    <row r="25" spans="2:29" x14ac:dyDescent="0.2">
      <c r="B25" s="10"/>
    </row>
    <row r="26" spans="2:29" x14ac:dyDescent="0.2">
      <c r="B26" s="2"/>
    </row>
    <row r="27" spans="2:29" x14ac:dyDescent="0.2">
      <c r="B27" s="10" t="s">
        <v>1078</v>
      </c>
    </row>
    <row r="28" spans="2:29" x14ac:dyDescent="0.2">
      <c r="B28" s="10"/>
      <c r="C28" s="2"/>
      <c r="D28" s="2"/>
      <c r="E28" s="2"/>
      <c r="G28" s="2"/>
      <c r="H28" s="9"/>
      <c r="I28" s="2"/>
      <c r="J28" s="2"/>
      <c r="K28" s="2"/>
      <c r="L28" s="2"/>
      <c r="M28" s="2"/>
    </row>
    <row r="29" spans="2:29" ht="25.5" customHeight="1" x14ac:dyDescent="0.2">
      <c r="B29" s="158" t="s">
        <v>1061</v>
      </c>
      <c r="C29" s="284" t="s">
        <v>1040</v>
      </c>
      <c r="D29" s="286" t="s">
        <v>1087</v>
      </c>
      <c r="E29" s="288" t="s">
        <v>1042</v>
      </c>
      <c r="F29" s="290" t="s">
        <v>1087</v>
      </c>
      <c r="G29" s="292" t="s">
        <v>1045</v>
      </c>
      <c r="H29" s="273" t="s">
        <v>1056</v>
      </c>
      <c r="I29" s="271" t="s">
        <v>1087</v>
      </c>
      <c r="J29" s="269" t="s">
        <v>1060</v>
      </c>
      <c r="K29" s="280" t="s">
        <v>1087</v>
      </c>
      <c r="L29" s="278" t="s">
        <v>1058</v>
      </c>
      <c r="M29" s="282" t="s">
        <v>995</v>
      </c>
      <c r="N29" s="275" t="s">
        <v>996</v>
      </c>
      <c r="P29" s="268" t="s">
        <v>1080</v>
      </c>
      <c r="Q29" s="268"/>
      <c r="R29" s="268"/>
      <c r="S29" s="268"/>
      <c r="T29" s="268"/>
      <c r="U29" s="268"/>
      <c r="V29" s="268"/>
      <c r="X29" s="294" t="s">
        <v>1086</v>
      </c>
      <c r="Y29" s="294"/>
      <c r="AC29" s="207"/>
    </row>
    <row r="30" spans="2:29" x14ac:dyDescent="0.2">
      <c r="B30" s="151" t="s">
        <v>980</v>
      </c>
      <c r="C30" s="285"/>
      <c r="D30" s="287"/>
      <c r="E30" s="289"/>
      <c r="F30" s="291"/>
      <c r="G30" s="293"/>
      <c r="H30" s="274"/>
      <c r="I30" s="272"/>
      <c r="J30" s="270"/>
      <c r="K30" s="281"/>
      <c r="L30" s="279"/>
      <c r="M30" s="283"/>
      <c r="N30" s="276"/>
      <c r="P30" s="268"/>
      <c r="Q30" s="268"/>
      <c r="R30" s="268"/>
      <c r="S30" s="268"/>
      <c r="T30" s="268"/>
      <c r="U30" s="268"/>
      <c r="V30" s="268"/>
      <c r="X30" s="294"/>
      <c r="Y30" s="294"/>
    </row>
    <row r="31" spans="2:29" x14ac:dyDescent="0.2">
      <c r="B31" s="152" t="s">
        <v>901</v>
      </c>
      <c r="C31" s="153">
        <f>FurtherAnalysis1!$C156</f>
        <v>25470.95</v>
      </c>
      <c r="D31" s="210">
        <f>FurtherAnalysis1!C140 -$Y31</f>
        <v>-2</v>
      </c>
      <c r="E31" s="168">
        <f>FurtherAnalysis1!$G156</f>
        <v>26500.95</v>
      </c>
      <c r="F31" s="211">
        <f>FurtherAnalysis1!G140-$Y31</f>
        <v>0</v>
      </c>
      <c r="G31" s="157">
        <f>FurtherAnalysis1!K76</f>
        <v>4.0438224722674221E-2</v>
      </c>
      <c r="H31" s="167">
        <f>FurtherAnalysis1!$D156</f>
        <v>28830.9</v>
      </c>
      <c r="I31" s="212">
        <f>FurtherAnalysis1!D140-$Y31</f>
        <v>-1</v>
      </c>
      <c r="J31" s="154">
        <f>FurtherAnalysis1!$H156</f>
        <v>29825.1</v>
      </c>
      <c r="K31" s="213">
        <f>FurtherAnalysis1!H140-$Y31</f>
        <v>0</v>
      </c>
      <c r="L31" s="166">
        <f>H31*G31 + H31</f>
        <v>29996.770413156948</v>
      </c>
      <c r="M31" s="201">
        <f>L31-J31</f>
        <v>171.67041315694951</v>
      </c>
      <c r="N31" s="165">
        <f>FurtherAnalysis1!H90</f>
        <v>0.26753104544526513</v>
      </c>
      <c r="P31" s="268"/>
      <c r="Q31" s="268"/>
      <c r="R31" s="268"/>
      <c r="S31" s="268"/>
      <c r="T31" s="268"/>
      <c r="U31" s="268"/>
      <c r="V31" s="268"/>
      <c r="X31" s="208" t="s">
        <v>901</v>
      </c>
      <c r="Y31" s="208">
        <f>FurtherAnalysis1!G140</f>
        <v>20</v>
      </c>
    </row>
    <row r="32" spans="2:29" x14ac:dyDescent="0.2">
      <c r="B32" s="152" t="s">
        <v>902</v>
      </c>
      <c r="C32" s="153">
        <f>FurtherAnalysis1!$C157</f>
        <v>18481.5</v>
      </c>
      <c r="D32" s="210">
        <f>FurtherAnalysis1!C141 -$Y32</f>
        <v>0</v>
      </c>
      <c r="E32" s="168">
        <f>FurtherAnalysis1!$G157</f>
        <v>18775.5</v>
      </c>
      <c r="F32" s="211">
        <f>FurtherAnalysis1!G141-$Y32</f>
        <v>0</v>
      </c>
      <c r="G32" s="157">
        <f>FurtherAnalysis1!K77</f>
        <v>1.5907799691583513E-2</v>
      </c>
      <c r="H32" s="167">
        <f>FurtherAnalysis1!$D157</f>
        <v>21695.75</v>
      </c>
      <c r="I32" s="212">
        <f>FurtherAnalysis1!D141-$Y32</f>
        <v>0</v>
      </c>
      <c r="J32" s="154">
        <f>FurtherAnalysis1!$H157</f>
        <v>22042.25</v>
      </c>
      <c r="K32" s="213">
        <f>FurtherAnalysis1!H141-$Y32</f>
        <v>0</v>
      </c>
      <c r="L32" s="166">
        <f>H32*G32 + H32</f>
        <v>22040.881645158672</v>
      </c>
      <c r="M32" s="201">
        <f t="shared" ref="M32:M34" si="0">L32-J32</f>
        <v>-1.3683548413282551</v>
      </c>
      <c r="N32" s="165">
        <f>FurtherAnalysis1!H91</f>
        <v>-8.5297727082640665E-4</v>
      </c>
      <c r="P32" s="268"/>
      <c r="Q32" s="268"/>
      <c r="R32" s="268"/>
      <c r="S32" s="268"/>
      <c r="T32" s="268"/>
      <c r="U32" s="268"/>
      <c r="V32" s="268"/>
      <c r="X32" s="208" t="s">
        <v>902</v>
      </c>
      <c r="Y32" s="208">
        <f>FurtherAnalysis1!G141</f>
        <v>8</v>
      </c>
    </row>
    <row r="33" spans="2:25" x14ac:dyDescent="0.2">
      <c r="B33" s="152" t="s">
        <v>903</v>
      </c>
      <c r="C33" s="153">
        <f>FurtherAnalysis1!$C158</f>
        <v>6838.2857142857147</v>
      </c>
      <c r="D33" s="210">
        <f>FurtherAnalysis1!C142 -$Y33</f>
        <v>-1</v>
      </c>
      <c r="E33" s="168">
        <f>FurtherAnalysis1!$G158</f>
        <v>7127</v>
      </c>
      <c r="F33" s="211">
        <f>FurtherAnalysis1!G142-$Y33</f>
        <v>0</v>
      </c>
      <c r="G33" s="157">
        <f>FurtherAnalysis1!K78</f>
        <v>4.2220272415810056E-2</v>
      </c>
      <c r="H33" s="167">
        <f>FurtherAnalysis1!$D158</f>
        <v>7667</v>
      </c>
      <c r="I33" s="212">
        <f>FurtherAnalysis1!D142-$Y33</f>
        <v>-1</v>
      </c>
      <c r="J33" s="154">
        <f>FurtherAnalysis1!$H158</f>
        <v>7843.6428571428569</v>
      </c>
      <c r="K33" s="213">
        <f>FurtherAnalysis1!H142-$Y33</f>
        <v>-1</v>
      </c>
      <c r="L33" s="166">
        <f>H33*G33 + H33</f>
        <v>7990.7028286120158</v>
      </c>
      <c r="M33" s="201">
        <f t="shared" si="0"/>
        <v>147.05997146915888</v>
      </c>
      <c r="N33" s="165">
        <f>FurtherAnalysis1!H92</f>
        <v>0.16042470586954424</v>
      </c>
      <c r="P33" s="268"/>
      <c r="Q33" s="268"/>
      <c r="R33" s="268"/>
      <c r="S33" s="268"/>
      <c r="T33" s="268"/>
      <c r="U33" s="268"/>
      <c r="V33" s="268"/>
      <c r="X33" s="208" t="s">
        <v>903</v>
      </c>
      <c r="Y33" s="208">
        <f>FurtherAnalysis1!G142</f>
        <v>14</v>
      </c>
    </row>
    <row r="34" spans="2:25" ht="13.5" thickBot="1" x14ac:dyDescent="0.25">
      <c r="B34" s="152" t="s">
        <v>904</v>
      </c>
      <c r="C34" s="153">
        <f>FurtherAnalysis1!$C159</f>
        <v>6277.545454545455</v>
      </c>
      <c r="D34" s="210">
        <f>FurtherAnalysis1!C143 -$Y34</f>
        <v>-1</v>
      </c>
      <c r="E34" s="173">
        <f>FurtherAnalysis1!$G$159</f>
        <v>6842.272727272727</v>
      </c>
      <c r="F34" s="216">
        <f>FurtherAnalysis1!G143-$Y34</f>
        <v>0</v>
      </c>
      <c r="G34" s="172">
        <f>FurtherAnalysis1!K79</f>
        <v>8.9959885884755231E-2</v>
      </c>
      <c r="H34" s="169">
        <f>FurtherAnalysis1!$D$159</f>
        <v>7510.727272727273</v>
      </c>
      <c r="I34" s="217">
        <f>FurtherAnalysis1!D143-$Y34</f>
        <v>-1</v>
      </c>
      <c r="J34" s="154">
        <f>FurtherAnalysis1!$H159</f>
        <v>7511.909090909091</v>
      </c>
      <c r="K34" s="213">
        <f>FurtherAnalysis1!H143-$Y34</f>
        <v>-2</v>
      </c>
      <c r="L34" s="166">
        <f>H34*G34 + H34</f>
        <v>8186.3914410933376</v>
      </c>
      <c r="M34" s="201">
        <f t="shared" si="0"/>
        <v>674.48235018424657</v>
      </c>
      <c r="N34" s="165">
        <f>FurtherAnalysis1!H93</f>
        <v>0.57811203881014939</v>
      </c>
      <c r="P34" s="268"/>
      <c r="Q34" s="268"/>
      <c r="R34" s="268"/>
      <c r="S34" s="268"/>
      <c r="T34" s="268"/>
      <c r="U34" s="268"/>
      <c r="V34" s="268"/>
      <c r="X34" s="208" t="s">
        <v>904</v>
      </c>
      <c r="Y34" s="208">
        <f>FurtherAnalysis1!G143</f>
        <v>11</v>
      </c>
    </row>
    <row r="35" spans="2:25" ht="13.5" thickTop="1" x14ac:dyDescent="0.2">
      <c r="X35" s="205"/>
    </row>
    <row r="36" spans="2:25" x14ac:dyDescent="0.2">
      <c r="B36" s="10"/>
      <c r="C36" s="2"/>
      <c r="D36" s="2"/>
      <c r="E36" s="2"/>
      <c r="G36" s="2"/>
      <c r="H36" s="10"/>
      <c r="J36" s="2"/>
      <c r="L36" s="2"/>
      <c r="M36" s="2"/>
      <c r="X36" s="206"/>
    </row>
    <row r="37" spans="2:25" ht="25.5" customHeight="1" x14ac:dyDescent="0.2">
      <c r="B37" s="158" t="s">
        <v>1062</v>
      </c>
      <c r="C37" s="284" t="s">
        <v>1040</v>
      </c>
      <c r="D37" s="286" t="s">
        <v>1087</v>
      </c>
      <c r="E37" s="273" t="s">
        <v>1041</v>
      </c>
      <c r="F37" s="271" t="s">
        <v>1087</v>
      </c>
      <c r="G37" s="298" t="s">
        <v>1046</v>
      </c>
      <c r="H37" s="288" t="s">
        <v>1057</v>
      </c>
      <c r="I37" s="290" t="s">
        <v>1087</v>
      </c>
      <c r="J37" s="299" t="s">
        <v>1060</v>
      </c>
      <c r="K37" s="280" t="s">
        <v>1087</v>
      </c>
      <c r="L37" s="278" t="s">
        <v>1059</v>
      </c>
      <c r="M37" s="282" t="s">
        <v>995</v>
      </c>
      <c r="N37" s="277" t="s">
        <v>996</v>
      </c>
      <c r="P37" s="295" t="s">
        <v>1081</v>
      </c>
      <c r="Q37" s="295"/>
      <c r="R37" s="295"/>
      <c r="S37" s="295"/>
      <c r="T37" s="295"/>
      <c r="U37" s="295"/>
      <c r="V37" s="295"/>
    </row>
    <row r="38" spans="2:25" x14ac:dyDescent="0.2">
      <c r="B38" s="151" t="s">
        <v>980</v>
      </c>
      <c r="C38" s="284"/>
      <c r="D38" s="287"/>
      <c r="E38" s="273"/>
      <c r="F38" s="272"/>
      <c r="G38" s="298"/>
      <c r="H38" s="288"/>
      <c r="I38" s="291"/>
      <c r="J38" s="299"/>
      <c r="K38" s="280"/>
      <c r="L38" s="278"/>
      <c r="M38" s="283"/>
      <c r="N38" s="277"/>
      <c r="P38" s="295"/>
      <c r="Q38" s="295"/>
      <c r="R38" s="295"/>
      <c r="S38" s="295"/>
      <c r="T38" s="295"/>
      <c r="U38" s="295"/>
      <c r="V38" s="295"/>
      <c r="X38" s="209"/>
      <c r="Y38" s="204"/>
    </row>
    <row r="39" spans="2:25" x14ac:dyDescent="0.2">
      <c r="B39" s="152" t="s">
        <v>901</v>
      </c>
      <c r="C39" s="153">
        <f t="shared" ref="C39:C42" si="1">C31</f>
        <v>25470.95</v>
      </c>
      <c r="D39" s="210">
        <f t="shared" ref="D39:D42" si="2">D31</f>
        <v>-2</v>
      </c>
      <c r="E39" s="167">
        <f t="shared" ref="E39:E42" si="3">H31</f>
        <v>28830.9</v>
      </c>
      <c r="F39" s="212">
        <f t="shared" ref="F39:F42" si="4">I31</f>
        <v>-1</v>
      </c>
      <c r="G39" s="157">
        <f>FurtherAnalysis1!O76</f>
        <v>0.13191302248247516</v>
      </c>
      <c r="H39" s="168">
        <f t="shared" ref="H39:H42" si="5">E31</f>
        <v>26500.95</v>
      </c>
      <c r="I39" s="211">
        <f t="shared" ref="I39:I42" si="6">F31</f>
        <v>0</v>
      </c>
      <c r="J39" s="154">
        <f t="shared" ref="J39:J42" si="7">J31</f>
        <v>29825.1</v>
      </c>
      <c r="K39" s="213">
        <f t="shared" ref="K39:K42" si="8">K31</f>
        <v>0</v>
      </c>
      <c r="L39" s="166">
        <f>H39*G39 + H39</f>
        <v>29996.770413156952</v>
      </c>
      <c r="M39" s="201">
        <f>L39-J39</f>
        <v>171.67041315695315</v>
      </c>
      <c r="N39" s="165">
        <f t="shared" ref="N39:N42" si="9">N31</f>
        <v>0.26753104544526513</v>
      </c>
      <c r="P39" s="295"/>
      <c r="Q39" s="295"/>
      <c r="R39" s="295"/>
      <c r="S39" s="295"/>
      <c r="T39" s="295"/>
      <c r="U39" s="295"/>
      <c r="V39" s="295"/>
      <c r="X39" s="209"/>
      <c r="Y39" s="204"/>
    </row>
    <row r="40" spans="2:25" x14ac:dyDescent="0.2">
      <c r="B40" s="152" t="s">
        <v>902</v>
      </c>
      <c r="C40" s="153">
        <f t="shared" si="1"/>
        <v>18481.5</v>
      </c>
      <c r="D40" s="210">
        <f t="shared" si="2"/>
        <v>0</v>
      </c>
      <c r="E40" s="167">
        <f t="shared" si="3"/>
        <v>21695.75</v>
      </c>
      <c r="F40" s="212">
        <f t="shared" si="4"/>
        <v>0</v>
      </c>
      <c r="G40" s="157">
        <f>FurtherAnalysis1!O77</f>
        <v>0.17391716040364691</v>
      </c>
      <c r="H40" s="168">
        <f t="shared" si="5"/>
        <v>18775.5</v>
      </c>
      <c r="I40" s="211">
        <f t="shared" si="6"/>
        <v>0</v>
      </c>
      <c r="J40" s="154">
        <f t="shared" si="7"/>
        <v>22042.25</v>
      </c>
      <c r="K40" s="213">
        <f t="shared" si="8"/>
        <v>0</v>
      </c>
      <c r="L40" s="166">
        <f>H40*G40 + H40</f>
        <v>22040.881645158672</v>
      </c>
      <c r="M40" s="201">
        <f t="shared" ref="M40:M42" si="10">L40-J40</f>
        <v>-1.3683548413282551</v>
      </c>
      <c r="N40" s="165">
        <f t="shared" si="9"/>
        <v>-8.5297727082640665E-4</v>
      </c>
      <c r="P40" s="295"/>
      <c r="Q40" s="295"/>
      <c r="R40" s="295"/>
      <c r="S40" s="295"/>
      <c r="T40" s="295"/>
      <c r="U40" s="295"/>
      <c r="V40" s="295"/>
      <c r="X40" s="209"/>
      <c r="Y40" s="204"/>
    </row>
    <row r="41" spans="2:25" x14ac:dyDescent="0.2">
      <c r="B41" s="152" t="s">
        <v>903</v>
      </c>
      <c r="C41" s="153">
        <f t="shared" si="1"/>
        <v>6838.2857142857147</v>
      </c>
      <c r="D41" s="210">
        <f t="shared" si="2"/>
        <v>-1</v>
      </c>
      <c r="E41" s="167">
        <f t="shared" si="3"/>
        <v>7667</v>
      </c>
      <c r="F41" s="212">
        <f t="shared" si="4"/>
        <v>-1</v>
      </c>
      <c r="G41" s="157">
        <f>FurtherAnalysis1!O78</f>
        <v>0.12118743210495531</v>
      </c>
      <c r="H41" s="168">
        <f t="shared" si="5"/>
        <v>7127</v>
      </c>
      <c r="I41" s="211">
        <f t="shared" si="6"/>
        <v>0</v>
      </c>
      <c r="J41" s="154">
        <f t="shared" si="7"/>
        <v>7843.6428571428569</v>
      </c>
      <c r="K41" s="213">
        <f t="shared" si="8"/>
        <v>-1</v>
      </c>
      <c r="L41" s="166">
        <f>H41*G41 + H41</f>
        <v>7990.7028286120167</v>
      </c>
      <c r="M41" s="201">
        <f t="shared" si="10"/>
        <v>147.05997146915979</v>
      </c>
      <c r="N41" s="165">
        <f t="shared" si="9"/>
        <v>0.16042470586954424</v>
      </c>
      <c r="P41" s="295"/>
      <c r="Q41" s="295"/>
      <c r="R41" s="295"/>
      <c r="S41" s="295"/>
      <c r="T41" s="295"/>
      <c r="U41" s="295"/>
      <c r="V41" s="295"/>
      <c r="X41" s="209"/>
      <c r="Y41" s="204"/>
    </row>
    <row r="42" spans="2:25" ht="13.5" thickBot="1" x14ac:dyDescent="0.25">
      <c r="B42" s="152" t="s">
        <v>904</v>
      </c>
      <c r="C42" s="153">
        <f t="shared" si="1"/>
        <v>6277.545454545455</v>
      </c>
      <c r="D42" s="210">
        <f t="shared" si="2"/>
        <v>-1</v>
      </c>
      <c r="E42" s="171">
        <f t="shared" si="3"/>
        <v>7510.727272727273</v>
      </c>
      <c r="F42" s="214">
        <f t="shared" si="4"/>
        <v>-1</v>
      </c>
      <c r="G42" s="172">
        <f>FurtherAnalysis1!O79</f>
        <v>0.1964433116591604</v>
      </c>
      <c r="H42" s="170">
        <f t="shared" si="5"/>
        <v>6842.272727272727</v>
      </c>
      <c r="I42" s="215">
        <f t="shared" si="6"/>
        <v>0</v>
      </c>
      <c r="J42" s="154">
        <f t="shared" si="7"/>
        <v>7511.909090909091</v>
      </c>
      <c r="K42" s="213">
        <f t="shared" si="8"/>
        <v>-2</v>
      </c>
      <c r="L42" s="166">
        <f>H42*G42 + H42</f>
        <v>8186.3914410933367</v>
      </c>
      <c r="M42" s="201">
        <f t="shared" si="10"/>
        <v>674.48235018424566</v>
      </c>
      <c r="N42" s="165">
        <f t="shared" si="9"/>
        <v>0.57811203881014939</v>
      </c>
      <c r="P42" s="295"/>
      <c r="Q42" s="295"/>
      <c r="R42" s="295"/>
      <c r="S42" s="295"/>
      <c r="T42" s="295"/>
      <c r="U42" s="295"/>
      <c r="V42" s="295"/>
    </row>
    <row r="43" spans="2:25" ht="13.5" thickTop="1" x14ac:dyDescent="0.2"/>
    <row r="44" spans="2:25" ht="12.75" customHeight="1" x14ac:dyDescent="0.2">
      <c r="B44" s="246" t="s">
        <v>1088</v>
      </c>
      <c r="C44" s="246"/>
      <c r="D44" s="246"/>
      <c r="E44" s="246"/>
      <c r="F44" s="246"/>
      <c r="G44" s="246"/>
      <c r="H44" s="246"/>
      <c r="I44" s="246"/>
      <c r="J44" s="246"/>
      <c r="K44" s="246"/>
      <c r="L44" s="246"/>
      <c r="M44" s="246"/>
      <c r="N44" s="246"/>
    </row>
    <row r="45" spans="2:25" x14ac:dyDescent="0.2">
      <c r="B45" s="246"/>
      <c r="C45" s="246"/>
      <c r="D45" s="246"/>
      <c r="E45" s="246"/>
      <c r="F45" s="246"/>
      <c r="G45" s="246"/>
      <c r="H45" s="246"/>
      <c r="I45" s="246"/>
      <c r="J45" s="246"/>
      <c r="K45" s="246"/>
      <c r="L45" s="246"/>
      <c r="M45" s="246"/>
      <c r="N45" s="246"/>
    </row>
    <row r="46" spans="2:25" x14ac:dyDescent="0.2">
      <c r="B46" s="246"/>
      <c r="C46" s="246"/>
      <c r="D46" s="246"/>
      <c r="E46" s="246"/>
      <c r="F46" s="246"/>
      <c r="G46" s="246"/>
      <c r="H46" s="246"/>
      <c r="I46" s="246"/>
      <c r="J46" s="246"/>
      <c r="K46" s="246"/>
      <c r="L46" s="246"/>
      <c r="M46" s="246"/>
      <c r="N46" s="246"/>
    </row>
    <row r="47" spans="2:25" x14ac:dyDescent="0.2">
      <c r="B47" s="246"/>
      <c r="C47" s="246"/>
      <c r="D47" s="246"/>
      <c r="E47" s="246"/>
      <c r="F47" s="246"/>
      <c r="G47" s="246"/>
      <c r="H47" s="246"/>
      <c r="I47" s="246"/>
      <c r="J47" s="246"/>
      <c r="K47" s="246"/>
      <c r="L47" s="246"/>
      <c r="M47" s="246"/>
      <c r="N47" s="246"/>
    </row>
    <row r="50" spans="2:31" x14ac:dyDescent="0.2">
      <c r="B50" s="10" t="s">
        <v>1115</v>
      </c>
    </row>
    <row r="51" spans="2:31" x14ac:dyDescent="0.2">
      <c r="B51" s="10" t="s">
        <v>1116</v>
      </c>
    </row>
    <row r="53" spans="2:31" ht="30.75" customHeight="1" x14ac:dyDescent="0.25">
      <c r="B53" s="80" t="s">
        <v>1048</v>
      </c>
      <c r="C53" s="80" t="s">
        <v>971</v>
      </c>
      <c r="D53" s="69"/>
      <c r="E53" s="69"/>
      <c r="F53" s="70"/>
      <c r="G53" s="69"/>
      <c r="H53" s="69"/>
      <c r="I53" s="3"/>
      <c r="K53" s="296" t="s">
        <v>1050</v>
      </c>
      <c r="N53" s="178" t="s">
        <v>1076</v>
      </c>
      <c r="O53" s="300" t="s">
        <v>1040</v>
      </c>
      <c r="P53" s="300" t="s">
        <v>1041</v>
      </c>
      <c r="Q53" s="302" t="s">
        <v>1052</v>
      </c>
      <c r="R53" s="302" t="s">
        <v>1053</v>
      </c>
      <c r="S53" s="300" t="s">
        <v>1042</v>
      </c>
      <c r="T53" s="300" t="s">
        <v>1043</v>
      </c>
      <c r="U53" s="300" t="s">
        <v>1049</v>
      </c>
      <c r="V53" s="300" t="s">
        <v>1063</v>
      </c>
      <c r="W53" s="300" t="s">
        <v>1065</v>
      </c>
      <c r="X53" s="300" t="s">
        <v>1068</v>
      </c>
      <c r="Y53" s="300" t="s">
        <v>1064</v>
      </c>
      <c r="AA53" s="246" t="s">
        <v>1089</v>
      </c>
      <c r="AB53" s="246"/>
      <c r="AC53" s="246"/>
    </row>
    <row r="54" spans="2:31" ht="15.75" customHeight="1" x14ac:dyDescent="0.2">
      <c r="B54" s="7"/>
      <c r="C54" s="7" t="s">
        <v>972</v>
      </c>
      <c r="D54" s="2"/>
      <c r="E54" s="2"/>
      <c r="F54" s="72"/>
      <c r="G54" s="2" t="s">
        <v>973</v>
      </c>
      <c r="H54" s="2"/>
      <c r="I54" s="126" t="s">
        <v>1049</v>
      </c>
      <c r="K54" s="297"/>
      <c r="N54" s="179" t="s">
        <v>1051</v>
      </c>
      <c r="O54" s="301"/>
      <c r="P54" s="301"/>
      <c r="Q54" s="303"/>
      <c r="R54" s="303"/>
      <c r="S54" s="301"/>
      <c r="T54" s="301"/>
      <c r="U54" s="301"/>
      <c r="V54" s="301"/>
      <c r="W54" s="301"/>
      <c r="X54" s="301"/>
      <c r="Y54" s="301"/>
      <c r="AA54" s="246"/>
      <c r="AB54" s="246"/>
      <c r="AC54" s="246"/>
    </row>
    <row r="55" spans="2:31" ht="12.75" customHeight="1" x14ac:dyDescent="0.2">
      <c r="B55" s="71" t="s">
        <v>980</v>
      </c>
      <c r="C55" s="125" t="s">
        <v>974</v>
      </c>
      <c r="D55" s="14" t="s">
        <v>975</v>
      </c>
      <c r="E55" s="14" t="s">
        <v>976</v>
      </c>
      <c r="F55" s="124" t="s">
        <v>977</v>
      </c>
      <c r="G55" s="14" t="s">
        <v>974</v>
      </c>
      <c r="H55" s="14" t="s">
        <v>975</v>
      </c>
      <c r="I55" s="126"/>
      <c r="K55" s="297"/>
      <c r="N55" s="148" t="s">
        <v>901</v>
      </c>
      <c r="O55" s="142"/>
      <c r="P55" s="142"/>
      <c r="Q55" s="180"/>
      <c r="R55" s="180"/>
      <c r="S55" s="142"/>
      <c r="T55" s="142"/>
      <c r="U55" s="142"/>
      <c r="V55" s="142"/>
      <c r="W55" s="142"/>
      <c r="X55" s="142"/>
      <c r="Y55" s="159">
        <f>$Y$31</f>
        <v>20</v>
      </c>
      <c r="AA55" s="246"/>
      <c r="AB55" s="246"/>
      <c r="AC55" s="246"/>
      <c r="AE55" s="128"/>
    </row>
    <row r="56" spans="2:31" x14ac:dyDescent="0.2">
      <c r="B56" s="59" t="s">
        <v>901</v>
      </c>
      <c r="C56" s="43"/>
      <c r="D56" s="52"/>
      <c r="E56" s="52"/>
      <c r="F56" s="44"/>
      <c r="G56" s="52"/>
      <c r="H56" s="52"/>
      <c r="I56" s="87"/>
      <c r="K56" s="147" t="str">
        <f>FurtherAnalysis1!W91</f>
        <v>NAM</v>
      </c>
      <c r="L56" s="38"/>
      <c r="M56" s="38"/>
      <c r="N56" s="149" t="str">
        <f t="shared" ref="N56:U56" si="11">B68</f>
        <v>CL17270</v>
      </c>
      <c r="O56" s="143"/>
      <c r="P56" s="202">
        <f t="shared" si="11"/>
        <v>1342</v>
      </c>
      <c r="Q56" s="181">
        <f t="shared" si="11"/>
        <v>1274.6666666666667</v>
      </c>
      <c r="R56" s="181">
        <f t="shared" si="11"/>
        <v>1404.3333333333333</v>
      </c>
      <c r="S56" s="143">
        <f t="shared" si="11"/>
        <v>1843.6666666666667</v>
      </c>
      <c r="T56" s="143">
        <f t="shared" si="11"/>
        <v>1939</v>
      </c>
      <c r="U56" s="143">
        <f t="shared" si="11"/>
        <v>1594.3846153846155</v>
      </c>
      <c r="V56" s="160">
        <f>VLOOKUP($N56, $B$57:$K$76, 10, FALSE)</f>
        <v>12</v>
      </c>
      <c r="W56" s="163">
        <f>X56-V56</f>
        <v>3</v>
      </c>
      <c r="X56" s="163">
        <f>VLOOKUP($N56, FurtherAnalysis1!$N$92:$W$111, 10, FALSE)</f>
        <v>15</v>
      </c>
      <c r="Y56" s="161"/>
      <c r="AA56" s="246"/>
      <c r="AB56" s="246"/>
      <c r="AC56" s="246"/>
      <c r="AE56" s="128"/>
    </row>
    <row r="57" spans="2:31" x14ac:dyDescent="0.2">
      <c r="B57" s="59" t="s">
        <v>7</v>
      </c>
      <c r="C57" s="43">
        <v>31717.666666666668</v>
      </c>
      <c r="D57" s="52">
        <v>33982</v>
      </c>
      <c r="E57" s="52">
        <v>22658.666666666668</v>
      </c>
      <c r="F57" s="44">
        <v>24921</v>
      </c>
      <c r="G57" s="52">
        <v>32804</v>
      </c>
      <c r="H57" s="52">
        <v>35071</v>
      </c>
      <c r="I57" s="87">
        <v>30192.388888888891</v>
      </c>
      <c r="K57" s="145">
        <f>FurtherAnalysis1!W92</f>
        <v>1</v>
      </c>
      <c r="L57" s="52"/>
      <c r="M57" s="52"/>
      <c r="N57" s="150" t="str">
        <f t="shared" ref="N57:U57" si="12">B72</f>
        <v>CL50651</v>
      </c>
      <c r="O57" s="143"/>
      <c r="P57" s="143"/>
      <c r="Q57" s="183"/>
      <c r="R57" s="181">
        <f t="shared" si="12"/>
        <v>1046</v>
      </c>
      <c r="S57" s="143">
        <f t="shared" si="12"/>
        <v>1155</v>
      </c>
      <c r="T57" s="143">
        <f t="shared" si="12"/>
        <v>1440.3333333333333</v>
      </c>
      <c r="U57" s="143">
        <f t="shared" si="12"/>
        <v>1234.75</v>
      </c>
      <c r="V57" s="160">
        <f>VLOOKUP($N57, $B$57:$K$76, 10, FALSE)</f>
        <v>16</v>
      </c>
      <c r="W57" s="163">
        <f>X57-V57</f>
        <v>4</v>
      </c>
      <c r="X57" s="163">
        <f>VLOOKUP($N57, FurtherAnalysis1!$N$92:$W$111, 10, FALSE)</f>
        <v>20</v>
      </c>
      <c r="Y57" s="161"/>
      <c r="AA57" s="246"/>
      <c r="AB57" s="246"/>
      <c r="AC57" s="246"/>
      <c r="AE57" s="128"/>
    </row>
    <row r="58" spans="2:31" x14ac:dyDescent="0.2">
      <c r="B58" s="59" t="s">
        <v>1</v>
      </c>
      <c r="C58" s="43">
        <v>29074.666666666668</v>
      </c>
      <c r="D58" s="52">
        <v>31152.333333333332</v>
      </c>
      <c r="E58" s="52">
        <v>20768.333333333332</v>
      </c>
      <c r="F58" s="44">
        <v>22846.666666666668</v>
      </c>
      <c r="G58" s="52">
        <v>29748.666666666668</v>
      </c>
      <c r="H58" s="52">
        <v>31629</v>
      </c>
      <c r="I58" s="87">
        <v>27536.611111111109</v>
      </c>
      <c r="K58" s="145">
        <f>FurtherAnalysis1!W93</f>
        <v>2</v>
      </c>
      <c r="L58" s="52"/>
      <c r="M58" s="52"/>
      <c r="N58" s="148" t="s">
        <v>903</v>
      </c>
      <c r="O58" s="144"/>
      <c r="P58" s="144"/>
      <c r="Q58" s="182"/>
      <c r="R58" s="182"/>
      <c r="S58" s="144"/>
      <c r="T58" s="144"/>
      <c r="U58" s="144"/>
      <c r="V58" s="144"/>
      <c r="W58" s="144"/>
      <c r="X58" s="144"/>
      <c r="Y58" s="162">
        <f>$Y$33</f>
        <v>14</v>
      </c>
      <c r="AA58" s="246"/>
      <c r="AB58" s="246"/>
      <c r="AC58" s="246"/>
      <c r="AE58" s="128"/>
    </row>
    <row r="59" spans="2:31" x14ac:dyDescent="0.2">
      <c r="B59" s="59" t="s">
        <v>17</v>
      </c>
      <c r="C59" s="43">
        <v>22940.666666666668</v>
      </c>
      <c r="D59" s="52">
        <v>26339.666666666668</v>
      </c>
      <c r="E59" s="52">
        <v>16144.666666666666</v>
      </c>
      <c r="F59" s="44">
        <v>19541.666666666668</v>
      </c>
      <c r="G59" s="52">
        <v>23253.666666666668</v>
      </c>
      <c r="H59" s="52">
        <v>27279.666666666668</v>
      </c>
      <c r="I59" s="87">
        <v>22583.333333333332</v>
      </c>
      <c r="K59" s="145">
        <f>FurtherAnalysis1!W94</f>
        <v>3</v>
      </c>
      <c r="L59" s="52"/>
      <c r="M59" s="52"/>
      <c r="N59" s="150" t="str">
        <f t="shared" ref="N59:U59" si="13">B96</f>
        <v>CL44634</v>
      </c>
      <c r="O59" s="143"/>
      <c r="P59" s="143"/>
      <c r="Q59" s="181">
        <f t="shared" si="13"/>
        <v>270.33333333333331</v>
      </c>
      <c r="R59" s="181">
        <f t="shared" si="13"/>
        <v>298.66666666666669</v>
      </c>
      <c r="S59" s="143">
        <f t="shared" si="13"/>
        <v>377.33333333333331</v>
      </c>
      <c r="T59" s="143">
        <f t="shared" si="13"/>
        <v>418</v>
      </c>
      <c r="U59" s="143">
        <f t="shared" si="13"/>
        <v>341.08333333333331</v>
      </c>
      <c r="V59" s="160">
        <f>VLOOKUP($N59, $B$87:$K$100, 10, FALSE)</f>
        <v>10</v>
      </c>
      <c r="W59" s="163">
        <f>X59-V59</f>
        <v>1</v>
      </c>
      <c r="X59" s="163">
        <f>VLOOKUP($N59, FurtherAnalysis1!$N$122:$W$135, 10, FALSE)</f>
        <v>11</v>
      </c>
      <c r="Y59" s="161"/>
      <c r="AA59" s="246"/>
      <c r="AB59" s="246"/>
      <c r="AC59" s="246"/>
      <c r="AE59" s="128"/>
    </row>
    <row r="60" spans="2:31" x14ac:dyDescent="0.2">
      <c r="B60" s="59" t="s">
        <v>36</v>
      </c>
      <c r="C60" s="43">
        <v>19117.666666666668</v>
      </c>
      <c r="D60" s="52">
        <v>21949</v>
      </c>
      <c r="E60" s="52">
        <v>13454.666666666666</v>
      </c>
      <c r="F60" s="44">
        <v>16288.333333333334</v>
      </c>
      <c r="G60" s="52">
        <v>19580</v>
      </c>
      <c r="H60" s="52">
        <v>22408.666666666668</v>
      </c>
      <c r="I60" s="87">
        <v>18799.722222222223</v>
      </c>
      <c r="K60" s="145">
        <f>FurtherAnalysis1!W95</f>
        <v>4</v>
      </c>
      <c r="L60" s="52"/>
      <c r="M60" s="52"/>
      <c r="N60" s="150" t="str">
        <f t="shared" ref="N60:U60" si="14">B99</f>
        <v>CL99496</v>
      </c>
      <c r="O60" s="143">
        <f t="shared" si="14"/>
        <v>146</v>
      </c>
      <c r="P60" s="143">
        <f t="shared" si="14"/>
        <v>153.33333333333334</v>
      </c>
      <c r="Q60" s="181">
        <f t="shared" si="14"/>
        <v>105.33333333333333</v>
      </c>
      <c r="R60" s="181">
        <f t="shared" si="14"/>
        <v>113</v>
      </c>
      <c r="S60" s="143">
        <f t="shared" si="14"/>
        <v>133</v>
      </c>
      <c r="T60" s="143"/>
      <c r="U60" s="143">
        <f t="shared" si="14"/>
        <v>129.92857142857142</v>
      </c>
      <c r="V60" s="160">
        <f>VLOOKUP($N60, $B$87:$K$100, 10, FALSE)</f>
        <v>13</v>
      </c>
      <c r="W60" s="163">
        <f>X60-V60</f>
        <v>0</v>
      </c>
      <c r="X60" s="163">
        <f>VLOOKUP($N60, FurtherAnalysis1!$N$122:$W$135, 10, FALSE)</f>
        <v>13</v>
      </c>
      <c r="Y60" s="161"/>
      <c r="AA60" s="246"/>
      <c r="AB60" s="246"/>
      <c r="AC60" s="246"/>
      <c r="AE60" s="128"/>
    </row>
    <row r="61" spans="2:31" x14ac:dyDescent="0.2">
      <c r="B61" s="59" t="s">
        <v>3</v>
      </c>
      <c r="C61" s="43">
        <v>17181</v>
      </c>
      <c r="D61" s="52">
        <v>21146</v>
      </c>
      <c r="E61" s="52">
        <v>11897</v>
      </c>
      <c r="F61" s="44">
        <v>15860.333333333334</v>
      </c>
      <c r="G61" s="52">
        <v>17422</v>
      </c>
      <c r="H61" s="52">
        <v>21944.666666666668</v>
      </c>
      <c r="I61" s="87">
        <v>17575.166666666668</v>
      </c>
      <c r="K61" s="145">
        <f>FurtherAnalysis1!W96</f>
        <v>5</v>
      </c>
      <c r="L61" s="52"/>
      <c r="M61" s="52"/>
      <c r="N61" s="148" t="s">
        <v>904</v>
      </c>
      <c r="O61" s="144"/>
      <c r="P61" s="144"/>
      <c r="Q61" s="182"/>
      <c r="R61" s="182"/>
      <c r="S61" s="144"/>
      <c r="T61" s="144"/>
      <c r="U61" s="144"/>
      <c r="V61" s="144"/>
      <c r="W61" s="144"/>
      <c r="X61" s="144"/>
      <c r="Y61" s="162">
        <f>$Y$34</f>
        <v>11</v>
      </c>
      <c r="AA61" s="246"/>
      <c r="AB61" s="246"/>
      <c r="AC61" s="246"/>
      <c r="AE61" s="128"/>
    </row>
    <row r="62" spans="2:31" x14ac:dyDescent="0.2">
      <c r="B62" s="59" t="s">
        <v>35</v>
      </c>
      <c r="C62" s="43">
        <v>15956.333333333334</v>
      </c>
      <c r="D62" s="52">
        <v>19636.666666666668</v>
      </c>
      <c r="E62" s="52">
        <v>11045.666666666666</v>
      </c>
      <c r="F62" s="44">
        <v>14728</v>
      </c>
      <c r="G62" s="52">
        <v>16461.666666666668</v>
      </c>
      <c r="H62" s="52">
        <v>20023.666666666668</v>
      </c>
      <c r="I62" s="87">
        <v>16308.666666666666</v>
      </c>
      <c r="K62" s="145">
        <f>FurtherAnalysis1!W97</f>
        <v>6</v>
      </c>
      <c r="L62" s="52"/>
      <c r="M62" s="52"/>
      <c r="N62" s="150" t="str">
        <f t="shared" ref="N62:U62" si="15">B105</f>
        <v>CL22675</v>
      </c>
      <c r="O62" s="143"/>
      <c r="P62" s="143"/>
      <c r="Q62" s="181">
        <f t="shared" si="15"/>
        <v>1249</v>
      </c>
      <c r="R62" s="181">
        <f t="shared" si="15"/>
        <v>1189.6666666666667</v>
      </c>
      <c r="S62" s="143">
        <f t="shared" si="15"/>
        <v>1603</v>
      </c>
      <c r="T62" s="143"/>
      <c r="U62" s="143">
        <f t="shared" si="15"/>
        <v>1375.2857142857142</v>
      </c>
      <c r="V62" s="160">
        <f>VLOOKUP($N62, $B$102:$K$112, 10, FALSE)</f>
        <v>4</v>
      </c>
      <c r="W62" s="163">
        <f>X62-V62</f>
        <v>3</v>
      </c>
      <c r="X62" s="163">
        <f>VLOOKUP($N62, FurtherAnalysis1!$N$137:$W$147, 10, FALSE)</f>
        <v>7</v>
      </c>
      <c r="Y62" s="161"/>
      <c r="AA62" s="246"/>
      <c r="AB62" s="246"/>
      <c r="AC62" s="246"/>
      <c r="AE62" s="128"/>
    </row>
    <row r="63" spans="2:31" x14ac:dyDescent="0.2">
      <c r="B63" s="59" t="s">
        <v>21</v>
      </c>
      <c r="C63" s="43">
        <v>12747.333333333334</v>
      </c>
      <c r="D63" s="52">
        <v>14633.333333333334</v>
      </c>
      <c r="E63" s="52">
        <v>8970</v>
      </c>
      <c r="F63" s="44">
        <v>10858.333333333334</v>
      </c>
      <c r="G63" s="52">
        <v>13100.666666666666</v>
      </c>
      <c r="H63" s="52">
        <v>14703.666666666666</v>
      </c>
      <c r="I63" s="87">
        <v>12502.222222222223</v>
      </c>
      <c r="K63" s="145">
        <f>FurtherAnalysis1!W98</f>
        <v>7</v>
      </c>
      <c r="L63" s="52"/>
      <c r="M63" s="52"/>
      <c r="N63" s="150" t="str">
        <f t="shared" ref="N63:U63" si="16">B109</f>
        <v>CL49900</v>
      </c>
      <c r="O63" s="143">
        <f t="shared" si="16"/>
        <v>546.33333333333337</v>
      </c>
      <c r="P63" s="143">
        <f t="shared" si="16"/>
        <v>626.33333333333337</v>
      </c>
      <c r="Q63" s="181">
        <f t="shared" si="16"/>
        <v>384.33333333333331</v>
      </c>
      <c r="R63" s="181">
        <f t="shared" si="16"/>
        <v>467.33333333333331</v>
      </c>
      <c r="S63" s="202">
        <f t="shared" si="16"/>
        <v>483</v>
      </c>
      <c r="T63" s="143"/>
      <c r="U63" s="143">
        <f t="shared" si="16"/>
        <v>504.30769230769232</v>
      </c>
      <c r="V63" s="160">
        <f>VLOOKUP($N63, $B$102:$K$112, 10, FALSE)</f>
        <v>8</v>
      </c>
      <c r="W63" s="163">
        <f>X63-V63</f>
        <v>1</v>
      </c>
      <c r="X63" s="163">
        <f>VLOOKUP($N63, FurtherAnalysis1!$N$137:$W$147, 10, FALSE)</f>
        <v>9</v>
      </c>
      <c r="Y63" s="161"/>
      <c r="AA63" s="246"/>
      <c r="AB63" s="246"/>
      <c r="AC63" s="246"/>
      <c r="AE63" s="128"/>
    </row>
    <row r="64" spans="2:31" x14ac:dyDescent="0.2">
      <c r="B64" s="59" t="s">
        <v>52</v>
      </c>
      <c r="C64" s="43">
        <v>6729.666666666667</v>
      </c>
      <c r="D64" s="52">
        <v>6965.333333333333</v>
      </c>
      <c r="E64" s="52">
        <v>4841.666666666667</v>
      </c>
      <c r="F64" s="44">
        <v>5078</v>
      </c>
      <c r="G64" s="52">
        <v>6772.333333333333</v>
      </c>
      <c r="H64" s="52">
        <v>7032.333333333333</v>
      </c>
      <c r="I64" s="87">
        <v>6236.5555555555557</v>
      </c>
      <c r="K64" s="145">
        <f>FurtherAnalysis1!W99</f>
        <v>8</v>
      </c>
      <c r="L64" s="52"/>
      <c r="M64" s="52"/>
      <c r="AA64" s="246"/>
      <c r="AB64" s="246"/>
      <c r="AC64" s="246"/>
    </row>
    <row r="65" spans="2:29" x14ac:dyDescent="0.2">
      <c r="B65" s="59" t="s">
        <v>51</v>
      </c>
      <c r="C65" s="43">
        <v>2692.6666666666665</v>
      </c>
      <c r="D65" s="52">
        <v>2789</v>
      </c>
      <c r="E65" s="52">
        <v>1942</v>
      </c>
      <c r="F65" s="44">
        <v>2031.3333333333333</v>
      </c>
      <c r="G65" s="52">
        <v>2765.3333333333335</v>
      </c>
      <c r="H65" s="52">
        <v>2800.3333333333335</v>
      </c>
      <c r="I65" s="87">
        <v>2503.4444444444443</v>
      </c>
      <c r="K65" s="145">
        <f>FurtherAnalysis1!W100</f>
        <v>9</v>
      </c>
      <c r="L65" s="52"/>
      <c r="M65" s="52"/>
      <c r="Y65" s="140"/>
      <c r="AA65" s="246"/>
      <c r="AB65" s="246"/>
      <c r="AC65" s="246"/>
    </row>
    <row r="66" spans="2:29" x14ac:dyDescent="0.2">
      <c r="B66" s="59" t="s">
        <v>48</v>
      </c>
      <c r="C66" s="43">
        <v>1674.6666666666667</v>
      </c>
      <c r="D66" s="52">
        <v>1923</v>
      </c>
      <c r="E66" s="52">
        <v>1178.6666666666667</v>
      </c>
      <c r="F66" s="44">
        <v>1426</v>
      </c>
      <c r="G66" s="52">
        <v>1678.3333333333333</v>
      </c>
      <c r="H66" s="52">
        <v>1965</v>
      </c>
      <c r="I66" s="87">
        <v>1640.9444444444443</v>
      </c>
      <c r="K66" s="145">
        <f>FurtherAnalysis1!W101</f>
        <v>10</v>
      </c>
      <c r="L66" s="52"/>
      <c r="M66" s="52"/>
      <c r="Y66" s="140"/>
      <c r="AA66" s="246"/>
      <c r="AB66" s="246"/>
      <c r="AC66" s="246"/>
    </row>
    <row r="67" spans="2:29" ht="12.75" customHeight="1" x14ac:dyDescent="0.2">
      <c r="B67" s="59" t="s">
        <v>47</v>
      </c>
      <c r="C67" s="43">
        <v>1599.3333333333333</v>
      </c>
      <c r="D67" s="52">
        <v>1898.6666666666667</v>
      </c>
      <c r="E67" s="52">
        <v>1118</v>
      </c>
      <c r="F67" s="44">
        <v>1420.3333333333333</v>
      </c>
      <c r="G67" s="52">
        <v>1614.6666666666667</v>
      </c>
      <c r="H67" s="52">
        <v>1953.3333333333333</v>
      </c>
      <c r="I67" s="87">
        <v>1600.7222222222222</v>
      </c>
      <c r="K67" s="145">
        <f>FurtherAnalysis1!W102</f>
        <v>11</v>
      </c>
      <c r="L67" s="52"/>
      <c r="M67" s="52"/>
      <c r="N67" s="198" t="s">
        <v>1077</v>
      </c>
      <c r="O67" s="199"/>
      <c r="P67" s="199"/>
      <c r="Q67" s="199"/>
      <c r="R67" s="199"/>
      <c r="S67" s="199"/>
      <c r="T67" s="200"/>
      <c r="V67" s="246" t="s">
        <v>1079</v>
      </c>
      <c r="W67" s="246"/>
      <c r="X67" s="246"/>
      <c r="Y67" s="246"/>
      <c r="AA67" s="246"/>
      <c r="AB67" s="246"/>
      <c r="AC67" s="246"/>
    </row>
    <row r="68" spans="2:29" ht="12.75" customHeight="1" x14ac:dyDescent="0.2">
      <c r="B68" s="59" t="s">
        <v>49</v>
      </c>
      <c r="C68" s="43"/>
      <c r="D68" s="52">
        <v>1342</v>
      </c>
      <c r="E68" s="52">
        <v>1274.6666666666667</v>
      </c>
      <c r="F68" s="44">
        <v>1404.3333333333333</v>
      </c>
      <c r="G68" s="52">
        <v>1843.6666666666667</v>
      </c>
      <c r="H68" s="52">
        <v>1939</v>
      </c>
      <c r="I68" s="87">
        <v>1594.3846153846155</v>
      </c>
      <c r="K68" s="145">
        <f>FurtherAnalysis1!W103</f>
        <v>12</v>
      </c>
      <c r="L68" s="52"/>
      <c r="M68" s="52"/>
      <c r="N68" s="186" t="s">
        <v>903</v>
      </c>
      <c r="O68" s="176"/>
      <c r="P68" s="176"/>
      <c r="Q68" s="176"/>
      <c r="R68" s="176"/>
      <c r="S68" s="176"/>
      <c r="T68" s="177"/>
      <c r="V68" s="246"/>
      <c r="W68" s="246"/>
      <c r="X68" s="246"/>
      <c r="Y68" s="246"/>
      <c r="AA68" s="246"/>
      <c r="AB68" s="246"/>
      <c r="AC68" s="246"/>
    </row>
    <row r="69" spans="2:29" x14ac:dyDescent="0.2">
      <c r="B69" s="59" t="s">
        <v>46</v>
      </c>
      <c r="C69" s="43">
        <v>1644.6666666666667</v>
      </c>
      <c r="D69" s="52">
        <v>1760.3333333333333</v>
      </c>
      <c r="E69" s="52">
        <v>1173.3333333333333</v>
      </c>
      <c r="F69" s="44">
        <v>1291.6666666666667</v>
      </c>
      <c r="G69" s="52">
        <v>1679.6666666666667</v>
      </c>
      <c r="H69" s="52">
        <v>1810.6666666666667</v>
      </c>
      <c r="I69" s="87">
        <v>1560.0555555555557</v>
      </c>
      <c r="K69" s="145">
        <f>FurtherAnalysis1!W104</f>
        <v>13</v>
      </c>
      <c r="L69" s="52"/>
      <c r="M69" s="52"/>
      <c r="N69" s="192" t="str">
        <f>FurtherAnalysis1!N134</f>
        <v>CL99496</v>
      </c>
      <c r="O69" s="193">
        <f>FurtherAnalysis1!O134</f>
        <v>438</v>
      </c>
      <c r="P69" s="194">
        <f>FurtherAnalysis1!P134</f>
        <v>460</v>
      </c>
      <c r="Q69" s="194">
        <f>FurtherAnalysis1!Q134</f>
        <v>316</v>
      </c>
      <c r="R69" s="195">
        <f>FurtherAnalysis1!R134</f>
        <v>339</v>
      </c>
      <c r="S69" s="194">
        <f>FurtherAnalysis1!S134</f>
        <v>266</v>
      </c>
      <c r="T69" s="47"/>
      <c r="V69" s="246"/>
      <c r="W69" s="246"/>
      <c r="X69" s="246"/>
      <c r="Y69" s="246"/>
      <c r="AA69" s="246"/>
      <c r="AB69" s="246"/>
      <c r="AC69" s="246"/>
    </row>
    <row r="70" spans="2:29" x14ac:dyDescent="0.2">
      <c r="B70" s="59" t="s">
        <v>45</v>
      </c>
      <c r="C70" s="43">
        <v>1511</v>
      </c>
      <c r="D70" s="52">
        <v>1796</v>
      </c>
      <c r="E70" s="52">
        <v>1055.6666666666667</v>
      </c>
      <c r="F70" s="44">
        <v>1339.6666666666667</v>
      </c>
      <c r="G70" s="52">
        <v>1541</v>
      </c>
      <c r="H70" s="52">
        <v>1863.6666666666667</v>
      </c>
      <c r="I70" s="87">
        <v>1517.8333333333333</v>
      </c>
      <c r="K70" s="145">
        <f>FurtherAnalysis1!W105</f>
        <v>14</v>
      </c>
      <c r="L70" s="52"/>
      <c r="M70" s="52"/>
      <c r="N70" s="186" t="s">
        <v>904</v>
      </c>
      <c r="O70" s="176"/>
      <c r="P70" s="176"/>
      <c r="Q70" s="176"/>
      <c r="R70" s="176"/>
      <c r="S70" s="176"/>
      <c r="T70" s="177"/>
      <c r="V70" s="246"/>
      <c r="W70" s="246"/>
      <c r="X70" s="246"/>
      <c r="Y70" s="246"/>
      <c r="AA70" s="246"/>
      <c r="AB70" s="246"/>
      <c r="AC70" s="246"/>
    </row>
    <row r="71" spans="2:29" x14ac:dyDescent="0.2">
      <c r="B71" s="59" t="s">
        <v>38</v>
      </c>
      <c r="C71" s="43">
        <v>1269.6666666666667</v>
      </c>
      <c r="D71" s="52">
        <v>1454.3333333333333</v>
      </c>
      <c r="E71" s="52">
        <v>894.66666666666663</v>
      </c>
      <c r="F71" s="44">
        <v>1082</v>
      </c>
      <c r="G71" s="52">
        <v>1258.3333333333333</v>
      </c>
      <c r="H71" s="52">
        <v>1474.6666666666667</v>
      </c>
      <c r="I71" s="87">
        <v>1238.9444444444443</v>
      </c>
      <c r="K71" s="145">
        <f>FurtherAnalysis1!W106</f>
        <v>15</v>
      </c>
      <c r="L71" s="52"/>
      <c r="M71" s="52"/>
      <c r="N71" s="184" t="str">
        <f>FurtherAnalysis1!N143</f>
        <v>CL22675</v>
      </c>
      <c r="O71" s="196"/>
      <c r="P71" s="197"/>
      <c r="Q71" s="187">
        <f>FurtherAnalysis1!Q143</f>
        <v>1249</v>
      </c>
      <c r="R71" s="185">
        <f>FurtherAnalysis1!R143</f>
        <v>3569</v>
      </c>
      <c r="S71" s="187">
        <f>FurtherAnalysis1!S143</f>
        <v>4809</v>
      </c>
      <c r="T71" s="185"/>
      <c r="V71" s="246"/>
      <c r="W71" s="246"/>
      <c r="X71" s="246"/>
      <c r="Y71" s="246"/>
      <c r="AA71" s="246"/>
      <c r="AB71" s="246"/>
      <c r="AC71" s="246"/>
    </row>
    <row r="72" spans="2:29" x14ac:dyDescent="0.2">
      <c r="B72" s="59" t="s">
        <v>34</v>
      </c>
      <c r="C72" s="43"/>
      <c r="D72" s="52"/>
      <c r="E72" s="52"/>
      <c r="F72" s="44">
        <v>1046</v>
      </c>
      <c r="G72" s="52">
        <v>1155</v>
      </c>
      <c r="H72" s="52">
        <v>1440.3333333333333</v>
      </c>
      <c r="I72" s="87">
        <v>1234.75</v>
      </c>
      <c r="K72" s="145">
        <f>FurtherAnalysis1!W107</f>
        <v>16</v>
      </c>
      <c r="L72" s="52"/>
      <c r="M72" s="52"/>
      <c r="N72" s="188" t="str">
        <f>FurtherAnalysis1!N145</f>
        <v>CL49900</v>
      </c>
      <c r="O72" s="189">
        <f>FurtherAnalysis1!O145</f>
        <v>1639</v>
      </c>
      <c r="P72" s="190">
        <f>FurtherAnalysis1!P145</f>
        <v>1879</v>
      </c>
      <c r="Q72" s="190">
        <f>FurtherAnalysis1!Q145</f>
        <v>1153</v>
      </c>
      <c r="R72" s="191">
        <f>FurtherAnalysis1!R145</f>
        <v>1402</v>
      </c>
      <c r="S72" s="203">
        <f>FurtherAnalysis1!S145</f>
        <v>483</v>
      </c>
      <c r="T72" s="191"/>
      <c r="V72" s="246"/>
      <c r="W72" s="246"/>
      <c r="X72" s="246"/>
      <c r="Y72" s="246"/>
      <c r="AA72" s="246"/>
      <c r="AB72" s="246"/>
      <c r="AC72" s="246"/>
    </row>
    <row r="73" spans="2:29" x14ac:dyDescent="0.2">
      <c r="B73" s="59" t="s">
        <v>37</v>
      </c>
      <c r="C73" s="43">
        <v>1224.3333333333333</v>
      </c>
      <c r="D73" s="52">
        <v>1405.3333333333333</v>
      </c>
      <c r="E73" s="52">
        <v>862.66666666666663</v>
      </c>
      <c r="F73" s="44">
        <v>1043.6666666666667</v>
      </c>
      <c r="G73" s="52">
        <v>1253</v>
      </c>
      <c r="H73" s="52">
        <v>1614</v>
      </c>
      <c r="I73" s="87">
        <v>1186.3125</v>
      </c>
      <c r="K73" s="145">
        <f>FurtherAnalysis1!W108</f>
        <v>17</v>
      </c>
      <c r="L73" s="52"/>
      <c r="M73" s="52"/>
    </row>
    <row r="74" spans="2:29" ht="12.75" customHeight="1" x14ac:dyDescent="0.2">
      <c r="B74" s="59" t="s">
        <v>33</v>
      </c>
      <c r="C74" s="43">
        <v>1194.6666666666667</v>
      </c>
      <c r="D74" s="52">
        <v>1238.6666666666667</v>
      </c>
      <c r="E74" s="52">
        <v>862.33333333333337</v>
      </c>
      <c r="F74" s="44">
        <v>904.33333333333337</v>
      </c>
      <c r="G74" s="52">
        <v>1204.3333333333333</v>
      </c>
      <c r="H74" s="52">
        <v>1247.6666666666667</v>
      </c>
      <c r="I74" s="87">
        <v>1108.6666666666667</v>
      </c>
      <c r="K74" s="145">
        <f>FurtherAnalysis1!W109</f>
        <v>18</v>
      </c>
      <c r="L74" s="52"/>
      <c r="M74" s="52"/>
      <c r="N74" s="246" t="s">
        <v>1090</v>
      </c>
      <c r="O74" s="246"/>
      <c r="P74" s="246"/>
      <c r="Q74" s="246"/>
      <c r="R74" s="246"/>
      <c r="S74" s="246"/>
      <c r="T74" s="246"/>
    </row>
    <row r="75" spans="2:29" x14ac:dyDescent="0.2">
      <c r="B75" s="59" t="s">
        <v>26</v>
      </c>
      <c r="C75" s="43">
        <v>893.33333333333337</v>
      </c>
      <c r="D75" s="52">
        <v>957.66666666666663</v>
      </c>
      <c r="E75" s="52">
        <v>639.66666666666663</v>
      </c>
      <c r="F75" s="44">
        <v>704.66666666666663</v>
      </c>
      <c r="G75" s="52">
        <v>899.66666666666663</v>
      </c>
      <c r="H75" s="52">
        <v>970.66666666666663</v>
      </c>
      <c r="I75" s="87">
        <v>844.27777777777783</v>
      </c>
      <c r="K75" s="145">
        <f>FurtherAnalysis1!W110</f>
        <v>19</v>
      </c>
      <c r="L75" s="52"/>
      <c r="M75" s="52"/>
      <c r="N75" s="246"/>
      <c r="O75" s="246"/>
      <c r="P75" s="246"/>
      <c r="Q75" s="246"/>
      <c r="R75" s="246"/>
      <c r="S75" s="246"/>
      <c r="T75" s="246"/>
    </row>
    <row r="76" spans="2:29" x14ac:dyDescent="0.2">
      <c r="B76" s="59" t="s">
        <v>19</v>
      </c>
      <c r="C76" s="43">
        <v>637</v>
      </c>
      <c r="D76" s="52">
        <v>731.33333333333337</v>
      </c>
      <c r="E76" s="52">
        <v>449</v>
      </c>
      <c r="F76" s="44">
        <v>543.66666666666663</v>
      </c>
      <c r="G76" s="52">
        <v>637</v>
      </c>
      <c r="H76" s="52">
        <v>738</v>
      </c>
      <c r="I76" s="87">
        <v>622.66666666666663</v>
      </c>
      <c r="K76" s="146">
        <f>FurtherAnalysis1!W111</f>
        <v>20</v>
      </c>
      <c r="L76" s="52"/>
      <c r="M76" s="52"/>
      <c r="N76" s="246"/>
      <c r="O76" s="246"/>
      <c r="P76" s="246"/>
      <c r="Q76" s="246"/>
      <c r="R76" s="246"/>
      <c r="S76" s="246"/>
      <c r="T76" s="246"/>
      <c r="V76" s="205"/>
      <c r="W76" s="204"/>
    </row>
    <row r="77" spans="2:29" x14ac:dyDescent="0.2">
      <c r="B77" s="59" t="s">
        <v>902</v>
      </c>
      <c r="C77" s="43"/>
      <c r="D77" s="52"/>
      <c r="E77" s="52"/>
      <c r="F77" s="44"/>
      <c r="G77" s="52"/>
      <c r="H77" s="52"/>
      <c r="I77" s="87"/>
      <c r="K77" s="147" t="str">
        <f>FurtherAnalysis1!W112</f>
        <v>EMEA</v>
      </c>
      <c r="L77" s="38"/>
      <c r="M77" s="38"/>
      <c r="N77" s="246"/>
      <c r="O77" s="246"/>
      <c r="P77" s="246"/>
      <c r="Q77" s="246"/>
      <c r="R77" s="246"/>
      <c r="S77" s="246"/>
      <c r="T77" s="246"/>
      <c r="Y77" s="140"/>
    </row>
    <row r="78" spans="2:29" x14ac:dyDescent="0.2">
      <c r="B78" s="59" t="s">
        <v>20</v>
      </c>
      <c r="C78" s="43">
        <v>24546</v>
      </c>
      <c r="D78" s="52">
        <v>30208</v>
      </c>
      <c r="E78" s="52">
        <v>16994.666666666668</v>
      </c>
      <c r="F78" s="44">
        <v>22654</v>
      </c>
      <c r="G78" s="52">
        <v>24854.666666666668</v>
      </c>
      <c r="H78" s="52">
        <v>30622.333333333332</v>
      </c>
      <c r="I78" s="87">
        <v>24979.944444444445</v>
      </c>
      <c r="K78" s="145">
        <f>FurtherAnalysis1!W113</f>
        <v>1</v>
      </c>
      <c r="L78" s="52"/>
      <c r="M78" s="52"/>
      <c r="Q78" s="128"/>
      <c r="R78" s="128"/>
      <c r="S78" s="128"/>
      <c r="T78" s="128"/>
      <c r="U78" s="128"/>
    </row>
    <row r="79" spans="2:29" x14ac:dyDescent="0.2">
      <c r="B79" s="59" t="s">
        <v>27</v>
      </c>
      <c r="C79" s="43">
        <v>20767.333333333332</v>
      </c>
      <c r="D79" s="52">
        <v>23034</v>
      </c>
      <c r="E79" s="52">
        <v>14728</v>
      </c>
      <c r="F79" s="44">
        <v>16992</v>
      </c>
      <c r="G79" s="52">
        <v>21204.333333333332</v>
      </c>
      <c r="H79" s="52">
        <v>23725</v>
      </c>
      <c r="I79" s="87">
        <v>20075.111111111109</v>
      </c>
      <c r="K79" s="145">
        <f>FurtherAnalysis1!W114</f>
        <v>2</v>
      </c>
      <c r="L79" s="52"/>
      <c r="M79" s="52"/>
    </row>
    <row r="80" spans="2:29" ht="12.75" customHeight="1" x14ac:dyDescent="0.2">
      <c r="B80" s="59" t="s">
        <v>32</v>
      </c>
      <c r="C80" s="43">
        <v>1088</v>
      </c>
      <c r="D80" s="52">
        <v>1246.6666666666667</v>
      </c>
      <c r="E80" s="52">
        <v>767</v>
      </c>
      <c r="F80" s="44">
        <v>928</v>
      </c>
      <c r="G80" s="52">
        <v>1098.3333333333333</v>
      </c>
      <c r="H80" s="52">
        <v>1246</v>
      </c>
      <c r="I80" s="87">
        <v>1062.3333333333333</v>
      </c>
      <c r="K80" s="145">
        <f>FurtherAnalysis1!W115</f>
        <v>3</v>
      </c>
      <c r="L80" s="52"/>
      <c r="M80" s="52"/>
      <c r="N80" s="268" t="s">
        <v>1113</v>
      </c>
      <c r="O80" s="268"/>
      <c r="P80" s="268"/>
      <c r="Q80" s="268"/>
      <c r="R80" s="268"/>
      <c r="S80" s="268"/>
      <c r="U80" s="268" t="s">
        <v>1114</v>
      </c>
      <c r="V80" s="268"/>
      <c r="W80" s="268"/>
      <c r="X80" s="268"/>
      <c r="Y80" s="268"/>
      <c r="Z80" s="268"/>
      <c r="AA80" s="268"/>
      <c r="AB80" s="268"/>
    </row>
    <row r="81" spans="2:28" x14ac:dyDescent="0.2">
      <c r="B81" s="59" t="s">
        <v>31</v>
      </c>
      <c r="C81" s="43">
        <v>1023.3333333333334</v>
      </c>
      <c r="D81" s="52">
        <v>1216</v>
      </c>
      <c r="E81" s="52">
        <v>716.33333333333337</v>
      </c>
      <c r="F81" s="44">
        <v>906.33333333333337</v>
      </c>
      <c r="G81" s="52">
        <v>1028.6666666666667</v>
      </c>
      <c r="H81" s="52">
        <v>1240.6666666666667</v>
      </c>
      <c r="I81" s="87">
        <v>1021.8888888888889</v>
      </c>
      <c r="K81" s="145">
        <f>FurtherAnalysis1!W116</f>
        <v>4</v>
      </c>
      <c r="L81" s="52"/>
      <c r="M81" s="52"/>
      <c r="N81" s="268"/>
      <c r="O81" s="268"/>
      <c r="P81" s="268"/>
      <c r="Q81" s="268"/>
      <c r="R81" s="268"/>
      <c r="S81" s="268"/>
      <c r="U81" s="268"/>
      <c r="V81" s="268"/>
      <c r="W81" s="268"/>
      <c r="X81" s="268"/>
      <c r="Y81" s="268"/>
      <c r="Z81" s="268"/>
      <c r="AA81" s="268"/>
      <c r="AB81" s="268"/>
    </row>
    <row r="82" spans="2:28" x14ac:dyDescent="0.2">
      <c r="B82" s="59" t="s">
        <v>22</v>
      </c>
      <c r="C82" s="43">
        <v>658</v>
      </c>
      <c r="D82" s="52">
        <v>808.33333333333337</v>
      </c>
      <c r="E82" s="52">
        <v>454</v>
      </c>
      <c r="F82" s="44">
        <v>607</v>
      </c>
      <c r="G82" s="52">
        <v>664</v>
      </c>
      <c r="H82" s="52">
        <v>868.5</v>
      </c>
      <c r="I82" s="87">
        <v>665.35294117647061</v>
      </c>
      <c r="K82" s="145">
        <f>FurtherAnalysis1!W117</f>
        <v>5</v>
      </c>
      <c r="L82" s="52"/>
      <c r="M82" s="52"/>
      <c r="N82" s="268"/>
      <c r="O82" s="268"/>
      <c r="P82" s="268"/>
      <c r="Q82" s="268"/>
      <c r="R82" s="268"/>
      <c r="S82" s="268"/>
      <c r="U82" s="268"/>
      <c r="V82" s="268"/>
      <c r="W82" s="268"/>
      <c r="X82" s="268"/>
      <c r="Y82" s="268"/>
      <c r="Z82" s="268"/>
      <c r="AA82" s="268"/>
      <c r="AB82" s="268"/>
    </row>
    <row r="83" spans="2:28" x14ac:dyDescent="0.2">
      <c r="B83" s="59" t="s">
        <v>18</v>
      </c>
      <c r="C83" s="43">
        <v>625.66666666666663</v>
      </c>
      <c r="D83" s="52">
        <v>644</v>
      </c>
      <c r="E83" s="52">
        <v>450.66666666666669</v>
      </c>
      <c r="F83" s="44">
        <v>473.33333333333331</v>
      </c>
      <c r="G83" s="52">
        <v>630.33333333333337</v>
      </c>
      <c r="H83" s="52">
        <v>647.66666666666663</v>
      </c>
      <c r="I83" s="87">
        <v>578.61111111111109</v>
      </c>
      <c r="K83" s="145">
        <f>FurtherAnalysis1!W118</f>
        <v>6</v>
      </c>
      <c r="L83" s="52"/>
      <c r="M83" s="52"/>
      <c r="N83" s="268"/>
      <c r="O83" s="268"/>
      <c r="P83" s="268"/>
      <c r="Q83" s="268"/>
      <c r="R83" s="268"/>
      <c r="S83" s="268"/>
      <c r="U83" s="268"/>
      <c r="V83" s="268"/>
      <c r="W83" s="268"/>
      <c r="X83" s="268"/>
      <c r="Y83" s="268"/>
      <c r="Z83" s="268"/>
      <c r="AA83" s="268"/>
      <c r="AB83" s="268"/>
    </row>
    <row r="84" spans="2:28" x14ac:dyDescent="0.2">
      <c r="B84" s="59" t="s">
        <v>15</v>
      </c>
      <c r="C84" s="43">
        <v>480.66666666666669</v>
      </c>
      <c r="D84" s="52">
        <v>591</v>
      </c>
      <c r="E84" s="52">
        <v>336</v>
      </c>
      <c r="F84" s="44">
        <v>445.66666666666669</v>
      </c>
      <c r="G84" s="52">
        <v>494.33333333333331</v>
      </c>
      <c r="H84" s="52">
        <v>608.66666666666663</v>
      </c>
      <c r="I84" s="87">
        <v>492.72222222222223</v>
      </c>
      <c r="K84" s="145">
        <f>FurtherAnalysis1!W119</f>
        <v>7</v>
      </c>
      <c r="L84" s="52"/>
      <c r="M84" s="52"/>
      <c r="N84" s="268"/>
      <c r="O84" s="268"/>
      <c r="P84" s="268"/>
      <c r="Q84" s="268"/>
      <c r="R84" s="268"/>
      <c r="S84" s="268"/>
      <c r="U84" s="268"/>
      <c r="V84" s="268"/>
      <c r="W84" s="268"/>
      <c r="X84" s="268"/>
      <c r="Y84" s="268"/>
      <c r="Z84" s="268"/>
      <c r="AA84" s="268"/>
      <c r="AB84" s="268"/>
    </row>
    <row r="85" spans="2:28" x14ac:dyDescent="0.2">
      <c r="B85" s="59" t="s">
        <v>4</v>
      </c>
      <c r="C85" s="43">
        <v>95</v>
      </c>
      <c r="D85" s="52">
        <v>107.33333333333333</v>
      </c>
      <c r="E85" s="52">
        <v>65.333333333333329</v>
      </c>
      <c r="F85" s="44">
        <v>81.666666666666671</v>
      </c>
      <c r="G85" s="52">
        <v>93.333333333333329</v>
      </c>
      <c r="H85" s="52">
        <v>110</v>
      </c>
      <c r="I85" s="87">
        <v>92.111111111111114</v>
      </c>
      <c r="K85" s="145">
        <f>FurtherAnalysis1!W120</f>
        <v>8</v>
      </c>
      <c r="L85" s="52"/>
      <c r="M85" s="52"/>
      <c r="N85" s="268"/>
      <c r="O85" s="268"/>
      <c r="P85" s="268"/>
      <c r="Q85" s="268"/>
      <c r="R85" s="268"/>
      <c r="S85" s="268"/>
      <c r="U85" s="268"/>
      <c r="V85" s="268"/>
      <c r="W85" s="268"/>
      <c r="X85" s="268"/>
      <c r="Y85" s="268"/>
      <c r="Z85" s="268"/>
      <c r="AA85" s="268"/>
      <c r="AB85" s="268"/>
    </row>
    <row r="86" spans="2:28" x14ac:dyDescent="0.2">
      <c r="B86" s="59" t="s">
        <v>903</v>
      </c>
      <c r="C86" s="43"/>
      <c r="D86" s="52"/>
      <c r="E86" s="52"/>
      <c r="F86" s="44"/>
      <c r="G86" s="52"/>
      <c r="H86" s="52"/>
      <c r="I86" s="87"/>
      <c r="K86" s="147" t="str">
        <f>FurtherAnalysis1!W121</f>
        <v>APAC</v>
      </c>
      <c r="L86" s="38"/>
      <c r="M86" s="38"/>
      <c r="N86" s="268"/>
      <c r="O86" s="268"/>
      <c r="P86" s="268"/>
      <c r="Q86" s="268"/>
      <c r="R86" s="268"/>
      <c r="S86" s="268"/>
      <c r="U86" s="268"/>
      <c r="V86" s="268"/>
      <c r="W86" s="268"/>
      <c r="X86" s="268"/>
      <c r="Y86" s="268"/>
      <c r="Z86" s="268"/>
      <c r="AA86" s="268"/>
      <c r="AB86" s="268"/>
    </row>
    <row r="87" spans="2:28" x14ac:dyDescent="0.2">
      <c r="B87" s="59" t="s">
        <v>43</v>
      </c>
      <c r="C87" s="43">
        <v>15295.666666666666</v>
      </c>
      <c r="D87" s="52">
        <v>17562</v>
      </c>
      <c r="E87" s="52">
        <v>10764</v>
      </c>
      <c r="F87" s="44">
        <v>13028.666666666666</v>
      </c>
      <c r="G87" s="52">
        <v>15945</v>
      </c>
      <c r="H87" s="52">
        <v>17723.333333333332</v>
      </c>
      <c r="I87" s="87">
        <v>15053.111111111111</v>
      </c>
      <c r="K87" s="145">
        <f>FurtherAnalysis1!W122</f>
        <v>1</v>
      </c>
      <c r="L87" s="52"/>
      <c r="M87" s="52"/>
      <c r="N87" s="268"/>
      <c r="O87" s="268"/>
      <c r="P87" s="268"/>
      <c r="Q87" s="268"/>
      <c r="R87" s="268"/>
      <c r="S87" s="268"/>
      <c r="U87" s="268"/>
      <c r="V87" s="268"/>
      <c r="W87" s="268"/>
      <c r="X87" s="268"/>
      <c r="Y87" s="268"/>
      <c r="Z87" s="268"/>
      <c r="AA87" s="268"/>
      <c r="AB87" s="268"/>
    </row>
    <row r="88" spans="2:28" x14ac:dyDescent="0.2">
      <c r="B88" s="59" t="s">
        <v>53</v>
      </c>
      <c r="C88" s="43">
        <v>9421</v>
      </c>
      <c r="D88" s="52">
        <v>9749.6666666666661</v>
      </c>
      <c r="E88" s="52">
        <v>6776.333333333333</v>
      </c>
      <c r="F88" s="44">
        <v>7106.333333333333</v>
      </c>
      <c r="G88" s="52">
        <v>9417.3333333333339</v>
      </c>
      <c r="H88" s="52">
        <v>9965.3333333333339</v>
      </c>
      <c r="I88" s="87">
        <v>8739.3333333333339</v>
      </c>
      <c r="K88" s="145">
        <f>FurtherAnalysis1!W123</f>
        <v>2</v>
      </c>
      <c r="L88" s="52"/>
      <c r="M88" s="52"/>
      <c r="N88" s="268"/>
      <c r="O88" s="268"/>
      <c r="P88" s="268"/>
      <c r="Q88" s="268"/>
      <c r="R88" s="268"/>
      <c r="S88" s="268"/>
      <c r="U88" s="268"/>
      <c r="V88" s="268"/>
      <c r="W88" s="268"/>
      <c r="X88" s="268"/>
      <c r="Y88" s="268"/>
      <c r="Z88" s="268"/>
      <c r="AA88" s="268"/>
      <c r="AB88" s="268"/>
    </row>
    <row r="89" spans="2:28" x14ac:dyDescent="0.2">
      <c r="B89" s="59" t="s">
        <v>42</v>
      </c>
      <c r="C89" s="43">
        <v>1423</v>
      </c>
      <c r="D89" s="52">
        <v>1690</v>
      </c>
      <c r="E89" s="52">
        <v>995.66666666666663</v>
      </c>
      <c r="F89" s="44">
        <v>1259.6666666666667</v>
      </c>
      <c r="G89" s="52">
        <v>1452</v>
      </c>
      <c r="H89" s="52">
        <v>1748.6666666666667</v>
      </c>
      <c r="I89" s="87">
        <v>1428.1666666666667</v>
      </c>
      <c r="K89" s="145">
        <f>FurtherAnalysis1!W124</f>
        <v>3</v>
      </c>
      <c r="L89" s="52"/>
      <c r="M89" s="52"/>
      <c r="N89" s="268"/>
      <c r="O89" s="268"/>
      <c r="P89" s="268"/>
      <c r="Q89" s="268"/>
      <c r="R89" s="268"/>
      <c r="S89" s="268"/>
      <c r="U89" s="268"/>
      <c r="V89" s="268"/>
      <c r="W89" s="268"/>
      <c r="X89" s="268"/>
      <c r="Y89" s="268"/>
      <c r="Z89" s="268"/>
      <c r="AA89" s="268"/>
      <c r="AB89" s="268"/>
    </row>
    <row r="90" spans="2:28" x14ac:dyDescent="0.2">
      <c r="B90" s="59" t="s">
        <v>39</v>
      </c>
      <c r="C90" s="43">
        <v>1339.3333333333333</v>
      </c>
      <c r="D90" s="52">
        <v>1483</v>
      </c>
      <c r="E90" s="52">
        <v>950.66666666666663</v>
      </c>
      <c r="F90" s="44">
        <v>1092.6666666666667</v>
      </c>
      <c r="G90" s="52">
        <v>1357</v>
      </c>
      <c r="H90" s="52">
        <v>1507.3333333333333</v>
      </c>
      <c r="I90" s="87">
        <v>1288.3333333333333</v>
      </c>
      <c r="K90" s="145">
        <f>FurtherAnalysis1!W125</f>
        <v>4</v>
      </c>
      <c r="L90" s="52"/>
      <c r="M90" s="52"/>
      <c r="N90" s="268"/>
      <c r="O90" s="268"/>
      <c r="P90" s="268"/>
      <c r="Q90" s="268"/>
      <c r="R90" s="268"/>
      <c r="S90" s="268"/>
      <c r="U90" s="268"/>
      <c r="V90" s="268"/>
      <c r="W90" s="268"/>
      <c r="X90" s="268"/>
      <c r="Y90" s="268"/>
      <c r="Z90" s="268"/>
      <c r="AA90" s="268"/>
      <c r="AB90" s="268"/>
    </row>
    <row r="91" spans="2:28" x14ac:dyDescent="0.2">
      <c r="B91" s="59" t="s">
        <v>30</v>
      </c>
      <c r="C91" s="43">
        <v>1016.6666666666666</v>
      </c>
      <c r="D91" s="52">
        <v>1128.3333333333333</v>
      </c>
      <c r="E91" s="52">
        <v>721.66666666666663</v>
      </c>
      <c r="F91" s="44">
        <v>830</v>
      </c>
      <c r="G91" s="52">
        <v>1027</v>
      </c>
      <c r="H91" s="52">
        <v>1161</v>
      </c>
      <c r="I91" s="87">
        <v>980.77777777777783</v>
      </c>
      <c r="K91" s="145">
        <f>FurtherAnalysis1!W126</f>
        <v>5</v>
      </c>
      <c r="L91" s="52"/>
      <c r="M91" s="52"/>
      <c r="N91" s="268"/>
      <c r="O91" s="268"/>
      <c r="P91" s="268"/>
      <c r="Q91" s="268"/>
      <c r="R91" s="268"/>
      <c r="S91" s="268"/>
      <c r="U91" s="268"/>
      <c r="V91" s="268"/>
      <c r="W91" s="268"/>
      <c r="X91" s="268"/>
      <c r="Y91" s="268"/>
      <c r="Z91" s="268"/>
      <c r="AA91" s="268"/>
      <c r="AB91" s="268"/>
    </row>
    <row r="92" spans="2:28" x14ac:dyDescent="0.2">
      <c r="B92" s="59" t="s">
        <v>29</v>
      </c>
      <c r="C92" s="43">
        <v>970.33333333333337</v>
      </c>
      <c r="D92" s="52">
        <v>1076</v>
      </c>
      <c r="E92" s="52">
        <v>688.33333333333337</v>
      </c>
      <c r="F92" s="44">
        <v>794</v>
      </c>
      <c r="G92" s="52">
        <v>1000.3333333333334</v>
      </c>
      <c r="H92" s="52">
        <v>1085</v>
      </c>
      <c r="I92" s="87">
        <v>935.66666666666663</v>
      </c>
      <c r="K92" s="145">
        <f>FurtherAnalysis1!W127</f>
        <v>6</v>
      </c>
      <c r="L92" s="52"/>
      <c r="M92" s="52"/>
      <c r="N92" s="268"/>
      <c r="O92" s="268"/>
      <c r="P92" s="268"/>
      <c r="Q92" s="268"/>
      <c r="R92" s="268"/>
      <c r="S92" s="268"/>
      <c r="U92" s="268"/>
      <c r="V92" s="268"/>
      <c r="W92" s="268"/>
      <c r="X92" s="268"/>
      <c r="Y92" s="268"/>
      <c r="Z92" s="268"/>
      <c r="AA92" s="268"/>
      <c r="AB92" s="268"/>
    </row>
    <row r="93" spans="2:28" x14ac:dyDescent="0.2">
      <c r="B93" s="59" t="s">
        <v>25</v>
      </c>
      <c r="C93" s="43">
        <v>862.5</v>
      </c>
      <c r="D93" s="52">
        <v>937.66666666666663</v>
      </c>
      <c r="E93" s="52">
        <v>574.66666666666663</v>
      </c>
      <c r="F93" s="44">
        <v>695.66666666666663</v>
      </c>
      <c r="G93" s="52">
        <v>829</v>
      </c>
      <c r="H93" s="52">
        <v>961.66666666666663</v>
      </c>
      <c r="I93" s="87">
        <v>807.11764705882354</v>
      </c>
      <c r="K93" s="145">
        <f>FurtherAnalysis1!W128</f>
        <v>7</v>
      </c>
      <c r="L93" s="52"/>
      <c r="M93" s="52"/>
      <c r="N93" s="268"/>
      <c r="O93" s="268"/>
      <c r="P93" s="268"/>
      <c r="Q93" s="268"/>
      <c r="R93" s="268"/>
      <c r="S93" s="268"/>
      <c r="U93" s="268"/>
      <c r="V93" s="268"/>
      <c r="W93" s="268"/>
      <c r="X93" s="268"/>
      <c r="Y93" s="268"/>
      <c r="Z93" s="268"/>
      <c r="AA93" s="268"/>
      <c r="AB93" s="268"/>
    </row>
    <row r="94" spans="2:28" x14ac:dyDescent="0.2">
      <c r="B94" s="59" t="s">
        <v>24</v>
      </c>
      <c r="C94" s="43">
        <v>757.33333333333337</v>
      </c>
      <c r="D94" s="52">
        <v>899.66666666666663</v>
      </c>
      <c r="E94" s="52">
        <v>530</v>
      </c>
      <c r="F94" s="44">
        <v>671.33333333333337</v>
      </c>
      <c r="G94" s="52">
        <v>783.66666666666663</v>
      </c>
      <c r="H94" s="52">
        <v>924</v>
      </c>
      <c r="I94" s="87">
        <v>761</v>
      </c>
      <c r="K94" s="145">
        <f>FurtherAnalysis1!W129</f>
        <v>8</v>
      </c>
      <c r="L94" s="52"/>
      <c r="M94" s="52"/>
      <c r="N94" s="268"/>
      <c r="O94" s="268"/>
      <c r="P94" s="268"/>
      <c r="Q94" s="268"/>
      <c r="R94" s="268"/>
      <c r="S94" s="268"/>
      <c r="U94" s="268"/>
      <c r="V94" s="268"/>
      <c r="W94" s="268"/>
      <c r="X94" s="268"/>
      <c r="Y94" s="268"/>
      <c r="Z94" s="268"/>
      <c r="AA94" s="268"/>
      <c r="AB94" s="268"/>
    </row>
    <row r="95" spans="2:28" ht="12.75" customHeight="1" x14ac:dyDescent="0.2">
      <c r="B95" s="59" t="s">
        <v>13</v>
      </c>
      <c r="C95" s="43">
        <v>394</v>
      </c>
      <c r="D95" s="52">
        <v>485</v>
      </c>
      <c r="E95" s="52">
        <v>274.33333333333331</v>
      </c>
      <c r="F95" s="44">
        <v>365.33333333333331</v>
      </c>
      <c r="G95" s="52">
        <v>397.66666666666669</v>
      </c>
      <c r="H95" s="52">
        <v>486.33333333333331</v>
      </c>
      <c r="I95" s="87">
        <v>400.44444444444446</v>
      </c>
      <c r="K95" s="145">
        <f>FurtherAnalysis1!W130</f>
        <v>9</v>
      </c>
      <c r="L95" s="52"/>
      <c r="M95" s="52"/>
      <c r="N95" s="268"/>
      <c r="O95" s="268"/>
      <c r="P95" s="268"/>
      <c r="Q95" s="268"/>
      <c r="R95" s="268"/>
      <c r="S95" s="268"/>
      <c r="U95" s="268"/>
      <c r="V95" s="268"/>
      <c r="W95" s="268"/>
      <c r="X95" s="268"/>
      <c r="Y95" s="268"/>
      <c r="Z95" s="268"/>
      <c r="AA95" s="268"/>
      <c r="AB95" s="268"/>
    </row>
    <row r="96" spans="2:28" x14ac:dyDescent="0.2">
      <c r="B96" s="59" t="s">
        <v>12</v>
      </c>
      <c r="C96" s="43"/>
      <c r="D96" s="52"/>
      <c r="E96" s="52">
        <v>270.33333333333331</v>
      </c>
      <c r="F96" s="44">
        <v>298.66666666666669</v>
      </c>
      <c r="G96" s="52">
        <v>377.33333333333331</v>
      </c>
      <c r="H96" s="52">
        <v>418</v>
      </c>
      <c r="I96" s="87">
        <v>341.08333333333331</v>
      </c>
      <c r="K96" s="145">
        <f>FurtherAnalysis1!W131</f>
        <v>10</v>
      </c>
      <c r="L96" s="52"/>
      <c r="M96" s="52"/>
      <c r="N96" s="268"/>
      <c r="O96" s="268"/>
      <c r="P96" s="268"/>
      <c r="Q96" s="268"/>
      <c r="R96" s="268"/>
      <c r="S96" s="268"/>
      <c r="U96" s="268"/>
      <c r="V96" s="268"/>
      <c r="W96" s="268"/>
      <c r="X96" s="268"/>
      <c r="Y96" s="268"/>
      <c r="Z96" s="268"/>
      <c r="AA96" s="268"/>
      <c r="AB96" s="268"/>
    </row>
    <row r="97" spans="2:28" ht="12.75" customHeight="1" x14ac:dyDescent="0.2">
      <c r="B97" s="59" t="s">
        <v>10</v>
      </c>
      <c r="C97" s="43">
        <v>286</v>
      </c>
      <c r="D97" s="52">
        <v>302.33333333333331</v>
      </c>
      <c r="E97" s="52">
        <v>207.33333333333334</v>
      </c>
      <c r="F97" s="44">
        <v>225.33333333333334</v>
      </c>
      <c r="G97" s="52">
        <v>290.33333333333331</v>
      </c>
      <c r="H97" s="52">
        <v>307</v>
      </c>
      <c r="I97" s="87">
        <v>269.72222222222223</v>
      </c>
      <c r="K97" s="145">
        <f>FurtherAnalysis1!W132</f>
        <v>11</v>
      </c>
      <c r="L97" s="52"/>
      <c r="M97" s="52"/>
      <c r="N97" s="268"/>
      <c r="O97" s="268"/>
      <c r="P97" s="268"/>
      <c r="Q97" s="268"/>
      <c r="R97" s="268"/>
      <c r="S97" s="268"/>
      <c r="U97" s="268"/>
      <c r="V97" s="268"/>
      <c r="W97" s="268"/>
      <c r="X97" s="268"/>
      <c r="Y97" s="268"/>
      <c r="Z97" s="268"/>
      <c r="AA97" s="268"/>
      <c r="AB97" s="268"/>
    </row>
    <row r="98" spans="2:28" ht="12.75" customHeight="1" x14ac:dyDescent="0.2">
      <c r="B98" s="59" t="s">
        <v>9</v>
      </c>
      <c r="C98" s="43">
        <v>235</v>
      </c>
      <c r="D98" s="52">
        <v>260.66666666666669</v>
      </c>
      <c r="E98" s="52">
        <v>167.66666666666666</v>
      </c>
      <c r="F98" s="44">
        <v>192.66666666666666</v>
      </c>
      <c r="G98" s="52">
        <v>238.66666666666666</v>
      </c>
      <c r="H98" s="52">
        <v>259.66666666666669</v>
      </c>
      <c r="I98" s="87">
        <v>225.72222222222223</v>
      </c>
      <c r="K98" s="145">
        <f>FurtherAnalysis1!W133</f>
        <v>12</v>
      </c>
      <c r="L98" s="52"/>
      <c r="M98" s="52"/>
      <c r="N98" s="268"/>
      <c r="O98" s="268"/>
      <c r="P98" s="268"/>
      <c r="Q98" s="268"/>
      <c r="R98" s="268"/>
      <c r="S98" s="268"/>
      <c r="U98" s="268"/>
      <c r="V98" s="268"/>
      <c r="W98" s="268"/>
      <c r="X98" s="268"/>
      <c r="Y98" s="268"/>
      <c r="Z98" s="268"/>
      <c r="AA98" s="268"/>
      <c r="AB98" s="268"/>
    </row>
    <row r="99" spans="2:28" x14ac:dyDescent="0.2">
      <c r="B99" s="59" t="s">
        <v>5</v>
      </c>
      <c r="C99" s="43">
        <v>146</v>
      </c>
      <c r="D99" s="52">
        <v>153.33333333333334</v>
      </c>
      <c r="E99" s="52">
        <v>105.33333333333333</v>
      </c>
      <c r="F99" s="44">
        <v>113</v>
      </c>
      <c r="G99" s="52">
        <v>133</v>
      </c>
      <c r="H99" s="52"/>
      <c r="I99" s="87">
        <v>129.92857142857142</v>
      </c>
      <c r="K99" s="145">
        <f>FurtherAnalysis1!W134</f>
        <v>13</v>
      </c>
      <c r="L99" s="52"/>
      <c r="M99" s="52"/>
      <c r="N99" s="268"/>
      <c r="O99" s="268"/>
      <c r="P99" s="268"/>
      <c r="Q99" s="268"/>
      <c r="R99" s="268"/>
      <c r="S99" s="268"/>
      <c r="U99" s="268"/>
      <c r="V99" s="268"/>
      <c r="W99" s="268"/>
      <c r="X99" s="268"/>
      <c r="Y99" s="268"/>
      <c r="Z99" s="268"/>
      <c r="AA99" s="268"/>
      <c r="AB99" s="268"/>
    </row>
    <row r="100" spans="2:28" ht="12.75" customHeight="1" x14ac:dyDescent="0.2">
      <c r="B100" s="59" t="s">
        <v>2</v>
      </c>
      <c r="C100" s="43">
        <v>52.666666666666664</v>
      </c>
      <c r="D100" s="52">
        <v>51.666666666666664</v>
      </c>
      <c r="E100" s="52">
        <v>39.666666666666664</v>
      </c>
      <c r="F100" s="44">
        <v>41.333333333333336</v>
      </c>
      <c r="G100" s="52">
        <v>55.333333333333336</v>
      </c>
      <c r="H100" s="52">
        <v>56.333333333333336</v>
      </c>
      <c r="I100" s="87">
        <v>49.5</v>
      </c>
      <c r="K100" s="146">
        <f>FurtherAnalysis1!W135</f>
        <v>14</v>
      </c>
      <c r="L100" s="52"/>
      <c r="M100" s="52"/>
    </row>
    <row r="101" spans="2:28" ht="12.75" customHeight="1" x14ac:dyDescent="0.2">
      <c r="B101" s="59" t="s">
        <v>904</v>
      </c>
      <c r="C101" s="43"/>
      <c r="D101" s="52"/>
      <c r="E101" s="52"/>
      <c r="F101" s="44"/>
      <c r="G101" s="52"/>
      <c r="H101" s="52"/>
      <c r="I101" s="87"/>
      <c r="K101" s="147" t="str">
        <f>FurtherAnalysis1!W136</f>
        <v>LATAM</v>
      </c>
      <c r="L101" s="38"/>
      <c r="M101" s="38"/>
      <c r="N101" s="268" t="s">
        <v>1100</v>
      </c>
      <c r="O101" s="268"/>
      <c r="P101" s="268"/>
      <c r="Q101" s="268"/>
      <c r="R101" s="268"/>
      <c r="S101" s="268"/>
      <c r="T101" s="268"/>
      <c r="U101" s="268"/>
      <c r="V101" s="268"/>
      <c r="W101" s="268"/>
      <c r="X101" s="268"/>
      <c r="Y101" s="268"/>
      <c r="Z101" s="268"/>
      <c r="AA101" s="268"/>
      <c r="AB101" s="268"/>
    </row>
    <row r="102" spans="2:28" x14ac:dyDescent="0.2">
      <c r="B102" s="59" t="s">
        <v>8</v>
      </c>
      <c r="C102" s="43">
        <v>13760.666666666666</v>
      </c>
      <c r="D102" s="52">
        <v>16357</v>
      </c>
      <c r="E102" s="52">
        <v>9609</v>
      </c>
      <c r="F102" s="44">
        <v>12202.333333333334</v>
      </c>
      <c r="G102" s="52">
        <v>13995</v>
      </c>
      <c r="H102" s="52">
        <v>16809.666666666668</v>
      </c>
      <c r="I102" s="87">
        <v>13788.944444444445</v>
      </c>
      <c r="K102" s="145">
        <f>FurtherAnalysis1!W137</f>
        <v>1</v>
      </c>
      <c r="L102" s="52"/>
      <c r="M102" s="52"/>
      <c r="N102" s="268"/>
      <c r="O102" s="268"/>
      <c r="P102" s="268"/>
      <c r="Q102" s="268"/>
      <c r="R102" s="268"/>
      <c r="S102" s="268"/>
      <c r="T102" s="268"/>
      <c r="U102" s="268"/>
      <c r="V102" s="268"/>
      <c r="W102" s="268"/>
      <c r="X102" s="268"/>
      <c r="Y102" s="268"/>
      <c r="Z102" s="268"/>
      <c r="AA102" s="268"/>
      <c r="AB102" s="268"/>
    </row>
    <row r="103" spans="2:28" x14ac:dyDescent="0.2">
      <c r="B103" s="59" t="s">
        <v>50</v>
      </c>
      <c r="C103" s="43">
        <v>3826.6666666666665</v>
      </c>
      <c r="D103" s="52">
        <v>4392</v>
      </c>
      <c r="E103" s="52">
        <v>2692.6666666666665</v>
      </c>
      <c r="F103" s="44">
        <v>3259.3333333333335</v>
      </c>
      <c r="G103" s="52">
        <v>3865</v>
      </c>
      <c r="H103" s="52">
        <v>4507.666666666667</v>
      </c>
      <c r="I103" s="87">
        <v>3757.2222222222222</v>
      </c>
      <c r="K103" s="145">
        <f>FurtherAnalysis1!W138</f>
        <v>2</v>
      </c>
      <c r="L103" s="52"/>
      <c r="M103" s="52"/>
      <c r="N103" s="268"/>
      <c r="O103" s="268"/>
      <c r="P103" s="268"/>
      <c r="Q103" s="268"/>
      <c r="R103" s="268"/>
      <c r="S103" s="268"/>
      <c r="T103" s="268"/>
      <c r="U103" s="268"/>
      <c r="V103" s="268"/>
      <c r="W103" s="268"/>
      <c r="X103" s="268"/>
      <c r="Y103" s="268"/>
      <c r="Z103" s="268"/>
      <c r="AA103" s="268"/>
      <c r="AB103" s="268"/>
    </row>
    <row r="104" spans="2:28" x14ac:dyDescent="0.2">
      <c r="B104" s="59" t="s">
        <v>41</v>
      </c>
      <c r="C104" s="43">
        <v>1379.6666666666667</v>
      </c>
      <c r="D104" s="52">
        <v>1636.6666666666667</v>
      </c>
      <c r="E104" s="52">
        <v>963.66666666666663</v>
      </c>
      <c r="F104" s="44">
        <v>1221.6666666666667</v>
      </c>
      <c r="G104" s="52">
        <v>1422.6666666666667</v>
      </c>
      <c r="H104" s="52">
        <v>1653.6666666666667</v>
      </c>
      <c r="I104" s="87">
        <v>1379.6666666666667</v>
      </c>
      <c r="K104" s="145">
        <f>FurtherAnalysis1!W139</f>
        <v>3</v>
      </c>
      <c r="L104" s="52"/>
      <c r="M104" s="52"/>
      <c r="N104" s="268"/>
      <c r="O104" s="268"/>
      <c r="P104" s="268"/>
      <c r="Q104" s="268"/>
      <c r="R104" s="268"/>
      <c r="S104" s="268"/>
      <c r="T104" s="268"/>
      <c r="U104" s="268"/>
      <c r="V104" s="268"/>
      <c r="W104" s="268"/>
      <c r="X104" s="268"/>
      <c r="Y104" s="268"/>
      <c r="Z104" s="268"/>
      <c r="AA104" s="268"/>
      <c r="AB104" s="268"/>
    </row>
    <row r="105" spans="2:28" x14ac:dyDescent="0.2">
      <c r="B105" s="59" t="s">
        <v>44</v>
      </c>
      <c r="C105" s="43"/>
      <c r="D105" s="52"/>
      <c r="E105" s="52">
        <v>1249</v>
      </c>
      <c r="F105" s="44">
        <v>1189.6666666666667</v>
      </c>
      <c r="G105" s="52">
        <v>1603</v>
      </c>
      <c r="H105" s="52"/>
      <c r="I105" s="87">
        <v>1375.2857142857142</v>
      </c>
      <c r="K105" s="145">
        <f>FurtherAnalysis1!W140</f>
        <v>4</v>
      </c>
      <c r="L105" s="52"/>
      <c r="M105" s="52"/>
      <c r="N105" s="268"/>
      <c r="O105" s="268"/>
      <c r="P105" s="268"/>
      <c r="Q105" s="268"/>
      <c r="R105" s="268"/>
      <c r="S105" s="268"/>
      <c r="T105" s="268"/>
      <c r="U105" s="268"/>
      <c r="V105" s="268"/>
      <c r="W105" s="268"/>
      <c r="X105" s="268"/>
      <c r="Y105" s="268"/>
      <c r="Z105" s="268"/>
      <c r="AA105" s="268"/>
      <c r="AB105" s="268"/>
    </row>
    <row r="106" spans="2:28" x14ac:dyDescent="0.2">
      <c r="B106" s="59" t="s">
        <v>40</v>
      </c>
      <c r="C106" s="43">
        <v>1358.6666666666667</v>
      </c>
      <c r="D106" s="52">
        <v>1560</v>
      </c>
      <c r="E106" s="52">
        <v>959.66666666666663</v>
      </c>
      <c r="F106" s="44">
        <v>1158.6666666666667</v>
      </c>
      <c r="G106" s="52">
        <v>1407.3333333333333</v>
      </c>
      <c r="H106" s="52">
        <v>1559.3333333333333</v>
      </c>
      <c r="I106" s="87">
        <v>1333.9444444444443</v>
      </c>
      <c r="K106" s="145">
        <f>FurtherAnalysis1!W141</f>
        <v>5</v>
      </c>
      <c r="L106" s="52"/>
      <c r="M106" s="52"/>
      <c r="N106" s="268"/>
      <c r="O106" s="268"/>
      <c r="P106" s="268"/>
      <c r="Q106" s="268"/>
      <c r="R106" s="268"/>
      <c r="S106" s="268"/>
      <c r="T106" s="268"/>
      <c r="U106" s="268"/>
      <c r="V106" s="268"/>
      <c r="W106" s="268"/>
      <c r="X106" s="268"/>
      <c r="Y106" s="268"/>
      <c r="Z106" s="268"/>
      <c r="AA106" s="268"/>
      <c r="AB106" s="268"/>
    </row>
    <row r="107" spans="2:28" x14ac:dyDescent="0.2">
      <c r="B107" s="59" t="s">
        <v>28</v>
      </c>
      <c r="C107" s="43">
        <v>888.33333333333337</v>
      </c>
      <c r="D107" s="52">
        <v>1058</v>
      </c>
      <c r="E107" s="52">
        <v>621.33333333333337</v>
      </c>
      <c r="F107" s="44">
        <v>792</v>
      </c>
      <c r="G107" s="52">
        <v>889</v>
      </c>
      <c r="H107" s="52">
        <v>1082.6666666666667</v>
      </c>
      <c r="I107" s="87">
        <v>888.55555555555554</v>
      </c>
      <c r="K107" s="145">
        <f>FurtherAnalysis1!W142</f>
        <v>6</v>
      </c>
      <c r="L107" s="52"/>
      <c r="M107" s="52"/>
      <c r="N107" s="268"/>
      <c r="O107" s="268"/>
      <c r="P107" s="268"/>
      <c r="Q107" s="268"/>
      <c r="R107" s="268"/>
      <c r="S107" s="268"/>
      <c r="T107" s="268"/>
      <c r="U107" s="268"/>
      <c r="V107" s="268"/>
      <c r="W107" s="268"/>
      <c r="X107" s="268"/>
      <c r="Y107" s="268"/>
      <c r="Z107" s="268"/>
      <c r="AA107" s="268"/>
      <c r="AB107" s="268"/>
    </row>
    <row r="108" spans="2:28" x14ac:dyDescent="0.2">
      <c r="B108" s="59" t="s">
        <v>23</v>
      </c>
      <c r="C108" s="43">
        <v>884</v>
      </c>
      <c r="D108" s="52">
        <v>806</v>
      </c>
      <c r="E108" s="52">
        <v>541</v>
      </c>
      <c r="F108" s="44">
        <v>593.66666666666663</v>
      </c>
      <c r="G108" s="52">
        <v>771.66666666666663</v>
      </c>
      <c r="H108" s="52">
        <v>817.66666666666663</v>
      </c>
      <c r="I108" s="87">
        <v>717.125</v>
      </c>
      <c r="K108" s="145">
        <f>FurtherAnalysis1!W143</f>
        <v>7</v>
      </c>
      <c r="L108" s="52"/>
      <c r="M108" s="52"/>
      <c r="N108" s="268"/>
      <c r="O108" s="268"/>
      <c r="P108" s="268"/>
      <c r="Q108" s="268"/>
      <c r="R108" s="268"/>
      <c r="S108" s="268"/>
      <c r="T108" s="268"/>
      <c r="U108" s="268"/>
      <c r="V108" s="268"/>
      <c r="W108" s="268"/>
      <c r="X108" s="268"/>
      <c r="Y108" s="268"/>
      <c r="Z108" s="268"/>
      <c r="AA108" s="268"/>
      <c r="AB108" s="268"/>
    </row>
    <row r="109" spans="2:28" x14ac:dyDescent="0.2">
      <c r="B109" s="59" t="s">
        <v>16</v>
      </c>
      <c r="C109" s="43">
        <v>546.33333333333337</v>
      </c>
      <c r="D109" s="52">
        <v>626.33333333333337</v>
      </c>
      <c r="E109" s="52">
        <v>384.33333333333331</v>
      </c>
      <c r="F109" s="44">
        <v>467.33333333333331</v>
      </c>
      <c r="G109" s="52">
        <v>483</v>
      </c>
      <c r="H109" s="52"/>
      <c r="I109" s="87">
        <v>504.30769230769232</v>
      </c>
      <c r="K109" s="145">
        <f>FurtherAnalysis1!W144</f>
        <v>8</v>
      </c>
      <c r="L109" s="52"/>
      <c r="M109" s="52"/>
      <c r="N109" s="268"/>
      <c r="O109" s="268"/>
      <c r="P109" s="268"/>
      <c r="Q109" s="268"/>
      <c r="R109" s="268"/>
      <c r="S109" s="268"/>
      <c r="T109" s="268"/>
      <c r="U109" s="268"/>
      <c r="V109" s="268"/>
      <c r="W109" s="268"/>
      <c r="X109" s="268"/>
      <c r="Y109" s="268"/>
      <c r="Z109" s="268"/>
      <c r="AA109" s="268"/>
      <c r="AB109" s="268"/>
    </row>
    <row r="110" spans="2:28" x14ac:dyDescent="0.2">
      <c r="B110" s="59" t="s">
        <v>14</v>
      </c>
      <c r="C110" s="43">
        <v>441.33333333333331</v>
      </c>
      <c r="D110" s="52">
        <v>539.66666666666663</v>
      </c>
      <c r="E110" s="52">
        <v>304.33333333333331</v>
      </c>
      <c r="F110" s="44">
        <v>403.66666666666669</v>
      </c>
      <c r="G110" s="52">
        <v>445.33333333333331</v>
      </c>
      <c r="H110" s="52">
        <v>545.33333333333337</v>
      </c>
      <c r="I110" s="87">
        <v>446.61111111111109</v>
      </c>
      <c r="K110" s="145">
        <f>FurtherAnalysis1!W145</f>
        <v>9</v>
      </c>
      <c r="L110" s="52"/>
      <c r="M110" s="52"/>
      <c r="N110" s="268"/>
      <c r="O110" s="268"/>
      <c r="P110" s="268"/>
      <c r="Q110" s="268"/>
      <c r="R110" s="268"/>
      <c r="S110" s="268"/>
      <c r="T110" s="268"/>
      <c r="U110" s="268"/>
      <c r="V110" s="268"/>
      <c r="W110" s="268"/>
      <c r="X110" s="268"/>
      <c r="Y110" s="268"/>
      <c r="Z110" s="268"/>
      <c r="AA110" s="268"/>
      <c r="AB110" s="268"/>
    </row>
    <row r="111" spans="2:28" x14ac:dyDescent="0.2">
      <c r="B111" s="59" t="s">
        <v>11</v>
      </c>
      <c r="C111" s="43">
        <v>327.33333333333331</v>
      </c>
      <c r="D111" s="52">
        <v>359.66666666666669</v>
      </c>
      <c r="E111" s="52">
        <v>230.33333333333334</v>
      </c>
      <c r="F111" s="44">
        <v>268.66666666666669</v>
      </c>
      <c r="G111" s="52">
        <v>332</v>
      </c>
      <c r="H111" s="52">
        <v>362.66666666666669</v>
      </c>
      <c r="I111" s="87">
        <v>313.44444444444446</v>
      </c>
      <c r="K111" s="145">
        <f>FurtherAnalysis1!W146</f>
        <v>10</v>
      </c>
      <c r="L111" s="52"/>
      <c r="M111" s="52"/>
      <c r="N111" s="268"/>
      <c r="O111" s="268"/>
      <c r="P111" s="268"/>
      <c r="Q111" s="268"/>
      <c r="R111" s="268"/>
      <c r="S111" s="268"/>
      <c r="T111" s="268"/>
      <c r="U111" s="268"/>
      <c r="V111" s="268"/>
      <c r="W111" s="268"/>
      <c r="X111" s="268"/>
      <c r="Y111" s="268"/>
      <c r="Z111" s="268"/>
      <c r="AA111" s="268"/>
      <c r="AB111" s="268"/>
    </row>
    <row r="112" spans="2:28" x14ac:dyDescent="0.2">
      <c r="B112" s="59" t="s">
        <v>6</v>
      </c>
      <c r="C112" s="43">
        <v>194</v>
      </c>
      <c r="D112" s="52">
        <v>204</v>
      </c>
      <c r="E112" s="52">
        <v>135.33333333333334</v>
      </c>
      <c r="F112" s="44">
        <v>150</v>
      </c>
      <c r="G112" s="52">
        <v>196.33333333333334</v>
      </c>
      <c r="H112" s="52">
        <v>205</v>
      </c>
      <c r="I112" s="87">
        <v>180.77777777777777</v>
      </c>
      <c r="K112" s="146">
        <f>FurtherAnalysis1!W147</f>
        <v>11</v>
      </c>
      <c r="L112" s="52"/>
      <c r="M112" s="52"/>
      <c r="N112" s="268"/>
      <c r="O112" s="268"/>
      <c r="P112" s="268"/>
      <c r="Q112" s="268"/>
      <c r="R112" s="268"/>
      <c r="S112" s="268"/>
      <c r="T112" s="268"/>
      <c r="U112" s="268"/>
      <c r="V112" s="268"/>
      <c r="W112" s="268"/>
      <c r="X112" s="268"/>
      <c r="Y112" s="268"/>
      <c r="Z112" s="268"/>
      <c r="AA112" s="268"/>
      <c r="AB112" s="268"/>
    </row>
    <row r="113" spans="2:28" x14ac:dyDescent="0.2">
      <c r="B113" s="60" t="s">
        <v>1049</v>
      </c>
      <c r="C113" s="45">
        <v>5708.75</v>
      </c>
      <c r="D113" s="46">
        <v>6352.2972972972975</v>
      </c>
      <c r="E113" s="46">
        <v>3811.7012987012986</v>
      </c>
      <c r="F113" s="47">
        <v>4471.9177215189875</v>
      </c>
      <c r="G113" s="46">
        <v>5482.4743589743593</v>
      </c>
      <c r="H113" s="46">
        <v>6566.5442176870747</v>
      </c>
      <c r="I113" s="127">
        <v>5376.3098125689085</v>
      </c>
      <c r="N113" s="268"/>
      <c r="O113" s="268"/>
      <c r="P113" s="268"/>
      <c r="Q113" s="268"/>
      <c r="R113" s="268"/>
      <c r="S113" s="268"/>
      <c r="T113" s="268"/>
      <c r="U113" s="268"/>
      <c r="V113" s="268"/>
      <c r="W113" s="268"/>
      <c r="X113" s="268"/>
      <c r="Y113" s="268"/>
      <c r="Z113" s="268"/>
      <c r="AA113" s="268"/>
      <c r="AB113" s="268"/>
    </row>
    <row r="114" spans="2:28" x14ac:dyDescent="0.2">
      <c r="N114" s="268"/>
      <c r="O114" s="268"/>
      <c r="P114" s="268"/>
      <c r="Q114" s="268"/>
      <c r="R114" s="268"/>
      <c r="S114" s="268"/>
      <c r="T114" s="268"/>
      <c r="U114" s="268"/>
      <c r="V114" s="268"/>
      <c r="W114" s="268"/>
      <c r="X114" s="268"/>
      <c r="Y114" s="268"/>
      <c r="Z114" s="268"/>
      <c r="AA114" s="268"/>
      <c r="AB114" s="268"/>
    </row>
    <row r="115" spans="2:28" ht="12.75" customHeight="1" x14ac:dyDescent="0.2">
      <c r="B115" s="246" t="s">
        <v>1105</v>
      </c>
      <c r="C115" s="246"/>
      <c r="D115" s="246"/>
      <c r="E115" s="246"/>
      <c r="F115" s="246"/>
      <c r="G115" s="246"/>
      <c r="H115" s="246"/>
      <c r="I115" s="246"/>
      <c r="N115" s="268"/>
      <c r="O115" s="268"/>
      <c r="P115" s="268"/>
      <c r="Q115" s="268"/>
      <c r="R115" s="268"/>
      <c r="S115" s="268"/>
      <c r="T115" s="268"/>
      <c r="U115" s="268"/>
      <c r="V115" s="268"/>
      <c r="W115" s="268"/>
      <c r="X115" s="268"/>
      <c r="Y115" s="268"/>
      <c r="Z115" s="268"/>
      <c r="AA115" s="268"/>
      <c r="AB115" s="268"/>
    </row>
    <row r="116" spans="2:28" x14ac:dyDescent="0.2">
      <c r="B116" s="246"/>
      <c r="C116" s="246"/>
      <c r="D116" s="246"/>
      <c r="E116" s="246"/>
      <c r="F116" s="246"/>
      <c r="G116" s="246"/>
      <c r="H116" s="246"/>
      <c r="I116" s="246"/>
      <c r="N116" s="268"/>
      <c r="O116" s="268"/>
      <c r="P116" s="268"/>
      <c r="Q116" s="268"/>
      <c r="R116" s="268"/>
      <c r="S116" s="268"/>
      <c r="T116" s="268"/>
      <c r="U116" s="268"/>
      <c r="V116" s="268"/>
      <c r="W116" s="268"/>
      <c r="X116" s="268"/>
      <c r="Y116" s="268"/>
      <c r="Z116" s="268"/>
      <c r="AA116" s="268"/>
      <c r="AB116" s="268"/>
    </row>
    <row r="117" spans="2:28" ht="12.75" customHeight="1" x14ac:dyDescent="0.2">
      <c r="B117" s="246"/>
      <c r="C117" s="246"/>
      <c r="D117" s="246"/>
      <c r="E117" s="246"/>
      <c r="F117" s="246"/>
      <c r="G117" s="246"/>
      <c r="H117" s="246"/>
      <c r="I117" s="246"/>
      <c r="N117" s="268"/>
      <c r="O117" s="268"/>
      <c r="P117" s="268"/>
      <c r="Q117" s="268"/>
      <c r="R117" s="268"/>
      <c r="S117" s="268"/>
      <c r="T117" s="268"/>
      <c r="U117" s="268"/>
      <c r="V117" s="268"/>
      <c r="W117" s="268"/>
      <c r="X117" s="268"/>
      <c r="Y117" s="268"/>
      <c r="Z117" s="268"/>
      <c r="AA117" s="268"/>
      <c r="AB117" s="268"/>
    </row>
    <row r="118" spans="2:28" x14ac:dyDescent="0.2">
      <c r="B118" s="246"/>
      <c r="C118" s="246"/>
      <c r="D118" s="246"/>
      <c r="E118" s="246"/>
      <c r="F118" s="246"/>
      <c r="G118" s="246"/>
      <c r="H118" s="246"/>
      <c r="I118" s="246"/>
      <c r="N118" s="268"/>
      <c r="O118" s="268"/>
      <c r="P118" s="268"/>
      <c r="Q118" s="268"/>
      <c r="R118" s="268"/>
      <c r="S118" s="268"/>
      <c r="T118" s="268"/>
      <c r="U118" s="268"/>
      <c r="V118" s="268"/>
      <c r="W118" s="268"/>
      <c r="X118" s="268"/>
      <c r="Y118" s="268"/>
      <c r="Z118" s="268"/>
      <c r="AA118" s="268"/>
      <c r="AB118" s="268"/>
    </row>
    <row r="120" spans="2:28" x14ac:dyDescent="0.2">
      <c r="B120" s="10" t="s">
        <v>1085</v>
      </c>
    </row>
    <row r="123" spans="2:28" x14ac:dyDescent="0.2">
      <c r="J123" s="141"/>
      <c r="K123" s="140"/>
    </row>
    <row r="124" spans="2:28" x14ac:dyDescent="0.2">
      <c r="J124" s="141"/>
      <c r="K124" s="140"/>
    </row>
    <row r="125" spans="2:28" x14ac:dyDescent="0.2">
      <c r="J125" s="141"/>
      <c r="K125" s="140"/>
    </row>
    <row r="126" spans="2:28" x14ac:dyDescent="0.2">
      <c r="J126" s="141"/>
      <c r="K126" s="140"/>
    </row>
    <row r="127" spans="2:28" ht="15" x14ac:dyDescent="0.25">
      <c r="B127" s="164" t="s">
        <v>1122</v>
      </c>
      <c r="J127" s="141"/>
      <c r="K127" s="140"/>
    </row>
    <row r="128" spans="2:28" x14ac:dyDescent="0.2">
      <c r="J128" s="141"/>
      <c r="K128" s="140"/>
    </row>
    <row r="129" spans="2:11" x14ac:dyDescent="0.2">
      <c r="B129" s="10" t="s">
        <v>1123</v>
      </c>
      <c r="J129" s="141"/>
      <c r="K129" s="140"/>
    </row>
    <row r="130" spans="2:11" x14ac:dyDescent="0.2">
      <c r="J130" s="141"/>
      <c r="K130" s="140"/>
    </row>
    <row r="131" spans="2:11" x14ac:dyDescent="0.2">
      <c r="B131" s="10" t="s">
        <v>1124</v>
      </c>
      <c r="J131" s="141"/>
      <c r="K131" s="140"/>
    </row>
    <row r="132" spans="2:11" x14ac:dyDescent="0.2">
      <c r="J132" s="141"/>
      <c r="K132" s="140"/>
    </row>
    <row r="133" spans="2:11" ht="45.75" thickBot="1" x14ac:dyDescent="0.25">
      <c r="C133" s="234" t="s">
        <v>1125</v>
      </c>
      <c r="D133" s="235" t="s">
        <v>1126</v>
      </c>
      <c r="E133" s="235" t="s">
        <v>1129</v>
      </c>
      <c r="F133" s="235" t="s">
        <v>1131</v>
      </c>
      <c r="G133" s="235" t="s">
        <v>1127</v>
      </c>
      <c r="H133" s="235" t="s">
        <v>1128</v>
      </c>
      <c r="I133" s="236" t="s">
        <v>1130</v>
      </c>
      <c r="J133" s="141"/>
      <c r="K133" s="140"/>
    </row>
    <row r="134" spans="2:11" x14ac:dyDescent="0.2">
      <c r="C134" s="229" t="s">
        <v>901</v>
      </c>
      <c r="D134" s="140">
        <f>FurtherAnalysis1!H76</f>
        <v>596502</v>
      </c>
      <c r="E134" s="230">
        <f>FurtherAnalysis1!K45</f>
        <v>-0.36926353322303496</v>
      </c>
      <c r="F134" s="140">
        <f>D134*E134</f>
        <v>-220266.43609460679</v>
      </c>
      <c r="G134" s="140">
        <f>D134 + F134</f>
        <v>376235.56390539324</v>
      </c>
      <c r="H134" s="237">
        <f>FurtherAnalysis1!E76</f>
        <v>363694</v>
      </c>
      <c r="I134" s="227" t="b">
        <f>G134 &gt; H134</f>
        <v>1</v>
      </c>
      <c r="J134" s="141"/>
      <c r="K134" s="140"/>
    </row>
    <row r="135" spans="2:11" x14ac:dyDescent="0.2">
      <c r="C135" s="229" t="s">
        <v>902</v>
      </c>
      <c r="D135" s="140">
        <f>FurtherAnalysis1!H77</f>
        <v>176338</v>
      </c>
      <c r="E135" s="230">
        <f>FurtherAnalysis1!K46</f>
        <v>-0.40347763962988148</v>
      </c>
      <c r="F135" s="140">
        <f t="shared" ref="F135:F137" si="17">D135*E135</f>
        <v>-71148.440017054047</v>
      </c>
      <c r="G135" s="140">
        <f t="shared" ref="G135:G137" si="18">D135 + F135</f>
        <v>105189.55998294595</v>
      </c>
      <c r="H135" s="237">
        <f>FurtherAnalysis1!E77</f>
        <v>103536</v>
      </c>
      <c r="I135" s="227" t="b">
        <f t="shared" ref="I135:I137" si="19">G135 &gt; H135</f>
        <v>1</v>
      </c>
      <c r="J135" s="141"/>
      <c r="K135" s="140"/>
    </row>
    <row r="136" spans="2:11" x14ac:dyDescent="0.2">
      <c r="C136" s="229" t="s">
        <v>903</v>
      </c>
      <c r="D136" s="140">
        <f>FurtherAnalysis1!H78</f>
        <v>109811</v>
      </c>
      <c r="E136" s="230">
        <f>FurtherAnalysis1!K47</f>
        <v>-0.35532616594309563</v>
      </c>
      <c r="F136" s="140">
        <f t="shared" si="17"/>
        <v>-39018.721608377273</v>
      </c>
      <c r="G136" s="140">
        <f t="shared" si="18"/>
        <v>70792.278391622734</v>
      </c>
      <c r="H136" s="237">
        <f>FurtherAnalysis1!E78</f>
        <v>69198</v>
      </c>
      <c r="I136" s="227" t="b">
        <f t="shared" si="19"/>
        <v>1</v>
      </c>
      <c r="J136" s="141"/>
      <c r="K136" s="140"/>
    </row>
    <row r="137" spans="2:11" x14ac:dyDescent="0.2">
      <c r="C137" s="231" t="s">
        <v>904</v>
      </c>
      <c r="D137" s="232">
        <f>FurtherAnalysis1!H79</f>
        <v>82631</v>
      </c>
      <c r="E137" s="233">
        <f>FurtherAnalysis1!K48</f>
        <v>-0.38785736764385481</v>
      </c>
      <c r="F137" s="232">
        <f t="shared" si="17"/>
        <v>-32049.042145779367</v>
      </c>
      <c r="G137" s="232">
        <f t="shared" si="18"/>
        <v>50581.957854220629</v>
      </c>
      <c r="H137" s="238">
        <f>FurtherAnalysis1!E79</f>
        <v>50574</v>
      </c>
      <c r="I137" s="228" t="b">
        <f t="shared" si="19"/>
        <v>1</v>
      </c>
      <c r="J137" s="141"/>
      <c r="K137" s="140"/>
    </row>
    <row r="138" spans="2:11" x14ac:dyDescent="0.2">
      <c r="J138" s="141"/>
      <c r="K138" s="140"/>
    </row>
    <row r="139" spans="2:11" ht="12.75" customHeight="1" x14ac:dyDescent="0.2">
      <c r="C139" s="268" t="s">
        <v>1132</v>
      </c>
      <c r="D139" s="268"/>
      <c r="E139" s="268"/>
      <c r="F139" s="268"/>
      <c r="G139" s="268"/>
      <c r="H139" s="268"/>
      <c r="I139" s="268"/>
      <c r="J139" s="141"/>
      <c r="K139" s="140"/>
    </row>
    <row r="140" spans="2:11" x14ac:dyDescent="0.2">
      <c r="C140" s="268"/>
      <c r="D140" s="268"/>
      <c r="E140" s="268"/>
      <c r="F140" s="268"/>
      <c r="G140" s="268"/>
      <c r="H140" s="268"/>
      <c r="I140" s="268"/>
      <c r="J140" s="141"/>
      <c r="K140" s="140"/>
    </row>
    <row r="141" spans="2:11" x14ac:dyDescent="0.2">
      <c r="C141" s="268"/>
      <c r="D141" s="268"/>
      <c r="E141" s="268"/>
      <c r="F141" s="268"/>
      <c r="G141" s="268"/>
      <c r="H141" s="268"/>
      <c r="I141" s="268"/>
    </row>
    <row r="142" spans="2:11" x14ac:dyDescent="0.2">
      <c r="C142" s="268"/>
      <c r="D142" s="268"/>
      <c r="E142" s="268"/>
      <c r="F142" s="268"/>
      <c r="G142" s="268"/>
      <c r="H142" s="268"/>
      <c r="I142" s="268"/>
    </row>
    <row r="143" spans="2:11" x14ac:dyDescent="0.2">
      <c r="C143" s="207"/>
      <c r="D143" s="207"/>
      <c r="E143" s="207"/>
      <c r="F143" s="207"/>
      <c r="G143" s="207"/>
      <c r="H143" s="207"/>
      <c r="I143" s="207"/>
    </row>
    <row r="144" spans="2:11" x14ac:dyDescent="0.2">
      <c r="C144" s="207"/>
      <c r="D144" s="207"/>
      <c r="E144" s="207"/>
      <c r="F144" s="207"/>
      <c r="G144" s="207"/>
      <c r="H144" s="207"/>
      <c r="I144" s="207"/>
    </row>
    <row r="179" ht="12.75" customHeight="1" x14ac:dyDescent="0.2"/>
  </sheetData>
  <mergeCells count="48">
    <mergeCell ref="V53:V54"/>
    <mergeCell ref="Y53:Y54"/>
    <mergeCell ref="X53:X54"/>
    <mergeCell ref="W53:W54"/>
    <mergeCell ref="I37:I38"/>
    <mergeCell ref="S53:S54"/>
    <mergeCell ref="R53:R54"/>
    <mergeCell ref="Q53:Q54"/>
    <mergeCell ref="O53:O54"/>
    <mergeCell ref="P53:P54"/>
    <mergeCell ref="T53:T54"/>
    <mergeCell ref="H37:H38"/>
    <mergeCell ref="X29:Y30"/>
    <mergeCell ref="P29:V34"/>
    <mergeCell ref="P37:V42"/>
    <mergeCell ref="U80:AB99"/>
    <mergeCell ref="AA53:AC72"/>
    <mergeCell ref="V67:Y72"/>
    <mergeCell ref="B44:N47"/>
    <mergeCell ref="K53:K55"/>
    <mergeCell ref="G37:G38"/>
    <mergeCell ref="F37:F38"/>
    <mergeCell ref="E37:E38"/>
    <mergeCell ref="D37:D38"/>
    <mergeCell ref="C37:C38"/>
    <mergeCell ref="J37:J38"/>
    <mergeCell ref="U53:U54"/>
    <mergeCell ref="C29:C30"/>
    <mergeCell ref="D29:D30"/>
    <mergeCell ref="E29:E30"/>
    <mergeCell ref="F29:F30"/>
    <mergeCell ref="G29:G30"/>
    <mergeCell ref="C139:I142"/>
    <mergeCell ref="J29:J30"/>
    <mergeCell ref="I29:I30"/>
    <mergeCell ref="H29:H30"/>
    <mergeCell ref="N29:N30"/>
    <mergeCell ref="N37:N38"/>
    <mergeCell ref="L29:L30"/>
    <mergeCell ref="K29:K30"/>
    <mergeCell ref="K37:K38"/>
    <mergeCell ref="L37:L38"/>
    <mergeCell ref="M29:M30"/>
    <mergeCell ref="M37:M38"/>
    <mergeCell ref="B115:I118"/>
    <mergeCell ref="N74:T77"/>
    <mergeCell ref="N101:AB118"/>
    <mergeCell ref="N80:S99"/>
  </mergeCells>
  <conditionalFormatting pivot="1" sqref="C57:I76 C78:I85 C87:I100 C102:I112">
    <cfRule type="containsBlanks" dxfId="59" priority="12">
      <formula>LEN(TRIM(C57))=0</formula>
    </cfRule>
  </conditionalFormatting>
  <conditionalFormatting pivot="1" sqref="C102:I112 C87:I100 C78:I85 C57:I76">
    <cfRule type="cellIs" dxfId="58" priority="5" operator="greaterThan">
      <formula>10000</formula>
    </cfRule>
  </conditionalFormatting>
  <conditionalFormatting sqref="O59:U60 W59:W60 O56:U57 W56:W57 O62:U63 W62:W63">
    <cfRule type="containsBlanks" dxfId="57" priority="4">
      <formula>LEN(TRIM(O56))=0</formula>
    </cfRule>
  </conditionalFormatting>
  <conditionalFormatting sqref="O69:T69">
    <cfRule type="containsBlanks" dxfId="56" priority="3">
      <formula>LEN(TRIM(O69))=0</formula>
    </cfRule>
  </conditionalFormatting>
  <conditionalFormatting sqref="O71:T71">
    <cfRule type="containsBlanks" dxfId="55" priority="2">
      <formula>LEN(TRIM(O71))=0</formula>
    </cfRule>
  </conditionalFormatting>
  <conditionalFormatting sqref="O72:T72">
    <cfRule type="containsBlanks" dxfId="54" priority="1">
      <formula>LEN(TRIM(O72))=0</formula>
    </cfRule>
  </conditionalFormatting>
  <pageMargins left="0.7" right="0.7" top="0.75" bottom="0.75" header="0.3" footer="0.3"/>
  <pageSetup orientation="portrait"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B987B-B6C8-4747-8412-09D364464245}">
  <dimension ref="B2:Y37"/>
  <sheetViews>
    <sheetView showGridLines="0" workbookViewId="0">
      <selection activeCell="D30" sqref="D30"/>
    </sheetView>
  </sheetViews>
  <sheetFormatPr defaultRowHeight="12.75" x14ac:dyDescent="0.2"/>
  <cols>
    <col min="1" max="16384" width="9.140625" style="2"/>
  </cols>
  <sheetData>
    <row r="2" spans="2:25" ht="12.75" customHeight="1" x14ac:dyDescent="0.2">
      <c r="B2" s="305" t="s">
        <v>1117</v>
      </c>
      <c r="C2" s="305"/>
      <c r="D2" s="305"/>
      <c r="E2" s="305"/>
      <c r="F2" s="305"/>
      <c r="G2" s="305"/>
      <c r="H2" s="305"/>
      <c r="I2" s="305"/>
      <c r="J2" s="305"/>
      <c r="K2" s="305"/>
      <c r="L2" s="305"/>
      <c r="M2" s="305"/>
      <c r="N2" s="305"/>
      <c r="O2" s="305"/>
      <c r="P2" s="305"/>
      <c r="Q2" s="305"/>
      <c r="R2" s="305"/>
      <c r="S2" s="305"/>
      <c r="T2" s="305"/>
      <c r="U2" s="305"/>
      <c r="V2" s="305"/>
      <c r="W2" s="305"/>
      <c r="X2" s="305"/>
    </row>
    <row r="3" spans="2:25" x14ac:dyDescent="0.2">
      <c r="B3" s="305"/>
      <c r="C3" s="305"/>
      <c r="D3" s="305"/>
      <c r="E3" s="305"/>
      <c r="F3" s="305"/>
      <c r="G3" s="305"/>
      <c r="H3" s="305"/>
      <c r="I3" s="305"/>
      <c r="J3" s="305"/>
      <c r="K3" s="305"/>
      <c r="L3" s="305"/>
      <c r="M3" s="305"/>
      <c r="N3" s="305"/>
      <c r="O3" s="305"/>
      <c r="P3" s="305"/>
      <c r="Q3" s="305"/>
      <c r="R3" s="305"/>
      <c r="S3" s="305"/>
      <c r="T3" s="305"/>
      <c r="U3" s="305"/>
      <c r="V3" s="305"/>
      <c r="W3" s="305"/>
      <c r="X3" s="305"/>
    </row>
    <row r="4" spans="2:25" x14ac:dyDescent="0.2">
      <c r="B4" s="222"/>
      <c r="C4" s="222"/>
      <c r="D4" s="222"/>
      <c r="E4" s="222"/>
      <c r="F4" s="222"/>
      <c r="G4" s="222"/>
      <c r="H4" s="222"/>
      <c r="I4" s="222"/>
      <c r="J4" s="222"/>
      <c r="K4" s="222"/>
      <c r="L4" s="222"/>
    </row>
    <row r="5" spans="2:25" x14ac:dyDescent="0.2">
      <c r="B5" s="220"/>
      <c r="C5" s="220"/>
      <c r="D5" s="220"/>
      <c r="E5" s="220"/>
      <c r="F5" s="220"/>
      <c r="G5" s="220"/>
      <c r="H5" s="220"/>
      <c r="I5" s="220"/>
      <c r="J5" s="220"/>
      <c r="K5" s="220"/>
      <c r="L5" s="220"/>
    </row>
    <row r="7" spans="2:25" ht="12.75" customHeight="1" x14ac:dyDescent="0.2">
      <c r="B7" s="305" t="s">
        <v>1109</v>
      </c>
      <c r="C7" s="305"/>
      <c r="D7" s="305"/>
      <c r="E7" s="305"/>
      <c r="F7" s="305"/>
      <c r="G7" s="305"/>
      <c r="H7" s="305"/>
      <c r="I7" s="305"/>
      <c r="J7" s="305"/>
      <c r="K7" s="305"/>
      <c r="L7" s="305"/>
      <c r="M7" s="305"/>
      <c r="N7" s="305"/>
      <c r="O7" s="305"/>
      <c r="P7" s="305"/>
      <c r="Q7" s="305"/>
      <c r="R7" s="305"/>
      <c r="S7" s="305"/>
      <c r="T7" s="305"/>
      <c r="U7" s="305"/>
      <c r="V7" s="305"/>
      <c r="W7" s="305"/>
      <c r="X7" s="305"/>
    </row>
    <row r="8" spans="2:25" x14ac:dyDescent="0.2">
      <c r="B8" s="305"/>
      <c r="C8" s="305"/>
      <c r="D8" s="305"/>
      <c r="E8" s="305"/>
      <c r="F8" s="305"/>
      <c r="G8" s="305"/>
      <c r="H8" s="305"/>
      <c r="I8" s="305"/>
      <c r="J8" s="305"/>
      <c r="K8" s="305"/>
      <c r="L8" s="305"/>
      <c r="M8" s="305"/>
      <c r="N8" s="305"/>
      <c r="O8" s="305"/>
      <c r="P8" s="305"/>
      <c r="Q8" s="305"/>
      <c r="R8" s="305"/>
      <c r="S8" s="305"/>
      <c r="T8" s="305"/>
      <c r="U8" s="305"/>
      <c r="V8" s="305"/>
      <c r="W8" s="305"/>
      <c r="X8" s="305"/>
    </row>
    <row r="9" spans="2:25" x14ac:dyDescent="0.2">
      <c r="B9" s="305"/>
      <c r="C9" s="305"/>
      <c r="D9" s="305"/>
      <c r="E9" s="305"/>
      <c r="F9" s="305"/>
      <c r="G9" s="305"/>
      <c r="H9" s="305"/>
      <c r="I9" s="305"/>
      <c r="J9" s="305"/>
      <c r="K9" s="305"/>
      <c r="L9" s="305"/>
      <c r="M9" s="305"/>
      <c r="N9" s="305"/>
      <c r="O9" s="305"/>
      <c r="P9" s="305"/>
      <c r="Q9" s="305"/>
      <c r="R9" s="305"/>
      <c r="S9" s="305"/>
      <c r="T9" s="305"/>
      <c r="U9" s="305"/>
      <c r="V9" s="305"/>
      <c r="W9" s="305"/>
      <c r="X9" s="305"/>
    </row>
    <row r="10" spans="2:25" x14ac:dyDescent="0.2">
      <c r="B10" s="305"/>
      <c r="C10" s="305"/>
      <c r="D10" s="305"/>
      <c r="E10" s="305"/>
      <c r="F10" s="305"/>
      <c r="G10" s="305"/>
      <c r="H10" s="305"/>
      <c r="I10" s="305"/>
      <c r="J10" s="305"/>
      <c r="K10" s="305"/>
      <c r="L10" s="305"/>
      <c r="M10" s="305"/>
      <c r="N10" s="305"/>
      <c r="O10" s="305"/>
      <c r="P10" s="305"/>
      <c r="Q10" s="305"/>
      <c r="R10" s="305"/>
      <c r="S10" s="305"/>
      <c r="T10" s="305"/>
      <c r="U10" s="305"/>
      <c r="V10" s="305"/>
      <c r="W10" s="305"/>
      <c r="X10" s="305"/>
    </row>
    <row r="11" spans="2:25" x14ac:dyDescent="0.2">
      <c r="B11" s="305"/>
      <c r="C11" s="305"/>
      <c r="D11" s="305"/>
      <c r="E11" s="305"/>
      <c r="F11" s="305"/>
      <c r="G11" s="305"/>
      <c r="H11" s="305"/>
      <c r="I11" s="305"/>
      <c r="J11" s="305"/>
      <c r="K11" s="305"/>
      <c r="L11" s="305"/>
      <c r="M11" s="305"/>
      <c r="N11" s="305"/>
      <c r="O11" s="305"/>
      <c r="P11" s="305"/>
      <c r="Q11" s="305"/>
      <c r="R11" s="305"/>
      <c r="S11" s="305"/>
      <c r="T11" s="305"/>
      <c r="U11" s="305"/>
      <c r="V11" s="305"/>
      <c r="W11" s="305"/>
      <c r="X11" s="305"/>
    </row>
    <row r="12" spans="2:25" x14ac:dyDescent="0.2">
      <c r="C12"/>
      <c r="D12"/>
      <c r="E12"/>
      <c r="F12"/>
      <c r="G12"/>
      <c r="H12"/>
      <c r="I12"/>
      <c r="J12"/>
      <c r="K12"/>
      <c r="L12"/>
      <c r="M12"/>
      <c r="N12"/>
      <c r="O12"/>
      <c r="P12"/>
      <c r="Q12"/>
      <c r="R12"/>
      <c r="S12"/>
      <c r="T12"/>
      <c r="U12"/>
      <c r="V12"/>
      <c r="W12"/>
      <c r="X12"/>
      <c r="Y12"/>
    </row>
    <row r="13" spans="2:25" x14ac:dyDescent="0.2">
      <c r="B13" s="10" t="s">
        <v>1119</v>
      </c>
    </row>
    <row r="14" spans="2:25" x14ac:dyDescent="0.2">
      <c r="B14" s="10" t="s">
        <v>1118</v>
      </c>
    </row>
    <row r="15" spans="2:25" x14ac:dyDescent="0.2">
      <c r="B15" s="10" t="s">
        <v>1101</v>
      </c>
    </row>
    <row r="16" spans="2:25" x14ac:dyDescent="0.2">
      <c r="B16" s="10" t="s">
        <v>1102</v>
      </c>
    </row>
    <row r="17" spans="2:24" x14ac:dyDescent="0.2">
      <c r="B17" s="10" t="s">
        <v>1108</v>
      </c>
    </row>
    <row r="21" spans="2:24" ht="12.75" customHeight="1" x14ac:dyDescent="0.2">
      <c r="B21" s="304" t="s">
        <v>1133</v>
      </c>
      <c r="C21" s="304"/>
      <c r="D21" s="304"/>
      <c r="E21" s="304"/>
      <c r="F21" s="304"/>
      <c r="G21" s="304"/>
      <c r="H21" s="304"/>
      <c r="I21" s="304"/>
      <c r="J21" s="304"/>
      <c r="K21" s="304"/>
      <c r="L21" s="304"/>
      <c r="M21" s="304"/>
      <c r="N21" s="304"/>
      <c r="O21" s="304"/>
      <c r="P21" s="304"/>
      <c r="Q21" s="304"/>
      <c r="R21" s="304"/>
      <c r="S21" s="304"/>
      <c r="T21" s="304"/>
      <c r="U21" s="304"/>
      <c r="V21" s="304"/>
      <c r="W21" s="304"/>
      <c r="X21" s="304"/>
    </row>
    <row r="22" spans="2:24" x14ac:dyDescent="0.2">
      <c r="B22" s="304"/>
      <c r="C22" s="304"/>
      <c r="D22" s="304"/>
      <c r="E22" s="304"/>
      <c r="F22" s="304"/>
      <c r="G22" s="304"/>
      <c r="H22" s="304"/>
      <c r="I22" s="304"/>
      <c r="J22" s="304"/>
      <c r="K22" s="304"/>
      <c r="L22" s="304"/>
      <c r="M22" s="304"/>
      <c r="N22" s="304"/>
      <c r="O22" s="304"/>
      <c r="P22" s="304"/>
      <c r="Q22" s="304"/>
      <c r="R22" s="304"/>
      <c r="S22" s="304"/>
      <c r="T22" s="304"/>
      <c r="U22" s="304"/>
      <c r="V22" s="304"/>
      <c r="W22" s="304"/>
      <c r="X22" s="304"/>
    </row>
    <row r="23" spans="2:24" x14ac:dyDescent="0.2">
      <c r="C23" s="221"/>
      <c r="D23" s="221"/>
      <c r="E23" s="221"/>
      <c r="F23" s="221"/>
      <c r="G23" s="221"/>
      <c r="H23" s="221"/>
      <c r="I23" s="221"/>
      <c r="J23" s="221"/>
      <c r="K23" s="221"/>
      <c r="L23" s="221"/>
    </row>
    <row r="24" spans="2:24" x14ac:dyDescent="0.2">
      <c r="B24" s="10" t="s">
        <v>1110</v>
      </c>
    </row>
    <row r="25" spans="2:24" x14ac:dyDescent="0.2">
      <c r="B25" s="10" t="s">
        <v>1106</v>
      </c>
    </row>
    <row r="26" spans="2:24" x14ac:dyDescent="0.2">
      <c r="B26" s="10" t="s">
        <v>1120</v>
      </c>
    </row>
    <row r="27" spans="2:24" x14ac:dyDescent="0.2">
      <c r="B27" s="10" t="s">
        <v>1121</v>
      </c>
    </row>
    <row r="28" spans="2:24" x14ac:dyDescent="0.2">
      <c r="B28" s="10" t="s">
        <v>1111</v>
      </c>
    </row>
    <row r="29" spans="2:24" x14ac:dyDescent="0.2">
      <c r="B29" s="10" t="s">
        <v>1107</v>
      </c>
    </row>
    <row r="30" spans="2:24" x14ac:dyDescent="0.2">
      <c r="C30" s="10"/>
    </row>
    <row r="31" spans="2:24" x14ac:dyDescent="0.2">
      <c r="B31" s="10"/>
      <c r="C31" s="10"/>
    </row>
    <row r="32" spans="2:24" x14ac:dyDescent="0.2">
      <c r="B32" s="10"/>
      <c r="C32" s="10"/>
    </row>
    <row r="33" spans="2:3" x14ac:dyDescent="0.2">
      <c r="B33" s="10"/>
      <c r="C33" s="10"/>
    </row>
    <row r="34" spans="2:3" x14ac:dyDescent="0.2">
      <c r="B34" s="10"/>
      <c r="C34" s="10"/>
    </row>
    <row r="35" spans="2:3" x14ac:dyDescent="0.2">
      <c r="B35" s="10"/>
      <c r="C35" s="10"/>
    </row>
    <row r="36" spans="2:3" x14ac:dyDescent="0.2">
      <c r="B36" s="10"/>
      <c r="C36" s="10"/>
    </row>
    <row r="37" spans="2:3" x14ac:dyDescent="0.2">
      <c r="B37" s="10"/>
      <c r="C37" s="10"/>
    </row>
  </sheetData>
  <mergeCells count="3">
    <mergeCell ref="B21:X22"/>
    <mergeCell ref="B2:X3"/>
    <mergeCell ref="B7:X11"/>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6AAD-46FD-4BD1-809B-9E0C55C9F3CB}">
  <dimension ref="A1:B54"/>
  <sheetViews>
    <sheetView workbookViewId="0">
      <selection activeCell="C1" sqref="C1"/>
    </sheetView>
  </sheetViews>
  <sheetFormatPr defaultRowHeight="12.75" x14ac:dyDescent="0.2"/>
  <cols>
    <col min="3" max="3" width="8" customWidth="1"/>
  </cols>
  <sheetData>
    <row r="1" spans="1:2" x14ac:dyDescent="0.2">
      <c r="A1" t="s">
        <v>0</v>
      </c>
      <c r="B1" t="s">
        <v>134</v>
      </c>
    </row>
    <row r="2" spans="1:2" ht="25.5" x14ac:dyDescent="0.2">
      <c r="A2" t="s">
        <v>135</v>
      </c>
      <c r="B2" t="s">
        <v>57</v>
      </c>
    </row>
    <row r="3" spans="1:2" ht="25.5" x14ac:dyDescent="0.2">
      <c r="A3" t="s">
        <v>136</v>
      </c>
      <c r="B3" t="s">
        <v>57</v>
      </c>
    </row>
    <row r="4" spans="1:2" ht="25.5" x14ac:dyDescent="0.2">
      <c r="A4" t="s">
        <v>137</v>
      </c>
      <c r="B4" t="s">
        <v>54</v>
      </c>
    </row>
    <row r="5" spans="1:2" ht="25.5" x14ac:dyDescent="0.2">
      <c r="A5" t="s">
        <v>138</v>
      </c>
      <c r="B5" t="s">
        <v>57</v>
      </c>
    </row>
    <row r="6" spans="1:2" ht="25.5" x14ac:dyDescent="0.2">
      <c r="A6" t="s">
        <v>139</v>
      </c>
      <c r="B6" t="s">
        <v>54</v>
      </c>
    </row>
    <row r="7" spans="1:2" ht="25.5" x14ac:dyDescent="0.2">
      <c r="A7" t="s">
        <v>140</v>
      </c>
      <c r="B7" t="s">
        <v>57</v>
      </c>
    </row>
    <row r="8" spans="1:2" ht="25.5" x14ac:dyDescent="0.2">
      <c r="A8" t="s">
        <v>141</v>
      </c>
      <c r="B8" t="s">
        <v>57</v>
      </c>
    </row>
    <row r="9" spans="1:2" ht="25.5" x14ac:dyDescent="0.2">
      <c r="A9" t="s">
        <v>142</v>
      </c>
      <c r="B9" t="s">
        <v>57</v>
      </c>
    </row>
    <row r="10" spans="1:2" ht="25.5" x14ac:dyDescent="0.2">
      <c r="A10" t="s">
        <v>143</v>
      </c>
      <c r="B10" t="s">
        <v>56</v>
      </c>
    </row>
    <row r="11" spans="1:2" ht="25.5" x14ac:dyDescent="0.2">
      <c r="A11" t="s">
        <v>144</v>
      </c>
      <c r="B11" t="s">
        <v>55</v>
      </c>
    </row>
    <row r="12" spans="1:2" ht="25.5" x14ac:dyDescent="0.2">
      <c r="A12" t="s">
        <v>145</v>
      </c>
      <c r="B12" t="s">
        <v>57</v>
      </c>
    </row>
    <row r="13" spans="1:2" ht="25.5" x14ac:dyDescent="0.2">
      <c r="A13" t="s">
        <v>146</v>
      </c>
      <c r="B13" t="s">
        <v>56</v>
      </c>
    </row>
    <row r="14" spans="1:2" ht="25.5" x14ac:dyDescent="0.2">
      <c r="A14" t="s">
        <v>147</v>
      </c>
      <c r="B14" t="s">
        <v>57</v>
      </c>
    </row>
    <row r="15" spans="1:2" ht="25.5" x14ac:dyDescent="0.2">
      <c r="A15" t="s">
        <v>148</v>
      </c>
      <c r="B15" t="s">
        <v>55</v>
      </c>
    </row>
    <row r="16" spans="1:2" ht="25.5" x14ac:dyDescent="0.2">
      <c r="A16" t="s">
        <v>149</v>
      </c>
      <c r="B16" t="s">
        <v>57</v>
      </c>
    </row>
    <row r="17" spans="1:2" ht="25.5" x14ac:dyDescent="0.2">
      <c r="A17" t="s">
        <v>150</v>
      </c>
      <c r="B17" t="s">
        <v>57</v>
      </c>
    </row>
    <row r="18" spans="1:2" ht="25.5" x14ac:dyDescent="0.2">
      <c r="A18" t="s">
        <v>151</v>
      </c>
      <c r="B18" t="s">
        <v>57</v>
      </c>
    </row>
    <row r="19" spans="1:2" ht="25.5" x14ac:dyDescent="0.2">
      <c r="A19" t="s">
        <v>152</v>
      </c>
      <c r="B19" t="s">
        <v>57</v>
      </c>
    </row>
    <row r="20" spans="1:2" ht="25.5" x14ac:dyDescent="0.2">
      <c r="A20" t="s">
        <v>153</v>
      </c>
      <c r="B20" t="s">
        <v>57</v>
      </c>
    </row>
    <row r="21" spans="1:2" ht="25.5" x14ac:dyDescent="0.2">
      <c r="A21" t="s">
        <v>154</v>
      </c>
      <c r="B21" t="s">
        <v>57</v>
      </c>
    </row>
    <row r="22" spans="1:2" ht="25.5" x14ac:dyDescent="0.2">
      <c r="A22" t="s">
        <v>155</v>
      </c>
      <c r="B22" t="s">
        <v>55</v>
      </c>
    </row>
    <row r="23" spans="1:2" ht="25.5" x14ac:dyDescent="0.2">
      <c r="A23" t="s">
        <v>156</v>
      </c>
      <c r="B23" t="s">
        <v>56</v>
      </c>
    </row>
    <row r="24" spans="1:2" ht="25.5" x14ac:dyDescent="0.2">
      <c r="A24" t="s">
        <v>157</v>
      </c>
      <c r="B24" t="s">
        <v>55</v>
      </c>
    </row>
    <row r="25" spans="1:2" ht="25.5" x14ac:dyDescent="0.2">
      <c r="A25" t="s">
        <v>158</v>
      </c>
      <c r="B25" t="s">
        <v>55</v>
      </c>
    </row>
    <row r="26" spans="1:2" ht="25.5" x14ac:dyDescent="0.2">
      <c r="A26" t="s">
        <v>159</v>
      </c>
      <c r="B26" t="s">
        <v>56</v>
      </c>
    </row>
    <row r="27" spans="1:2" ht="25.5" x14ac:dyDescent="0.2">
      <c r="A27" t="s">
        <v>160</v>
      </c>
      <c r="B27" t="s">
        <v>57</v>
      </c>
    </row>
    <row r="28" spans="1:2" ht="25.5" x14ac:dyDescent="0.2">
      <c r="A28" t="s">
        <v>161</v>
      </c>
      <c r="B28" t="s">
        <v>57</v>
      </c>
    </row>
    <row r="29" spans="1:2" ht="25.5" x14ac:dyDescent="0.2">
      <c r="A29" t="s">
        <v>162</v>
      </c>
      <c r="B29" t="s">
        <v>57</v>
      </c>
    </row>
    <row r="30" spans="1:2" ht="25.5" x14ac:dyDescent="0.2">
      <c r="A30" t="s">
        <v>163</v>
      </c>
      <c r="B30" t="s">
        <v>57</v>
      </c>
    </row>
    <row r="31" spans="1:2" ht="25.5" x14ac:dyDescent="0.2">
      <c r="A31" t="s">
        <v>164</v>
      </c>
      <c r="B31" t="s">
        <v>54</v>
      </c>
    </row>
    <row r="32" spans="1:2" ht="25.5" x14ac:dyDescent="0.2">
      <c r="A32" t="s">
        <v>165</v>
      </c>
      <c r="B32" t="s">
        <v>54</v>
      </c>
    </row>
    <row r="33" spans="1:2" ht="25.5" x14ac:dyDescent="0.2">
      <c r="A33" t="s">
        <v>166</v>
      </c>
      <c r="B33" t="s">
        <v>56</v>
      </c>
    </row>
    <row r="34" spans="1:2" ht="25.5" x14ac:dyDescent="0.2">
      <c r="A34" t="s">
        <v>167</v>
      </c>
      <c r="B34" t="s">
        <v>56</v>
      </c>
    </row>
    <row r="35" spans="1:2" ht="25.5" x14ac:dyDescent="0.2">
      <c r="A35" t="s">
        <v>168</v>
      </c>
      <c r="B35" t="s">
        <v>55</v>
      </c>
    </row>
    <row r="36" spans="1:2" ht="25.5" x14ac:dyDescent="0.2">
      <c r="A36" t="s">
        <v>169</v>
      </c>
      <c r="B36" t="s">
        <v>57</v>
      </c>
    </row>
    <row r="37" spans="1:2" ht="25.5" x14ac:dyDescent="0.2">
      <c r="A37" t="s">
        <v>170</v>
      </c>
      <c r="B37" t="s">
        <v>56</v>
      </c>
    </row>
    <row r="38" spans="1:2" ht="25.5" x14ac:dyDescent="0.2">
      <c r="A38" t="s">
        <v>171</v>
      </c>
      <c r="B38" t="s">
        <v>56</v>
      </c>
    </row>
    <row r="39" spans="1:2" ht="25.5" x14ac:dyDescent="0.2">
      <c r="A39" t="s">
        <v>172</v>
      </c>
      <c r="B39" t="s">
        <v>55</v>
      </c>
    </row>
    <row r="40" spans="1:2" ht="25.5" x14ac:dyDescent="0.2">
      <c r="A40" t="s">
        <v>173</v>
      </c>
      <c r="B40" t="s">
        <v>54</v>
      </c>
    </row>
    <row r="41" spans="1:2" ht="25.5" x14ac:dyDescent="0.2">
      <c r="A41" t="s">
        <v>174</v>
      </c>
      <c r="B41" t="s">
        <v>57</v>
      </c>
    </row>
    <row r="42" spans="1:2" ht="25.5" x14ac:dyDescent="0.2">
      <c r="A42" t="s">
        <v>175</v>
      </c>
      <c r="B42" t="s">
        <v>54</v>
      </c>
    </row>
    <row r="43" spans="1:2" ht="25.5" x14ac:dyDescent="0.2">
      <c r="A43" t="s">
        <v>176</v>
      </c>
      <c r="B43" t="s">
        <v>55</v>
      </c>
    </row>
    <row r="44" spans="1:2" ht="25.5" x14ac:dyDescent="0.2">
      <c r="A44" t="s">
        <v>177</v>
      </c>
      <c r="B44" t="s">
        <v>54</v>
      </c>
    </row>
    <row r="45" spans="1:2" ht="25.5" x14ac:dyDescent="0.2">
      <c r="A45" t="s">
        <v>178</v>
      </c>
      <c r="B45" t="s">
        <v>55</v>
      </c>
    </row>
    <row r="46" spans="1:2" ht="25.5" x14ac:dyDescent="0.2">
      <c r="A46" t="s">
        <v>179</v>
      </c>
      <c r="B46" t="s">
        <v>56</v>
      </c>
    </row>
    <row r="47" spans="1:2" ht="25.5" x14ac:dyDescent="0.2">
      <c r="A47" t="s">
        <v>180</v>
      </c>
      <c r="B47" t="s">
        <v>56</v>
      </c>
    </row>
    <row r="48" spans="1:2" ht="25.5" x14ac:dyDescent="0.2">
      <c r="A48" t="s">
        <v>181</v>
      </c>
      <c r="B48" t="s">
        <v>55</v>
      </c>
    </row>
    <row r="49" spans="1:2" ht="25.5" x14ac:dyDescent="0.2">
      <c r="A49" t="s">
        <v>182</v>
      </c>
      <c r="B49" t="s">
        <v>56</v>
      </c>
    </row>
    <row r="50" spans="1:2" ht="25.5" x14ac:dyDescent="0.2">
      <c r="A50" t="s">
        <v>183</v>
      </c>
      <c r="B50" t="s">
        <v>56</v>
      </c>
    </row>
    <row r="51" spans="1:2" ht="25.5" x14ac:dyDescent="0.2">
      <c r="A51" t="s">
        <v>184</v>
      </c>
      <c r="B51" t="s">
        <v>55</v>
      </c>
    </row>
    <row r="52" spans="1:2" ht="25.5" x14ac:dyDescent="0.2">
      <c r="A52" t="s">
        <v>185</v>
      </c>
      <c r="B52" t="s">
        <v>56</v>
      </c>
    </row>
    <row r="53" spans="1:2" ht="25.5" x14ac:dyDescent="0.2">
      <c r="A53" t="s">
        <v>186</v>
      </c>
      <c r="B53" t="s">
        <v>54</v>
      </c>
    </row>
    <row r="54" spans="1:2" ht="25.5" x14ac:dyDescent="0.2">
      <c r="A54" t="s">
        <v>187</v>
      </c>
      <c r="B54"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3F0A1-A4C9-4FD9-8552-A389A298A244}">
  <dimension ref="B2:J25"/>
  <sheetViews>
    <sheetView showGridLines="0" zoomScaleNormal="100" workbookViewId="0">
      <selection activeCell="K10" sqref="K10"/>
    </sheetView>
  </sheetViews>
  <sheetFormatPr defaultRowHeight="12.75" x14ac:dyDescent="0.2"/>
  <cols>
    <col min="1" max="1" width="7.85546875" style="2" customWidth="1"/>
    <col min="2" max="2" width="8.5703125" style="2" customWidth="1"/>
    <col min="3" max="3" width="23" style="2" bestFit="1" customWidth="1"/>
    <col min="4" max="4" width="13.140625" style="2" bestFit="1" customWidth="1"/>
    <col min="5" max="16384" width="9.140625" style="2"/>
  </cols>
  <sheetData>
    <row r="2" spans="2:10" x14ac:dyDescent="0.2">
      <c r="B2" s="38" t="s">
        <v>918</v>
      </c>
    </row>
    <row r="4" spans="2:10" x14ac:dyDescent="0.2">
      <c r="B4" s="2" t="s">
        <v>935</v>
      </c>
    </row>
    <row r="5" spans="2:10" x14ac:dyDescent="0.2">
      <c r="B5" s="10" t="s">
        <v>962</v>
      </c>
    </row>
    <row r="6" spans="2:10" x14ac:dyDescent="0.2">
      <c r="B6" s="2" t="s">
        <v>919</v>
      </c>
    </row>
    <row r="9" spans="2:10" x14ac:dyDescent="0.2">
      <c r="B9" s="9" t="s">
        <v>910</v>
      </c>
      <c r="J9" s="9" t="s">
        <v>913</v>
      </c>
    </row>
    <row r="11" spans="2:10" x14ac:dyDescent="0.2">
      <c r="B11" s="2" t="s">
        <v>898</v>
      </c>
      <c r="J11" s="10" t="s">
        <v>914</v>
      </c>
    </row>
    <row r="12" spans="2:10" x14ac:dyDescent="0.2">
      <c r="B12" s="10" t="s">
        <v>912</v>
      </c>
      <c r="J12" s="10" t="s">
        <v>917</v>
      </c>
    </row>
    <row r="13" spans="2:10" x14ac:dyDescent="0.2">
      <c r="B13" s="2" t="s">
        <v>899</v>
      </c>
    </row>
    <row r="15" spans="2:10" x14ac:dyDescent="0.2">
      <c r="B15" s="2" t="s">
        <v>900</v>
      </c>
    </row>
    <row r="17" spans="2:4" x14ac:dyDescent="0.2">
      <c r="D17" s="3" t="s">
        <v>905</v>
      </c>
    </row>
    <row r="18" spans="2:4" x14ac:dyDescent="0.2">
      <c r="B18" s="3" t="s">
        <v>901</v>
      </c>
      <c r="C18" s="6" t="s">
        <v>907</v>
      </c>
      <c r="D18" s="3">
        <v>1</v>
      </c>
    </row>
    <row r="19" spans="2:4" x14ac:dyDescent="0.2">
      <c r="B19" s="4" t="s">
        <v>902</v>
      </c>
      <c r="C19" s="7" t="s">
        <v>906</v>
      </c>
      <c r="D19" s="4">
        <v>3</v>
      </c>
    </row>
    <row r="20" spans="2:4" x14ac:dyDescent="0.2">
      <c r="B20" s="4" t="s">
        <v>903</v>
      </c>
      <c r="C20" s="7" t="s">
        <v>908</v>
      </c>
      <c r="D20" s="30" t="s">
        <v>944</v>
      </c>
    </row>
    <row r="21" spans="2:4" x14ac:dyDescent="0.2">
      <c r="B21" s="5" t="s">
        <v>904</v>
      </c>
      <c r="C21" s="8" t="s">
        <v>909</v>
      </c>
      <c r="D21" s="31" t="s">
        <v>944</v>
      </c>
    </row>
    <row r="23" spans="2:4" x14ac:dyDescent="0.2">
      <c r="B23" s="10" t="s">
        <v>911</v>
      </c>
    </row>
    <row r="24" spans="2:4" x14ac:dyDescent="0.2">
      <c r="B24" s="10" t="s">
        <v>948</v>
      </c>
    </row>
    <row r="25" spans="2:4" x14ac:dyDescent="0.2">
      <c r="B25" s="10" t="s">
        <v>949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ED54-646C-4103-A593-3F0BE14E8786}">
  <dimension ref="A1:F908"/>
  <sheetViews>
    <sheetView workbookViewId="0"/>
  </sheetViews>
  <sheetFormatPr defaultRowHeight="12.75" x14ac:dyDescent="0.2"/>
  <cols>
    <col min="1" max="1" width="11.7109375" style="2" customWidth="1"/>
    <col min="2" max="2" width="11.85546875" style="2" customWidth="1"/>
    <col min="3" max="3" width="9.85546875" style="2" customWidth="1"/>
    <col min="4" max="6" width="9.140625" style="2"/>
    <col min="7" max="7" width="10.140625" style="2" bestFit="1" customWidth="1"/>
    <col min="8" max="16384" width="9.140625" style="2"/>
  </cols>
  <sheetData>
    <row r="1" spans="1:6" x14ac:dyDescent="0.2">
      <c r="A1" s="13" t="s">
        <v>952</v>
      </c>
      <c r="B1" s="14" t="s">
        <v>61</v>
      </c>
      <c r="C1" s="15" t="s">
        <v>915</v>
      </c>
    </row>
    <row r="2" spans="1:6" x14ac:dyDescent="0.2">
      <c r="A2" s="11" t="s">
        <v>23</v>
      </c>
      <c r="B2" s="11">
        <v>43921</v>
      </c>
      <c r="C2" s="12">
        <v>884</v>
      </c>
      <c r="F2" s="11"/>
    </row>
    <row r="3" spans="1:6" x14ac:dyDescent="0.2">
      <c r="A3" s="11" t="s">
        <v>23</v>
      </c>
      <c r="B3" s="11">
        <v>43951</v>
      </c>
      <c r="C3" s="12">
        <v>886</v>
      </c>
      <c r="F3" s="11"/>
    </row>
    <row r="4" spans="1:6" x14ac:dyDescent="0.2">
      <c r="A4" s="11" t="s">
        <v>23</v>
      </c>
      <c r="B4" s="11">
        <v>43982</v>
      </c>
      <c r="C4" s="12">
        <v>968</v>
      </c>
      <c r="F4" s="11"/>
    </row>
    <row r="5" spans="1:6" x14ac:dyDescent="0.2">
      <c r="A5" s="11" t="s">
        <v>23</v>
      </c>
      <c r="B5" s="11">
        <v>44012</v>
      </c>
      <c r="C5" s="12">
        <v>564</v>
      </c>
      <c r="F5" s="11"/>
    </row>
    <row r="6" spans="1:6" x14ac:dyDescent="0.2">
      <c r="A6" s="11" t="s">
        <v>23</v>
      </c>
      <c r="B6" s="11">
        <v>44043</v>
      </c>
      <c r="C6" s="12">
        <v>648</v>
      </c>
      <c r="F6" s="11"/>
    </row>
    <row r="7" spans="1:6" x14ac:dyDescent="0.2">
      <c r="A7" s="11" t="s">
        <v>23</v>
      </c>
      <c r="B7" s="11">
        <v>44074</v>
      </c>
      <c r="C7" s="12">
        <v>406</v>
      </c>
      <c r="F7" s="11"/>
    </row>
    <row r="8" spans="1:6" x14ac:dyDescent="0.2">
      <c r="A8" s="11" t="s">
        <v>23</v>
      </c>
      <c r="B8" s="11">
        <v>44104</v>
      </c>
      <c r="C8" s="12">
        <v>569</v>
      </c>
      <c r="F8" s="11"/>
    </row>
    <row r="9" spans="1:6" x14ac:dyDescent="0.2">
      <c r="A9" s="11" t="s">
        <v>23</v>
      </c>
      <c r="B9" s="11">
        <v>44135</v>
      </c>
      <c r="C9" s="12">
        <v>487</v>
      </c>
      <c r="F9" s="11"/>
    </row>
    <row r="10" spans="1:6" x14ac:dyDescent="0.2">
      <c r="A10" s="11" t="s">
        <v>23</v>
      </c>
      <c r="B10" s="11">
        <v>44165</v>
      </c>
      <c r="C10" s="12">
        <v>729</v>
      </c>
      <c r="F10" s="11"/>
    </row>
    <row r="11" spans="1:6" x14ac:dyDescent="0.2">
      <c r="A11" s="11" t="s">
        <v>23</v>
      </c>
      <c r="B11" s="11">
        <v>44196</v>
      </c>
      <c r="C11" s="12">
        <v>565</v>
      </c>
      <c r="F11" s="11"/>
    </row>
    <row r="12" spans="1:6" x14ac:dyDescent="0.2">
      <c r="A12" s="11" t="s">
        <v>23</v>
      </c>
      <c r="B12" s="11">
        <v>44377</v>
      </c>
      <c r="C12" s="12">
        <v>561</v>
      </c>
      <c r="F12" s="11"/>
    </row>
    <row r="13" spans="1:6" x14ac:dyDescent="0.2">
      <c r="A13" s="11" t="s">
        <v>23</v>
      </c>
      <c r="B13" s="11">
        <v>44347</v>
      </c>
      <c r="C13" s="12">
        <v>1014</v>
      </c>
      <c r="F13" s="11"/>
    </row>
    <row r="14" spans="1:6" x14ac:dyDescent="0.2">
      <c r="A14" s="11" t="s">
        <v>23</v>
      </c>
      <c r="B14" s="11">
        <v>44316</v>
      </c>
      <c r="C14" s="12">
        <v>878</v>
      </c>
      <c r="F14" s="11"/>
    </row>
    <row r="15" spans="1:6" x14ac:dyDescent="0.2">
      <c r="A15" s="11" t="s">
        <v>23</v>
      </c>
      <c r="B15" s="11">
        <v>44286</v>
      </c>
      <c r="C15" s="12">
        <v>922</v>
      </c>
      <c r="F15" s="11"/>
    </row>
    <row r="16" spans="1:6" x14ac:dyDescent="0.2">
      <c r="A16" s="11" t="s">
        <v>23</v>
      </c>
      <c r="B16" s="11">
        <v>44255</v>
      </c>
      <c r="C16" s="12">
        <v>668</v>
      </c>
      <c r="F16" s="11"/>
    </row>
    <row r="17" spans="1:6" x14ac:dyDescent="0.2">
      <c r="A17" s="11" t="s">
        <v>23</v>
      </c>
      <c r="B17" s="11">
        <v>44227</v>
      </c>
      <c r="C17" s="12">
        <v>725</v>
      </c>
      <c r="F17" s="11"/>
    </row>
    <row r="18" spans="1:6" x14ac:dyDescent="0.2">
      <c r="A18" s="11" t="s">
        <v>33</v>
      </c>
      <c r="B18" s="11">
        <v>43861</v>
      </c>
      <c r="C18" s="12">
        <v>1194</v>
      </c>
      <c r="F18" s="11"/>
    </row>
    <row r="19" spans="1:6" x14ac:dyDescent="0.2">
      <c r="A19" s="11" t="s">
        <v>33</v>
      </c>
      <c r="B19" s="11">
        <v>43890</v>
      </c>
      <c r="C19" s="12">
        <v>942</v>
      </c>
      <c r="F19" s="11"/>
    </row>
    <row r="20" spans="1:6" x14ac:dyDescent="0.2">
      <c r="A20" s="11" t="s">
        <v>33</v>
      </c>
      <c r="B20" s="11">
        <v>43921</v>
      </c>
      <c r="C20" s="12">
        <v>1448</v>
      </c>
      <c r="F20" s="11"/>
    </row>
    <row r="21" spans="1:6" x14ac:dyDescent="0.2">
      <c r="A21" s="11" t="s">
        <v>33</v>
      </c>
      <c r="B21" s="11">
        <v>43951</v>
      </c>
      <c r="C21" s="12">
        <v>1323</v>
      </c>
    </row>
    <row r="22" spans="1:6" x14ac:dyDescent="0.2">
      <c r="A22" s="11" t="s">
        <v>33</v>
      </c>
      <c r="B22" s="11">
        <v>43982</v>
      </c>
      <c r="C22" s="12">
        <v>1573</v>
      </c>
    </row>
    <row r="23" spans="1:6" x14ac:dyDescent="0.2">
      <c r="A23" s="11" t="s">
        <v>33</v>
      </c>
      <c r="B23" s="11">
        <v>44012</v>
      </c>
      <c r="C23" s="12">
        <v>820</v>
      </c>
    </row>
    <row r="24" spans="1:6" x14ac:dyDescent="0.2">
      <c r="A24" s="11" t="s">
        <v>33</v>
      </c>
      <c r="B24" s="11">
        <v>44043</v>
      </c>
      <c r="C24" s="12">
        <v>1069</v>
      </c>
    </row>
    <row r="25" spans="1:6" x14ac:dyDescent="0.2">
      <c r="A25" s="11" t="s">
        <v>33</v>
      </c>
      <c r="B25" s="11">
        <v>44074</v>
      </c>
      <c r="C25" s="12">
        <v>571</v>
      </c>
    </row>
    <row r="26" spans="1:6" x14ac:dyDescent="0.2">
      <c r="A26" s="11" t="s">
        <v>33</v>
      </c>
      <c r="B26" s="11">
        <v>44104</v>
      </c>
      <c r="C26" s="12">
        <v>947</v>
      </c>
    </row>
    <row r="27" spans="1:6" x14ac:dyDescent="0.2">
      <c r="A27" s="11" t="s">
        <v>33</v>
      </c>
      <c r="B27" s="11">
        <v>44135</v>
      </c>
      <c r="C27" s="12">
        <v>694</v>
      </c>
    </row>
    <row r="28" spans="1:6" x14ac:dyDescent="0.2">
      <c r="A28" s="11" t="s">
        <v>33</v>
      </c>
      <c r="B28" s="11">
        <v>44165</v>
      </c>
      <c r="C28" s="12">
        <v>1197</v>
      </c>
    </row>
    <row r="29" spans="1:6" x14ac:dyDescent="0.2">
      <c r="A29" s="11" t="s">
        <v>33</v>
      </c>
      <c r="B29" s="11">
        <v>44196</v>
      </c>
      <c r="C29" s="12">
        <v>822</v>
      </c>
    </row>
    <row r="30" spans="1:6" x14ac:dyDescent="0.2">
      <c r="A30" s="11" t="s">
        <v>33</v>
      </c>
      <c r="B30" s="11">
        <v>44377</v>
      </c>
      <c r="C30" s="12">
        <v>846</v>
      </c>
    </row>
    <row r="31" spans="1:6" x14ac:dyDescent="0.2">
      <c r="A31" s="11" t="s">
        <v>33</v>
      </c>
      <c r="B31" s="11">
        <v>44347</v>
      </c>
      <c r="C31" s="12">
        <v>1553</v>
      </c>
    </row>
    <row r="32" spans="1:6" x14ac:dyDescent="0.2">
      <c r="A32" s="11" t="s">
        <v>33</v>
      </c>
      <c r="B32" s="11">
        <v>44316</v>
      </c>
      <c r="C32" s="12">
        <v>1344</v>
      </c>
    </row>
    <row r="33" spans="1:3" x14ac:dyDescent="0.2">
      <c r="A33" s="11" t="s">
        <v>33</v>
      </c>
      <c r="B33" s="11">
        <v>44286</v>
      </c>
      <c r="C33" s="12">
        <v>1436</v>
      </c>
    </row>
    <row r="34" spans="1:3" x14ac:dyDescent="0.2">
      <c r="A34" s="11" t="s">
        <v>33</v>
      </c>
      <c r="B34" s="11">
        <v>44255</v>
      </c>
      <c r="C34" s="12">
        <v>970</v>
      </c>
    </row>
    <row r="35" spans="1:3" x14ac:dyDescent="0.2">
      <c r="A35" s="11" t="s">
        <v>33</v>
      </c>
      <c r="B35" s="11">
        <v>44227</v>
      </c>
      <c r="C35" s="12">
        <v>1207</v>
      </c>
    </row>
    <row r="36" spans="1:3" x14ac:dyDescent="0.2">
      <c r="A36" s="11" t="s">
        <v>22</v>
      </c>
      <c r="B36" s="11">
        <v>43861</v>
      </c>
      <c r="C36" s="12">
        <v>532</v>
      </c>
    </row>
    <row r="37" spans="1:3" x14ac:dyDescent="0.2">
      <c r="A37" s="11" t="s">
        <v>22</v>
      </c>
      <c r="B37" s="11">
        <v>43890</v>
      </c>
      <c r="C37" s="12">
        <v>760</v>
      </c>
    </row>
    <row r="38" spans="1:3" x14ac:dyDescent="0.2">
      <c r="A38" s="11" t="s">
        <v>22</v>
      </c>
      <c r="B38" s="11">
        <v>43921</v>
      </c>
      <c r="C38" s="12">
        <v>682</v>
      </c>
    </row>
    <row r="39" spans="1:3" x14ac:dyDescent="0.2">
      <c r="A39" s="11" t="s">
        <v>22</v>
      </c>
      <c r="B39" s="11">
        <v>43951</v>
      </c>
      <c r="C39" s="12">
        <v>984</v>
      </c>
    </row>
    <row r="40" spans="1:3" x14ac:dyDescent="0.2">
      <c r="A40" s="11" t="s">
        <v>22</v>
      </c>
      <c r="B40" s="11">
        <v>43982</v>
      </c>
      <c r="C40" s="12">
        <v>760</v>
      </c>
    </row>
    <row r="41" spans="1:3" x14ac:dyDescent="0.2">
      <c r="A41" s="11" t="s">
        <v>22</v>
      </c>
      <c r="B41" s="11">
        <v>44012</v>
      </c>
      <c r="C41" s="12">
        <v>681</v>
      </c>
    </row>
    <row r="42" spans="1:3" x14ac:dyDescent="0.2">
      <c r="A42" s="11" t="s">
        <v>22</v>
      </c>
      <c r="B42" s="11">
        <v>44043</v>
      </c>
      <c r="C42" s="12">
        <v>457</v>
      </c>
    </row>
    <row r="43" spans="1:3" x14ac:dyDescent="0.2">
      <c r="A43" s="11" t="s">
        <v>22</v>
      </c>
      <c r="B43" s="11">
        <v>44074</v>
      </c>
      <c r="C43" s="12">
        <v>528</v>
      </c>
    </row>
    <row r="44" spans="1:3" x14ac:dyDescent="0.2">
      <c r="A44" s="11" t="s">
        <v>22</v>
      </c>
      <c r="B44" s="11">
        <v>44104</v>
      </c>
      <c r="C44" s="12">
        <v>377</v>
      </c>
    </row>
    <row r="45" spans="1:3" x14ac:dyDescent="0.2">
      <c r="A45" s="11" t="s">
        <v>22</v>
      </c>
      <c r="B45" s="11">
        <v>44135</v>
      </c>
      <c r="C45" s="12">
        <v>606</v>
      </c>
    </row>
    <row r="46" spans="1:3" x14ac:dyDescent="0.2">
      <c r="A46" s="11" t="s">
        <v>22</v>
      </c>
      <c r="B46" s="11">
        <v>44165</v>
      </c>
      <c r="C46" s="12">
        <v>534</v>
      </c>
    </row>
    <row r="47" spans="1:3" x14ac:dyDescent="0.2">
      <c r="A47" s="11" t="s">
        <v>22</v>
      </c>
      <c r="B47" s="11">
        <v>44196</v>
      </c>
      <c r="C47" s="12">
        <v>681</v>
      </c>
    </row>
    <row r="48" spans="1:3" x14ac:dyDescent="0.2">
      <c r="A48" s="11" t="s">
        <v>22</v>
      </c>
      <c r="B48" s="11">
        <v>44347</v>
      </c>
      <c r="C48" s="12">
        <v>764</v>
      </c>
    </row>
    <row r="49" spans="1:6" x14ac:dyDescent="0.2">
      <c r="A49" s="11" t="s">
        <v>22</v>
      </c>
      <c r="B49" s="11">
        <v>44316</v>
      </c>
      <c r="C49" s="12">
        <v>973</v>
      </c>
    </row>
    <row r="50" spans="1:6" x14ac:dyDescent="0.2">
      <c r="A50" s="11" t="s">
        <v>22</v>
      </c>
      <c r="B50" s="11">
        <v>44286</v>
      </c>
      <c r="C50" s="12">
        <v>688</v>
      </c>
    </row>
    <row r="51" spans="1:6" x14ac:dyDescent="0.2">
      <c r="A51" s="11" t="s">
        <v>22</v>
      </c>
      <c r="B51" s="11">
        <v>44255</v>
      </c>
      <c r="C51" s="12">
        <v>750</v>
      </c>
    </row>
    <row r="52" spans="1:6" x14ac:dyDescent="0.2">
      <c r="A52" s="11" t="s">
        <v>22</v>
      </c>
      <c r="B52" s="11">
        <v>44227</v>
      </c>
      <c r="C52" s="12">
        <v>554</v>
      </c>
    </row>
    <row r="53" spans="1:6" x14ac:dyDescent="0.2">
      <c r="A53" s="11" t="s">
        <v>49</v>
      </c>
      <c r="B53" s="11">
        <v>44012</v>
      </c>
      <c r="C53" s="12">
        <v>1342</v>
      </c>
    </row>
    <row r="54" spans="1:6" x14ac:dyDescent="0.2">
      <c r="A54" s="11" t="s">
        <v>49</v>
      </c>
      <c r="B54" s="11">
        <v>44043</v>
      </c>
      <c r="C54" s="12">
        <v>1526</v>
      </c>
    </row>
    <row r="55" spans="1:6" x14ac:dyDescent="0.2">
      <c r="A55" s="11" t="s">
        <v>49</v>
      </c>
      <c r="B55" s="11">
        <v>44074</v>
      </c>
      <c r="C55" s="12">
        <v>958</v>
      </c>
      <c r="F55"/>
    </row>
    <row r="56" spans="1:6" x14ac:dyDescent="0.2">
      <c r="A56" s="11" t="s">
        <v>49</v>
      </c>
      <c r="B56" s="11">
        <v>44104</v>
      </c>
      <c r="C56" s="12">
        <v>1340</v>
      </c>
      <c r="F56"/>
    </row>
    <row r="57" spans="1:6" x14ac:dyDescent="0.2">
      <c r="A57" s="11" t="s">
        <v>49</v>
      </c>
      <c r="B57" s="11">
        <v>44135</v>
      </c>
      <c r="C57" s="12">
        <v>1150</v>
      </c>
      <c r="F57"/>
    </row>
    <row r="58" spans="1:6" x14ac:dyDescent="0.2">
      <c r="A58" s="11" t="s">
        <v>49</v>
      </c>
      <c r="B58" s="11">
        <v>44165</v>
      </c>
      <c r="C58" s="12">
        <v>1721</v>
      </c>
      <c r="F58"/>
    </row>
    <row r="59" spans="1:6" x14ac:dyDescent="0.2">
      <c r="A59" s="11" t="s">
        <v>49</v>
      </c>
      <c r="B59" s="11">
        <v>44196</v>
      </c>
      <c r="C59" s="12">
        <v>1342</v>
      </c>
      <c r="F59"/>
    </row>
    <row r="60" spans="1:6" x14ac:dyDescent="0.2">
      <c r="A60" s="11" t="s">
        <v>49</v>
      </c>
      <c r="B60" s="11">
        <v>44377</v>
      </c>
      <c r="C60" s="12">
        <v>1325</v>
      </c>
      <c r="F60"/>
    </row>
    <row r="61" spans="1:6" x14ac:dyDescent="0.2">
      <c r="A61" s="11" t="s">
        <v>49</v>
      </c>
      <c r="B61" s="11">
        <v>44347</v>
      </c>
      <c r="C61" s="12">
        <v>2403</v>
      </c>
      <c r="F61"/>
    </row>
    <row r="62" spans="1:6" x14ac:dyDescent="0.2">
      <c r="A62" s="11" t="s">
        <v>49</v>
      </c>
      <c r="B62" s="11">
        <v>44316</v>
      </c>
      <c r="C62" s="12">
        <v>2089</v>
      </c>
      <c r="F62"/>
    </row>
    <row r="63" spans="1:6" x14ac:dyDescent="0.2">
      <c r="A63" s="11" t="s">
        <v>49</v>
      </c>
      <c r="B63" s="11">
        <v>44286</v>
      </c>
      <c r="C63" s="12">
        <v>2185</v>
      </c>
      <c r="F63"/>
    </row>
    <row r="64" spans="1:6" x14ac:dyDescent="0.2">
      <c r="A64" s="11" t="s">
        <v>49</v>
      </c>
      <c r="B64" s="11">
        <v>44255</v>
      </c>
      <c r="C64" s="12">
        <v>1542</v>
      </c>
      <c r="F64"/>
    </row>
    <row r="65" spans="1:6" x14ac:dyDescent="0.2">
      <c r="A65" s="11" t="s">
        <v>49</v>
      </c>
      <c r="B65" s="11">
        <v>44227</v>
      </c>
      <c r="C65" s="12">
        <v>1804</v>
      </c>
      <c r="F65"/>
    </row>
    <row r="66" spans="1:6" x14ac:dyDescent="0.2">
      <c r="A66" s="11" t="s">
        <v>35</v>
      </c>
      <c r="B66" s="11">
        <v>43861</v>
      </c>
      <c r="C66" s="12">
        <v>12887</v>
      </c>
      <c r="F66"/>
    </row>
    <row r="67" spans="1:6" x14ac:dyDescent="0.2">
      <c r="A67" s="11" t="s">
        <v>35</v>
      </c>
      <c r="B67" s="11">
        <v>43890</v>
      </c>
      <c r="C67" s="12">
        <v>18411</v>
      </c>
      <c r="F67"/>
    </row>
    <row r="68" spans="1:6" x14ac:dyDescent="0.2">
      <c r="A68" s="11" t="s">
        <v>35</v>
      </c>
      <c r="B68" s="11">
        <v>43921</v>
      </c>
      <c r="C68" s="12">
        <v>16571</v>
      </c>
      <c r="F68"/>
    </row>
    <row r="69" spans="1:6" x14ac:dyDescent="0.2">
      <c r="A69" s="11" t="s">
        <v>35</v>
      </c>
      <c r="B69" s="11">
        <v>43951</v>
      </c>
      <c r="C69" s="12">
        <v>23929</v>
      </c>
      <c r="F69"/>
    </row>
    <row r="70" spans="1:6" x14ac:dyDescent="0.2">
      <c r="A70" s="11" t="s">
        <v>35</v>
      </c>
      <c r="B70" s="11">
        <v>43982</v>
      </c>
      <c r="C70" s="12">
        <v>18409</v>
      </c>
      <c r="F70"/>
    </row>
    <row r="71" spans="1:6" x14ac:dyDescent="0.2">
      <c r="A71" s="11" t="s">
        <v>35</v>
      </c>
      <c r="B71" s="11">
        <v>44012</v>
      </c>
      <c r="C71" s="12">
        <v>16572</v>
      </c>
      <c r="F71"/>
    </row>
    <row r="72" spans="1:6" x14ac:dyDescent="0.2">
      <c r="A72" s="11" t="s">
        <v>35</v>
      </c>
      <c r="B72" s="11">
        <v>44043</v>
      </c>
      <c r="C72" s="12">
        <v>11044</v>
      </c>
      <c r="F72"/>
    </row>
    <row r="73" spans="1:6" x14ac:dyDescent="0.2">
      <c r="A73" s="11" t="s">
        <v>35</v>
      </c>
      <c r="B73" s="11">
        <v>44074</v>
      </c>
      <c r="C73" s="12">
        <v>12885</v>
      </c>
      <c r="F73"/>
    </row>
    <row r="74" spans="1:6" x14ac:dyDescent="0.2">
      <c r="A74" s="11" t="s">
        <v>35</v>
      </c>
      <c r="B74" s="11">
        <v>44104</v>
      </c>
      <c r="C74" s="12">
        <v>9208</v>
      </c>
      <c r="F74"/>
    </row>
    <row r="75" spans="1:6" x14ac:dyDescent="0.2">
      <c r="A75" s="11" t="s">
        <v>35</v>
      </c>
      <c r="B75" s="11">
        <v>44135</v>
      </c>
      <c r="C75" s="12">
        <v>14725</v>
      </c>
      <c r="F75"/>
    </row>
    <row r="76" spans="1:6" x14ac:dyDescent="0.2">
      <c r="A76" s="11" t="s">
        <v>35</v>
      </c>
      <c r="B76" s="11">
        <v>44165</v>
      </c>
      <c r="C76" s="12">
        <v>12888</v>
      </c>
      <c r="F76"/>
    </row>
    <row r="77" spans="1:6" x14ac:dyDescent="0.2">
      <c r="A77" s="11" t="s">
        <v>35</v>
      </c>
      <c r="B77" s="11">
        <v>44196</v>
      </c>
      <c r="C77" s="12">
        <v>16571</v>
      </c>
      <c r="F77"/>
    </row>
    <row r="78" spans="1:6" x14ac:dyDescent="0.2">
      <c r="A78" s="11" t="s">
        <v>35</v>
      </c>
      <c r="B78" s="11">
        <v>44377</v>
      </c>
      <c r="C78" s="12">
        <v>17235</v>
      </c>
      <c r="F78"/>
    </row>
    <row r="79" spans="1:6" x14ac:dyDescent="0.2">
      <c r="A79" s="11" t="s">
        <v>35</v>
      </c>
      <c r="B79" s="11">
        <v>44347</v>
      </c>
      <c r="C79" s="12">
        <v>19146</v>
      </c>
      <c r="F79"/>
    </row>
    <row r="80" spans="1:6" x14ac:dyDescent="0.2">
      <c r="A80" s="11" t="s">
        <v>35</v>
      </c>
      <c r="B80" s="11">
        <v>44316</v>
      </c>
      <c r="C80" s="12">
        <v>23690</v>
      </c>
      <c r="F80"/>
    </row>
    <row r="81" spans="1:6" x14ac:dyDescent="0.2">
      <c r="A81" s="11" t="s">
        <v>35</v>
      </c>
      <c r="B81" s="11">
        <v>44286</v>
      </c>
      <c r="C81" s="12">
        <v>17229</v>
      </c>
      <c r="F81"/>
    </row>
    <row r="82" spans="1:6" x14ac:dyDescent="0.2">
      <c r="A82" s="11" t="s">
        <v>35</v>
      </c>
      <c r="B82" s="11">
        <v>44255</v>
      </c>
      <c r="C82" s="12">
        <v>19330</v>
      </c>
      <c r="F82"/>
    </row>
    <row r="83" spans="1:6" x14ac:dyDescent="0.2">
      <c r="A83" s="11" t="s">
        <v>35</v>
      </c>
      <c r="B83" s="11">
        <v>44227</v>
      </c>
      <c r="C83" s="12">
        <v>12826</v>
      </c>
      <c r="F83"/>
    </row>
    <row r="84" spans="1:6" x14ac:dyDescent="0.2">
      <c r="A84" s="11" t="s">
        <v>44</v>
      </c>
      <c r="B84" s="11">
        <v>44104</v>
      </c>
      <c r="C84" s="12">
        <v>1249</v>
      </c>
      <c r="F84"/>
    </row>
    <row r="85" spans="1:6" x14ac:dyDescent="0.2">
      <c r="A85" s="11" t="s">
        <v>44</v>
      </c>
      <c r="B85" s="11">
        <v>44135</v>
      </c>
      <c r="C85" s="12">
        <v>913</v>
      </c>
      <c r="F85"/>
    </row>
    <row r="86" spans="1:6" x14ac:dyDescent="0.2">
      <c r="A86" s="11" t="s">
        <v>44</v>
      </c>
      <c r="B86" s="11">
        <v>44165</v>
      </c>
      <c r="C86" s="12">
        <v>1574</v>
      </c>
      <c r="F86"/>
    </row>
    <row r="87" spans="1:6" x14ac:dyDescent="0.2">
      <c r="A87" s="11" t="s">
        <v>44</v>
      </c>
      <c r="B87" s="11">
        <v>44196</v>
      </c>
      <c r="C87" s="12">
        <v>1082</v>
      </c>
      <c r="F87"/>
    </row>
    <row r="88" spans="1:6" x14ac:dyDescent="0.2">
      <c r="A88" s="11" t="s">
        <v>44</v>
      </c>
      <c r="B88" s="11">
        <v>44286</v>
      </c>
      <c r="C88" s="12">
        <v>1945</v>
      </c>
      <c r="F88"/>
    </row>
    <row r="89" spans="1:6" x14ac:dyDescent="0.2">
      <c r="A89" s="11" t="s">
        <v>44</v>
      </c>
      <c r="B89" s="11">
        <v>44255</v>
      </c>
      <c r="C89" s="12">
        <v>1296</v>
      </c>
      <c r="F89"/>
    </row>
    <row r="90" spans="1:6" x14ac:dyDescent="0.2">
      <c r="A90" s="11" t="s">
        <v>44</v>
      </c>
      <c r="B90" s="11">
        <v>44227</v>
      </c>
      <c r="C90" s="12">
        <v>1568</v>
      </c>
      <c r="F90"/>
    </row>
    <row r="91" spans="1:6" x14ac:dyDescent="0.2">
      <c r="A91" s="11" t="s">
        <v>28</v>
      </c>
      <c r="B91" s="11">
        <v>43861</v>
      </c>
      <c r="C91" s="12">
        <v>756</v>
      </c>
      <c r="F91"/>
    </row>
    <row r="92" spans="1:6" x14ac:dyDescent="0.2">
      <c r="A92" s="11" t="s">
        <v>28</v>
      </c>
      <c r="B92" s="11">
        <v>43890</v>
      </c>
      <c r="C92" s="12">
        <v>954</v>
      </c>
      <c r="F92"/>
    </row>
    <row r="93" spans="1:6" x14ac:dyDescent="0.2">
      <c r="A93" s="11" t="s">
        <v>28</v>
      </c>
      <c r="B93" s="11">
        <v>43921</v>
      </c>
      <c r="C93" s="12">
        <v>955</v>
      </c>
      <c r="F93"/>
    </row>
    <row r="94" spans="1:6" x14ac:dyDescent="0.2">
      <c r="A94" s="11" t="s">
        <v>28</v>
      </c>
      <c r="B94" s="11">
        <v>43951</v>
      </c>
      <c r="C94" s="12">
        <v>1261</v>
      </c>
      <c r="F94"/>
    </row>
    <row r="95" spans="1:6" x14ac:dyDescent="0.2">
      <c r="A95" s="11" t="s">
        <v>28</v>
      </c>
      <c r="B95" s="11">
        <v>43982</v>
      </c>
      <c r="C95" s="12">
        <v>1058</v>
      </c>
      <c r="F95"/>
    </row>
    <row r="96" spans="1:6" x14ac:dyDescent="0.2">
      <c r="A96" s="11" t="s">
        <v>28</v>
      </c>
      <c r="B96" s="11">
        <v>44012</v>
      </c>
      <c r="C96" s="12">
        <v>855</v>
      </c>
      <c r="F96"/>
    </row>
    <row r="97" spans="1:6" x14ac:dyDescent="0.2">
      <c r="A97" s="11" t="s">
        <v>28</v>
      </c>
      <c r="B97" s="11">
        <v>44043</v>
      </c>
      <c r="C97" s="12">
        <v>654</v>
      </c>
      <c r="F97"/>
    </row>
    <row r="98" spans="1:6" x14ac:dyDescent="0.2">
      <c r="A98" s="11" t="s">
        <v>28</v>
      </c>
      <c r="B98" s="11">
        <v>44074</v>
      </c>
      <c r="C98" s="12">
        <v>656</v>
      </c>
      <c r="F98"/>
    </row>
    <row r="99" spans="1:6" x14ac:dyDescent="0.2">
      <c r="A99" s="11" t="s">
        <v>28</v>
      </c>
      <c r="B99" s="11">
        <v>44104</v>
      </c>
      <c r="C99" s="12">
        <v>554</v>
      </c>
      <c r="F99"/>
    </row>
    <row r="100" spans="1:6" x14ac:dyDescent="0.2">
      <c r="A100" s="11" t="s">
        <v>28</v>
      </c>
      <c r="B100" s="11">
        <v>44135</v>
      </c>
      <c r="C100" s="12">
        <v>760</v>
      </c>
      <c r="F100"/>
    </row>
    <row r="101" spans="1:6" x14ac:dyDescent="0.2">
      <c r="A101" s="11" t="s">
        <v>28</v>
      </c>
      <c r="B101" s="11">
        <v>44165</v>
      </c>
      <c r="C101" s="12">
        <v>759</v>
      </c>
      <c r="F101"/>
    </row>
    <row r="102" spans="1:6" x14ac:dyDescent="0.2">
      <c r="A102" s="11" t="s">
        <v>28</v>
      </c>
      <c r="B102" s="11">
        <v>44196</v>
      </c>
      <c r="C102" s="12">
        <v>857</v>
      </c>
      <c r="F102"/>
    </row>
    <row r="103" spans="1:6" x14ac:dyDescent="0.2">
      <c r="A103" s="11" t="s">
        <v>28</v>
      </c>
      <c r="B103" s="11">
        <v>44377</v>
      </c>
      <c r="C103" s="12">
        <v>865</v>
      </c>
      <c r="F103"/>
    </row>
    <row r="104" spans="1:6" x14ac:dyDescent="0.2">
      <c r="A104" s="11" t="s">
        <v>28</v>
      </c>
      <c r="B104" s="11">
        <v>44347</v>
      </c>
      <c r="C104" s="12">
        <v>1078</v>
      </c>
      <c r="F104"/>
    </row>
    <row r="105" spans="1:6" x14ac:dyDescent="0.2">
      <c r="A105" s="11" t="s">
        <v>28</v>
      </c>
      <c r="B105" s="11">
        <v>44316</v>
      </c>
      <c r="C105" s="12">
        <v>1305</v>
      </c>
      <c r="F105"/>
    </row>
    <row r="106" spans="1:6" x14ac:dyDescent="0.2">
      <c r="A106" s="11" t="s">
        <v>28</v>
      </c>
      <c r="B106" s="11">
        <v>44286</v>
      </c>
      <c r="C106" s="12">
        <v>950</v>
      </c>
      <c r="F106"/>
    </row>
    <row r="107" spans="1:6" x14ac:dyDescent="0.2">
      <c r="A107" s="11" t="s">
        <v>28</v>
      </c>
      <c r="B107" s="11">
        <v>44255</v>
      </c>
      <c r="C107" s="12">
        <v>968</v>
      </c>
      <c r="F107"/>
    </row>
    <row r="108" spans="1:6" x14ac:dyDescent="0.2">
      <c r="A108" s="11" t="s">
        <v>28</v>
      </c>
      <c r="B108" s="11">
        <v>44227</v>
      </c>
      <c r="C108" s="12">
        <v>749</v>
      </c>
      <c r="F108"/>
    </row>
    <row r="109" spans="1:6" x14ac:dyDescent="0.2">
      <c r="A109" s="11" t="s">
        <v>30</v>
      </c>
      <c r="B109" s="11">
        <v>43861</v>
      </c>
      <c r="C109" s="12">
        <v>945</v>
      </c>
      <c r="F109"/>
    </row>
    <row r="110" spans="1:6" x14ac:dyDescent="0.2">
      <c r="A110" s="11" t="s">
        <v>30</v>
      </c>
      <c r="B110" s="11">
        <v>43890</v>
      </c>
      <c r="C110" s="12">
        <v>941</v>
      </c>
      <c r="F110"/>
    </row>
    <row r="111" spans="1:6" x14ac:dyDescent="0.2">
      <c r="A111" s="11" t="s">
        <v>30</v>
      </c>
      <c r="B111" s="11">
        <v>43921</v>
      </c>
      <c r="C111" s="12">
        <v>1164</v>
      </c>
      <c r="F111"/>
    </row>
    <row r="112" spans="1:6" x14ac:dyDescent="0.2">
      <c r="A112" s="11" t="s">
        <v>30</v>
      </c>
      <c r="B112" s="11">
        <v>43951</v>
      </c>
      <c r="C112" s="12">
        <v>1276</v>
      </c>
      <c r="F112"/>
    </row>
    <row r="113" spans="1:6" x14ac:dyDescent="0.2">
      <c r="A113" s="11" t="s">
        <v>30</v>
      </c>
      <c r="B113" s="11">
        <v>43982</v>
      </c>
      <c r="C113" s="12">
        <v>1275</v>
      </c>
      <c r="F113"/>
    </row>
    <row r="114" spans="1:6" x14ac:dyDescent="0.2">
      <c r="A114" s="11" t="s">
        <v>30</v>
      </c>
      <c r="B114" s="11">
        <v>44012</v>
      </c>
      <c r="C114" s="12">
        <v>834</v>
      </c>
      <c r="F114"/>
    </row>
    <row r="115" spans="1:6" x14ac:dyDescent="0.2">
      <c r="A115" s="11" t="s">
        <v>30</v>
      </c>
      <c r="B115" s="11">
        <v>44043</v>
      </c>
      <c r="C115" s="12">
        <v>833</v>
      </c>
      <c r="F115"/>
    </row>
    <row r="116" spans="1:6" x14ac:dyDescent="0.2">
      <c r="A116" s="11" t="s">
        <v>30</v>
      </c>
      <c r="B116" s="11">
        <v>44074</v>
      </c>
      <c r="C116" s="12">
        <v>610</v>
      </c>
      <c r="F116"/>
    </row>
    <row r="117" spans="1:6" x14ac:dyDescent="0.2">
      <c r="A117" s="11" t="s">
        <v>30</v>
      </c>
      <c r="B117" s="11">
        <v>44104</v>
      </c>
      <c r="C117" s="12">
        <v>722</v>
      </c>
      <c r="F117"/>
    </row>
    <row r="118" spans="1:6" x14ac:dyDescent="0.2">
      <c r="A118" s="11" t="s">
        <v>30</v>
      </c>
      <c r="B118" s="11">
        <v>44135</v>
      </c>
      <c r="C118" s="12">
        <v>722</v>
      </c>
      <c r="F118"/>
    </row>
    <row r="119" spans="1:6" x14ac:dyDescent="0.2">
      <c r="A119" s="11" t="s">
        <v>30</v>
      </c>
      <c r="B119" s="11">
        <v>44165</v>
      </c>
      <c r="C119" s="12">
        <v>939</v>
      </c>
      <c r="F119"/>
    </row>
    <row r="120" spans="1:6" x14ac:dyDescent="0.2">
      <c r="A120" s="11" t="s">
        <v>30</v>
      </c>
      <c r="B120" s="11">
        <v>44196</v>
      </c>
      <c r="C120" s="12">
        <v>829</v>
      </c>
      <c r="F120"/>
    </row>
    <row r="121" spans="1:6" x14ac:dyDescent="0.2">
      <c r="A121" s="11" t="s">
        <v>30</v>
      </c>
      <c r="B121" s="11">
        <v>44377</v>
      </c>
      <c r="C121" s="12">
        <v>848</v>
      </c>
      <c r="F121"/>
    </row>
    <row r="122" spans="1:6" x14ac:dyDescent="0.2">
      <c r="A122" s="11" t="s">
        <v>30</v>
      </c>
      <c r="B122" s="11">
        <v>44347</v>
      </c>
      <c r="C122" s="12">
        <v>1326</v>
      </c>
      <c r="F122"/>
    </row>
    <row r="123" spans="1:6" x14ac:dyDescent="0.2">
      <c r="A123" s="11" t="s">
        <v>30</v>
      </c>
      <c r="B123" s="11">
        <v>44316</v>
      </c>
      <c r="C123" s="12">
        <v>1309</v>
      </c>
      <c r="F123"/>
    </row>
    <row r="124" spans="1:6" x14ac:dyDescent="0.2">
      <c r="A124" s="11" t="s">
        <v>30</v>
      </c>
      <c r="B124" s="11">
        <v>44286</v>
      </c>
      <c r="C124" s="12">
        <v>1173</v>
      </c>
      <c r="F124"/>
    </row>
    <row r="125" spans="1:6" x14ac:dyDescent="0.2">
      <c r="A125" s="11" t="s">
        <v>30</v>
      </c>
      <c r="B125" s="11">
        <v>44255</v>
      </c>
      <c r="C125" s="12">
        <v>935</v>
      </c>
      <c r="F125"/>
    </row>
    <row r="126" spans="1:6" x14ac:dyDescent="0.2">
      <c r="A126" s="11" t="s">
        <v>30</v>
      </c>
      <c r="B126" s="11">
        <v>44227</v>
      </c>
      <c r="C126" s="12">
        <v>973</v>
      </c>
      <c r="F126"/>
    </row>
    <row r="127" spans="1:6" x14ac:dyDescent="0.2">
      <c r="A127" s="11" t="s">
        <v>6</v>
      </c>
      <c r="B127" s="11">
        <v>43861</v>
      </c>
      <c r="C127" s="12">
        <v>188</v>
      </c>
      <c r="F127"/>
    </row>
    <row r="128" spans="1:6" x14ac:dyDescent="0.2">
      <c r="A128" s="11" t="s">
        <v>6</v>
      </c>
      <c r="B128" s="11">
        <v>43890</v>
      </c>
      <c r="C128" s="12">
        <v>168</v>
      </c>
      <c r="F128"/>
    </row>
    <row r="129" spans="1:6" x14ac:dyDescent="0.2">
      <c r="A129" s="11" t="s">
        <v>6</v>
      </c>
      <c r="B129" s="11">
        <v>43921</v>
      </c>
      <c r="C129" s="12">
        <v>226</v>
      </c>
      <c r="F129"/>
    </row>
    <row r="130" spans="1:6" x14ac:dyDescent="0.2">
      <c r="A130" s="11" t="s">
        <v>6</v>
      </c>
      <c r="B130" s="11">
        <v>43951</v>
      </c>
      <c r="C130" s="12">
        <v>223</v>
      </c>
      <c r="F130"/>
    </row>
    <row r="131" spans="1:6" x14ac:dyDescent="0.2">
      <c r="A131" s="11" t="s">
        <v>6</v>
      </c>
      <c r="B131" s="11">
        <v>43982</v>
      </c>
      <c r="C131" s="12">
        <v>247</v>
      </c>
      <c r="F131"/>
    </row>
    <row r="132" spans="1:6" x14ac:dyDescent="0.2">
      <c r="A132" s="11" t="s">
        <v>6</v>
      </c>
      <c r="B132" s="11">
        <v>44012</v>
      </c>
      <c r="C132" s="12">
        <v>142</v>
      </c>
      <c r="F132"/>
    </row>
    <row r="133" spans="1:6" x14ac:dyDescent="0.2">
      <c r="A133" s="11" t="s">
        <v>6</v>
      </c>
      <c r="B133" s="11">
        <v>44043</v>
      </c>
      <c r="C133" s="12">
        <v>163</v>
      </c>
      <c r="F133"/>
    </row>
    <row r="134" spans="1:6" x14ac:dyDescent="0.2">
      <c r="A134" s="11" t="s">
        <v>6</v>
      </c>
      <c r="B134" s="11">
        <v>44074</v>
      </c>
      <c r="C134" s="12">
        <v>101</v>
      </c>
      <c r="F134"/>
    </row>
    <row r="135" spans="1:6" x14ac:dyDescent="0.2">
      <c r="A135" s="11" t="s">
        <v>6</v>
      </c>
      <c r="B135" s="11">
        <v>44104</v>
      </c>
      <c r="C135" s="12">
        <v>142</v>
      </c>
      <c r="F135"/>
    </row>
    <row r="136" spans="1:6" x14ac:dyDescent="0.2">
      <c r="A136" s="11" t="s">
        <v>6</v>
      </c>
      <c r="B136" s="11">
        <v>44135</v>
      </c>
      <c r="C136" s="12">
        <v>123</v>
      </c>
      <c r="F136"/>
    </row>
    <row r="137" spans="1:6" x14ac:dyDescent="0.2">
      <c r="A137" s="11" t="s">
        <v>6</v>
      </c>
      <c r="B137" s="11">
        <v>44165</v>
      </c>
      <c r="C137" s="12">
        <v>183</v>
      </c>
      <c r="F137"/>
    </row>
    <row r="138" spans="1:6" x14ac:dyDescent="0.2">
      <c r="A138" s="11" t="s">
        <v>6</v>
      </c>
      <c r="B138" s="11">
        <v>44196</v>
      </c>
      <c r="C138" s="12">
        <v>144</v>
      </c>
      <c r="F138"/>
    </row>
    <row r="139" spans="1:6" x14ac:dyDescent="0.2">
      <c r="A139" s="11" t="s">
        <v>6</v>
      </c>
      <c r="B139" s="11">
        <v>44377</v>
      </c>
      <c r="C139" s="12">
        <v>145</v>
      </c>
      <c r="F139"/>
    </row>
    <row r="140" spans="1:6" x14ac:dyDescent="0.2">
      <c r="A140" s="11" t="s">
        <v>6</v>
      </c>
      <c r="B140" s="11">
        <v>44347</v>
      </c>
      <c r="C140" s="12">
        <v>244</v>
      </c>
      <c r="F140"/>
    </row>
    <row r="141" spans="1:6" x14ac:dyDescent="0.2">
      <c r="A141" s="11" t="s">
        <v>6</v>
      </c>
      <c r="B141" s="11">
        <v>44316</v>
      </c>
      <c r="C141" s="12">
        <v>226</v>
      </c>
      <c r="F141"/>
    </row>
    <row r="142" spans="1:6" x14ac:dyDescent="0.2">
      <c r="A142" s="11" t="s">
        <v>6</v>
      </c>
      <c r="B142" s="11">
        <v>44286</v>
      </c>
      <c r="C142" s="12">
        <v>227</v>
      </c>
      <c r="F142"/>
    </row>
    <row r="143" spans="1:6" x14ac:dyDescent="0.2">
      <c r="A143" s="11" t="s">
        <v>6</v>
      </c>
      <c r="B143" s="11">
        <v>44255</v>
      </c>
      <c r="C143" s="12">
        <v>172</v>
      </c>
      <c r="F143"/>
    </row>
    <row r="144" spans="1:6" x14ac:dyDescent="0.2">
      <c r="A144" s="11" t="s">
        <v>6</v>
      </c>
      <c r="B144" s="11">
        <v>44227</v>
      </c>
      <c r="C144" s="12">
        <v>190</v>
      </c>
      <c r="F144"/>
    </row>
    <row r="145" spans="1:6" x14ac:dyDescent="0.2">
      <c r="A145" s="11" t="s">
        <v>15</v>
      </c>
      <c r="B145" s="11">
        <v>43861</v>
      </c>
      <c r="C145" s="12">
        <v>391</v>
      </c>
      <c r="F145"/>
    </row>
    <row r="146" spans="1:6" x14ac:dyDescent="0.2">
      <c r="A146" s="11" t="s">
        <v>15</v>
      </c>
      <c r="B146" s="11">
        <v>43890</v>
      </c>
      <c r="C146" s="12">
        <v>553</v>
      </c>
      <c r="F146"/>
    </row>
    <row r="147" spans="1:6" x14ac:dyDescent="0.2">
      <c r="A147" s="11" t="s">
        <v>15</v>
      </c>
      <c r="B147" s="11">
        <v>43921</v>
      </c>
      <c r="C147" s="12">
        <v>498</v>
      </c>
      <c r="F147"/>
    </row>
    <row r="148" spans="1:6" x14ac:dyDescent="0.2">
      <c r="A148" s="11" t="s">
        <v>15</v>
      </c>
      <c r="B148" s="11">
        <v>43951</v>
      </c>
      <c r="C148" s="12">
        <v>719</v>
      </c>
      <c r="F148"/>
    </row>
    <row r="149" spans="1:6" x14ac:dyDescent="0.2">
      <c r="A149" s="11" t="s">
        <v>15</v>
      </c>
      <c r="B149" s="11">
        <v>43982</v>
      </c>
      <c r="C149" s="12">
        <v>555</v>
      </c>
      <c r="F149"/>
    </row>
    <row r="150" spans="1:6" x14ac:dyDescent="0.2">
      <c r="A150" s="11" t="s">
        <v>15</v>
      </c>
      <c r="B150" s="11">
        <v>44012</v>
      </c>
      <c r="C150" s="12">
        <v>499</v>
      </c>
      <c r="F150"/>
    </row>
    <row r="151" spans="1:6" x14ac:dyDescent="0.2">
      <c r="A151" s="11" t="s">
        <v>15</v>
      </c>
      <c r="B151" s="11">
        <v>44043</v>
      </c>
      <c r="C151" s="12">
        <v>338</v>
      </c>
      <c r="F151"/>
    </row>
    <row r="152" spans="1:6" x14ac:dyDescent="0.2">
      <c r="A152" s="11" t="s">
        <v>15</v>
      </c>
      <c r="B152" s="11">
        <v>44074</v>
      </c>
      <c r="C152" s="12">
        <v>391</v>
      </c>
      <c r="F152"/>
    </row>
    <row r="153" spans="1:6" x14ac:dyDescent="0.2">
      <c r="A153" s="11" t="s">
        <v>15</v>
      </c>
      <c r="B153" s="11">
        <v>44104</v>
      </c>
      <c r="C153" s="12">
        <v>279</v>
      </c>
      <c r="F153"/>
    </row>
    <row r="154" spans="1:6" x14ac:dyDescent="0.2">
      <c r="A154" s="11" t="s">
        <v>15</v>
      </c>
      <c r="B154" s="11">
        <v>44135</v>
      </c>
      <c r="C154" s="12">
        <v>447</v>
      </c>
      <c r="F154"/>
    </row>
    <row r="155" spans="1:6" x14ac:dyDescent="0.2">
      <c r="A155" s="11" t="s">
        <v>15</v>
      </c>
      <c r="B155" s="11">
        <v>44165</v>
      </c>
      <c r="C155" s="12">
        <v>390</v>
      </c>
      <c r="F155"/>
    </row>
    <row r="156" spans="1:6" x14ac:dyDescent="0.2">
      <c r="A156" s="11" t="s">
        <v>15</v>
      </c>
      <c r="B156" s="11">
        <v>44196</v>
      </c>
      <c r="C156" s="12">
        <v>500</v>
      </c>
      <c r="F156"/>
    </row>
    <row r="157" spans="1:6" x14ac:dyDescent="0.2">
      <c r="A157" s="11" t="s">
        <v>15</v>
      </c>
      <c r="B157" s="11">
        <v>44377</v>
      </c>
      <c r="C157" s="12">
        <v>505</v>
      </c>
      <c r="F157"/>
    </row>
    <row r="158" spans="1:6" x14ac:dyDescent="0.2">
      <c r="A158" s="11" t="s">
        <v>15</v>
      </c>
      <c r="B158" s="11">
        <v>44347</v>
      </c>
      <c r="C158" s="12">
        <v>574</v>
      </c>
      <c r="F158"/>
    </row>
    <row r="159" spans="1:6" x14ac:dyDescent="0.2">
      <c r="A159" s="11" t="s">
        <v>15</v>
      </c>
      <c r="B159" s="11">
        <v>44316</v>
      </c>
      <c r="C159" s="12">
        <v>747</v>
      </c>
      <c r="F159"/>
    </row>
    <row r="160" spans="1:6" x14ac:dyDescent="0.2">
      <c r="A160" s="11" t="s">
        <v>15</v>
      </c>
      <c r="B160" s="11">
        <v>44286</v>
      </c>
      <c r="C160" s="12">
        <v>515</v>
      </c>
      <c r="F160"/>
    </row>
    <row r="161" spans="1:6" x14ac:dyDescent="0.2">
      <c r="A161" s="11" t="s">
        <v>15</v>
      </c>
      <c r="B161" s="11">
        <v>44255</v>
      </c>
      <c r="C161" s="12">
        <v>564</v>
      </c>
      <c r="F161"/>
    </row>
    <row r="162" spans="1:6" x14ac:dyDescent="0.2">
      <c r="A162" s="11" t="s">
        <v>15</v>
      </c>
      <c r="B162" s="11">
        <v>44227</v>
      </c>
      <c r="C162" s="12">
        <v>404</v>
      </c>
      <c r="F162"/>
    </row>
    <row r="163" spans="1:6" x14ac:dyDescent="0.2">
      <c r="A163" s="11" t="s">
        <v>36</v>
      </c>
      <c r="B163" s="11">
        <v>43861</v>
      </c>
      <c r="C163" s="12">
        <v>16996</v>
      </c>
      <c r="F163"/>
    </row>
    <row r="164" spans="1:6" x14ac:dyDescent="0.2">
      <c r="A164" s="11" t="s">
        <v>36</v>
      </c>
      <c r="B164" s="11">
        <v>43890</v>
      </c>
      <c r="C164" s="12">
        <v>19114</v>
      </c>
      <c r="F164"/>
    </row>
    <row r="165" spans="1:6" x14ac:dyDescent="0.2">
      <c r="A165" s="11" t="s">
        <v>36</v>
      </c>
      <c r="B165" s="11">
        <v>43921</v>
      </c>
      <c r="C165" s="12">
        <v>21243</v>
      </c>
      <c r="F165"/>
    </row>
    <row r="166" spans="1:6" x14ac:dyDescent="0.2">
      <c r="A166" s="11" t="s">
        <v>36</v>
      </c>
      <c r="B166" s="11">
        <v>43951</v>
      </c>
      <c r="C166" s="12">
        <v>25486</v>
      </c>
      <c r="F166"/>
    </row>
    <row r="167" spans="1:6" x14ac:dyDescent="0.2">
      <c r="A167" s="11" t="s">
        <v>36</v>
      </c>
      <c r="B167" s="11">
        <v>43982</v>
      </c>
      <c r="C167" s="12">
        <v>23366</v>
      </c>
      <c r="F167"/>
    </row>
    <row r="168" spans="1:6" x14ac:dyDescent="0.2">
      <c r="A168" s="11" t="s">
        <v>36</v>
      </c>
      <c r="B168" s="11">
        <v>44012</v>
      </c>
      <c r="C168" s="12">
        <v>16995</v>
      </c>
      <c r="F168"/>
    </row>
    <row r="169" spans="1:6" x14ac:dyDescent="0.2">
      <c r="A169" s="11" t="s">
        <v>36</v>
      </c>
      <c r="B169" s="11">
        <v>44043</v>
      </c>
      <c r="C169" s="12">
        <v>14870</v>
      </c>
      <c r="F169"/>
    </row>
    <row r="170" spans="1:6" x14ac:dyDescent="0.2">
      <c r="A170" s="11" t="s">
        <v>36</v>
      </c>
      <c r="B170" s="11">
        <v>44074</v>
      </c>
      <c r="C170" s="12">
        <v>12746</v>
      </c>
      <c r="F170"/>
    </row>
    <row r="171" spans="1:6" x14ac:dyDescent="0.2">
      <c r="A171" s="11" t="s">
        <v>36</v>
      </c>
      <c r="B171" s="11">
        <v>44104</v>
      </c>
      <c r="C171" s="12">
        <v>12748</v>
      </c>
      <c r="F171"/>
    </row>
    <row r="172" spans="1:6" x14ac:dyDescent="0.2">
      <c r="A172" s="11" t="s">
        <v>36</v>
      </c>
      <c r="B172" s="11">
        <v>44135</v>
      </c>
      <c r="C172" s="12">
        <v>14871</v>
      </c>
      <c r="F172"/>
    </row>
    <row r="173" spans="1:6" x14ac:dyDescent="0.2">
      <c r="A173" s="11" t="s">
        <v>36</v>
      </c>
      <c r="B173" s="11">
        <v>44165</v>
      </c>
      <c r="C173" s="12">
        <v>16997</v>
      </c>
      <c r="F173"/>
    </row>
    <row r="174" spans="1:6" x14ac:dyDescent="0.2">
      <c r="A174" s="11" t="s">
        <v>36</v>
      </c>
      <c r="B174" s="11">
        <v>44196</v>
      </c>
      <c r="C174" s="12">
        <v>16997</v>
      </c>
      <c r="F174"/>
    </row>
    <row r="175" spans="1:6" x14ac:dyDescent="0.2">
      <c r="A175" s="11" t="s">
        <v>36</v>
      </c>
      <c r="B175" s="11">
        <v>44377</v>
      </c>
      <c r="C175" s="12">
        <v>17844</v>
      </c>
      <c r="F175"/>
    </row>
    <row r="176" spans="1:6" x14ac:dyDescent="0.2">
      <c r="A176" s="11" t="s">
        <v>36</v>
      </c>
      <c r="B176" s="11">
        <v>44347</v>
      </c>
      <c r="C176" s="12">
        <v>23129</v>
      </c>
      <c r="F176"/>
    </row>
    <row r="177" spans="1:6" x14ac:dyDescent="0.2">
      <c r="A177" s="11" t="s">
        <v>36</v>
      </c>
      <c r="B177" s="11">
        <v>44316</v>
      </c>
      <c r="C177" s="12">
        <v>26253</v>
      </c>
      <c r="F177"/>
    </row>
    <row r="178" spans="1:6" x14ac:dyDescent="0.2">
      <c r="A178" s="11" t="s">
        <v>36</v>
      </c>
      <c r="B178" s="11">
        <v>44286</v>
      </c>
      <c r="C178" s="12">
        <v>21877</v>
      </c>
      <c r="F178"/>
    </row>
    <row r="179" spans="1:6" x14ac:dyDescent="0.2">
      <c r="A179" s="11" t="s">
        <v>36</v>
      </c>
      <c r="B179" s="11">
        <v>44255</v>
      </c>
      <c r="C179" s="12">
        <v>19020</v>
      </c>
      <c r="F179"/>
    </row>
    <row r="180" spans="1:6" x14ac:dyDescent="0.2">
      <c r="A180" s="11" t="s">
        <v>36</v>
      </c>
      <c r="B180" s="11">
        <v>44227</v>
      </c>
      <c r="C180" s="12">
        <v>17843</v>
      </c>
      <c r="F180"/>
    </row>
    <row r="181" spans="1:6" x14ac:dyDescent="0.2">
      <c r="A181" s="11" t="s">
        <v>3</v>
      </c>
      <c r="B181" s="11">
        <v>43861</v>
      </c>
      <c r="C181" s="12">
        <v>13879</v>
      </c>
      <c r="F181"/>
    </row>
    <row r="182" spans="1:6" x14ac:dyDescent="0.2">
      <c r="A182" s="11" t="s">
        <v>3</v>
      </c>
      <c r="B182" s="11">
        <v>43890</v>
      </c>
      <c r="C182" s="12">
        <v>19822</v>
      </c>
      <c r="F182"/>
    </row>
    <row r="183" spans="1:6" x14ac:dyDescent="0.2">
      <c r="A183" s="11" t="s">
        <v>3</v>
      </c>
      <c r="B183" s="11">
        <v>43921</v>
      </c>
      <c r="C183" s="12">
        <v>17842</v>
      </c>
      <c r="F183"/>
    </row>
    <row r="184" spans="1:6" x14ac:dyDescent="0.2">
      <c r="A184" s="11" t="s">
        <v>3</v>
      </c>
      <c r="B184" s="11">
        <v>43951</v>
      </c>
      <c r="C184" s="12">
        <v>25770</v>
      </c>
      <c r="F184"/>
    </row>
    <row r="185" spans="1:6" x14ac:dyDescent="0.2">
      <c r="A185" s="11" t="s">
        <v>3</v>
      </c>
      <c r="B185" s="11">
        <v>43982</v>
      </c>
      <c r="C185" s="12">
        <v>19823</v>
      </c>
      <c r="F185"/>
    </row>
    <row r="186" spans="1:6" x14ac:dyDescent="0.2">
      <c r="A186" s="11" t="s">
        <v>3</v>
      </c>
      <c r="B186" s="11">
        <v>44012</v>
      </c>
      <c r="C186" s="12">
        <v>17845</v>
      </c>
      <c r="F186"/>
    </row>
    <row r="187" spans="1:6" x14ac:dyDescent="0.2">
      <c r="A187" s="11" t="s">
        <v>3</v>
      </c>
      <c r="B187" s="11">
        <v>44043</v>
      </c>
      <c r="C187" s="12">
        <v>11899</v>
      </c>
      <c r="F187"/>
    </row>
    <row r="188" spans="1:6" x14ac:dyDescent="0.2">
      <c r="A188" s="11" t="s">
        <v>3</v>
      </c>
      <c r="B188" s="11">
        <v>44074</v>
      </c>
      <c r="C188" s="12">
        <v>13879</v>
      </c>
      <c r="F188"/>
    </row>
    <row r="189" spans="1:6" x14ac:dyDescent="0.2">
      <c r="A189" s="11" t="s">
        <v>3</v>
      </c>
      <c r="B189" s="11">
        <v>44104</v>
      </c>
      <c r="C189" s="12">
        <v>9913</v>
      </c>
      <c r="F189"/>
    </row>
    <row r="190" spans="1:6" x14ac:dyDescent="0.2">
      <c r="A190" s="11" t="s">
        <v>3</v>
      </c>
      <c r="B190" s="11">
        <v>44135</v>
      </c>
      <c r="C190" s="12">
        <v>15858</v>
      </c>
      <c r="F190"/>
    </row>
    <row r="191" spans="1:6" x14ac:dyDescent="0.2">
      <c r="A191" s="11" t="s">
        <v>3</v>
      </c>
      <c r="B191" s="11">
        <v>44165</v>
      </c>
      <c r="C191" s="12">
        <v>13882</v>
      </c>
      <c r="F191"/>
    </row>
    <row r="192" spans="1:6" x14ac:dyDescent="0.2">
      <c r="A192" s="11" t="s">
        <v>3</v>
      </c>
      <c r="B192" s="11">
        <v>44196</v>
      </c>
      <c r="C192" s="12">
        <v>17841</v>
      </c>
      <c r="F192"/>
    </row>
    <row r="193" spans="1:6" x14ac:dyDescent="0.2">
      <c r="A193" s="11" t="s">
        <v>3</v>
      </c>
      <c r="B193" s="11">
        <v>44377</v>
      </c>
      <c r="C193" s="12">
        <v>18554</v>
      </c>
      <c r="F193"/>
    </row>
    <row r="194" spans="1:6" x14ac:dyDescent="0.2">
      <c r="A194" s="11" t="s">
        <v>3</v>
      </c>
      <c r="B194" s="11">
        <v>44347</v>
      </c>
      <c r="C194" s="12">
        <v>20218</v>
      </c>
      <c r="F194"/>
    </row>
    <row r="195" spans="1:6" x14ac:dyDescent="0.2">
      <c r="A195" s="11" t="s">
        <v>3</v>
      </c>
      <c r="B195" s="11">
        <v>44316</v>
      </c>
      <c r="C195" s="12">
        <v>27062</v>
      </c>
      <c r="F195"/>
    </row>
    <row r="196" spans="1:6" x14ac:dyDescent="0.2">
      <c r="A196" s="11" t="s">
        <v>3</v>
      </c>
      <c r="B196" s="11">
        <v>44286</v>
      </c>
      <c r="C196" s="12">
        <v>18378</v>
      </c>
      <c r="F196"/>
    </row>
    <row r="197" spans="1:6" x14ac:dyDescent="0.2">
      <c r="A197" s="11" t="s">
        <v>3</v>
      </c>
      <c r="B197" s="11">
        <v>44255</v>
      </c>
      <c r="C197" s="12">
        <v>19729</v>
      </c>
      <c r="F197"/>
    </row>
    <row r="198" spans="1:6" x14ac:dyDescent="0.2">
      <c r="A198" s="11" t="s">
        <v>3</v>
      </c>
      <c r="B198" s="11">
        <v>44227</v>
      </c>
      <c r="C198" s="12">
        <v>14159</v>
      </c>
      <c r="F198"/>
    </row>
    <row r="199" spans="1:6" x14ac:dyDescent="0.2">
      <c r="A199" s="11" t="s">
        <v>25</v>
      </c>
      <c r="B199" s="11">
        <v>43890</v>
      </c>
      <c r="C199" s="12">
        <v>815</v>
      </c>
      <c r="F199"/>
    </row>
    <row r="200" spans="1:6" x14ac:dyDescent="0.2">
      <c r="A200" s="11" t="s">
        <v>25</v>
      </c>
      <c r="B200" s="11">
        <v>43921</v>
      </c>
      <c r="C200" s="12">
        <v>910</v>
      </c>
      <c r="F200"/>
    </row>
    <row r="201" spans="1:6" x14ac:dyDescent="0.2">
      <c r="A201" s="11" t="s">
        <v>25</v>
      </c>
      <c r="B201" s="11">
        <v>43951</v>
      </c>
      <c r="C201" s="12">
        <v>1091</v>
      </c>
      <c r="F201"/>
    </row>
    <row r="202" spans="1:6" x14ac:dyDescent="0.2">
      <c r="A202" s="11" t="s">
        <v>25</v>
      </c>
      <c r="B202" s="11">
        <v>43982</v>
      </c>
      <c r="C202" s="12">
        <v>995</v>
      </c>
      <c r="F202"/>
    </row>
    <row r="203" spans="1:6" x14ac:dyDescent="0.2">
      <c r="A203" s="11" t="s">
        <v>25</v>
      </c>
      <c r="B203" s="11">
        <v>44012</v>
      </c>
      <c r="C203" s="12">
        <v>727</v>
      </c>
      <c r="F203"/>
    </row>
    <row r="204" spans="1:6" x14ac:dyDescent="0.2">
      <c r="A204" s="11" t="s">
        <v>25</v>
      </c>
      <c r="B204" s="11">
        <v>44043</v>
      </c>
      <c r="C204" s="12">
        <v>635</v>
      </c>
      <c r="F204"/>
    </row>
    <row r="205" spans="1:6" x14ac:dyDescent="0.2">
      <c r="A205" s="11" t="s">
        <v>25</v>
      </c>
      <c r="B205" s="11">
        <v>44074</v>
      </c>
      <c r="C205" s="12">
        <v>544</v>
      </c>
      <c r="F205"/>
    </row>
    <row r="206" spans="1:6" x14ac:dyDescent="0.2">
      <c r="A206" s="11" t="s">
        <v>25</v>
      </c>
      <c r="B206" s="11">
        <v>44104</v>
      </c>
      <c r="C206" s="12">
        <v>545</v>
      </c>
      <c r="F206"/>
    </row>
    <row r="207" spans="1:6" x14ac:dyDescent="0.2">
      <c r="A207" s="11" t="s">
        <v>25</v>
      </c>
      <c r="B207" s="11">
        <v>44135</v>
      </c>
      <c r="C207" s="12">
        <v>637</v>
      </c>
      <c r="F207"/>
    </row>
    <row r="208" spans="1:6" x14ac:dyDescent="0.2">
      <c r="A208" s="11" t="s">
        <v>25</v>
      </c>
      <c r="B208" s="11">
        <v>44165</v>
      </c>
      <c r="C208" s="12">
        <v>723</v>
      </c>
      <c r="F208"/>
    </row>
    <row r="209" spans="1:6" x14ac:dyDescent="0.2">
      <c r="A209" s="11" t="s">
        <v>25</v>
      </c>
      <c r="B209" s="11">
        <v>44196</v>
      </c>
      <c r="C209" s="12">
        <v>727</v>
      </c>
      <c r="F209"/>
    </row>
    <row r="210" spans="1:6" x14ac:dyDescent="0.2">
      <c r="A210" s="11" t="s">
        <v>25</v>
      </c>
      <c r="B210" s="11">
        <v>44377</v>
      </c>
      <c r="C210" s="12">
        <v>722</v>
      </c>
      <c r="F210"/>
    </row>
    <row r="211" spans="1:6" x14ac:dyDescent="0.2">
      <c r="A211" s="11" t="s">
        <v>25</v>
      </c>
      <c r="B211" s="11">
        <v>44347</v>
      </c>
      <c r="C211" s="12">
        <v>1039</v>
      </c>
      <c r="F211"/>
    </row>
    <row r="212" spans="1:6" x14ac:dyDescent="0.2">
      <c r="A212" s="11" t="s">
        <v>25</v>
      </c>
      <c r="B212" s="11">
        <v>44316</v>
      </c>
      <c r="C212" s="12">
        <v>1124</v>
      </c>
      <c r="F212"/>
    </row>
    <row r="213" spans="1:6" x14ac:dyDescent="0.2">
      <c r="A213" s="11" t="s">
        <v>25</v>
      </c>
      <c r="B213" s="11">
        <v>44286</v>
      </c>
      <c r="C213" s="12">
        <v>895</v>
      </c>
      <c r="F213"/>
    </row>
    <row r="214" spans="1:6" x14ac:dyDescent="0.2">
      <c r="A214" s="11" t="s">
        <v>25</v>
      </c>
      <c r="B214" s="11">
        <v>44255</v>
      </c>
      <c r="C214" s="12">
        <v>851</v>
      </c>
      <c r="F214"/>
    </row>
    <row r="215" spans="1:6" x14ac:dyDescent="0.2">
      <c r="A215" s="11" t="s">
        <v>25</v>
      </c>
      <c r="B215" s="11">
        <v>44227</v>
      </c>
      <c r="C215" s="12">
        <v>741</v>
      </c>
      <c r="F215"/>
    </row>
    <row r="216" spans="1:6" x14ac:dyDescent="0.2">
      <c r="A216" s="11" t="s">
        <v>41</v>
      </c>
      <c r="B216" s="11">
        <v>43861</v>
      </c>
      <c r="C216" s="12">
        <v>1172</v>
      </c>
      <c r="F216"/>
    </row>
    <row r="217" spans="1:6" x14ac:dyDescent="0.2">
      <c r="A217" s="11" t="s">
        <v>41</v>
      </c>
      <c r="B217" s="11">
        <v>43890</v>
      </c>
      <c r="C217" s="12">
        <v>1483</v>
      </c>
      <c r="F217"/>
    </row>
    <row r="218" spans="1:6" x14ac:dyDescent="0.2">
      <c r="A218" s="11" t="s">
        <v>41</v>
      </c>
      <c r="B218" s="11">
        <v>43921</v>
      </c>
      <c r="C218" s="12">
        <v>1484</v>
      </c>
      <c r="F218"/>
    </row>
    <row r="219" spans="1:6" x14ac:dyDescent="0.2">
      <c r="A219" s="11" t="s">
        <v>41</v>
      </c>
      <c r="B219" s="11">
        <v>43951</v>
      </c>
      <c r="C219" s="12">
        <v>1949</v>
      </c>
      <c r="F219"/>
    </row>
    <row r="220" spans="1:6" x14ac:dyDescent="0.2">
      <c r="A220" s="11" t="s">
        <v>41</v>
      </c>
      <c r="B220" s="11">
        <v>43982</v>
      </c>
      <c r="C220" s="12">
        <v>1635</v>
      </c>
      <c r="F220"/>
    </row>
    <row r="221" spans="1:6" x14ac:dyDescent="0.2">
      <c r="A221" s="11" t="s">
        <v>41</v>
      </c>
      <c r="B221" s="11">
        <v>44012</v>
      </c>
      <c r="C221" s="12">
        <v>1326</v>
      </c>
      <c r="F221"/>
    </row>
    <row r="222" spans="1:6" x14ac:dyDescent="0.2">
      <c r="A222" s="11" t="s">
        <v>41</v>
      </c>
      <c r="B222" s="11">
        <v>44043</v>
      </c>
      <c r="C222" s="12">
        <v>1012</v>
      </c>
      <c r="F222"/>
    </row>
    <row r="223" spans="1:6" x14ac:dyDescent="0.2">
      <c r="A223" s="11" t="s">
        <v>41</v>
      </c>
      <c r="B223" s="11">
        <v>44074</v>
      </c>
      <c r="C223" s="12">
        <v>1018</v>
      </c>
      <c r="F223"/>
    </row>
    <row r="224" spans="1:6" x14ac:dyDescent="0.2">
      <c r="A224" s="11" t="s">
        <v>41</v>
      </c>
      <c r="B224" s="11">
        <v>44104</v>
      </c>
      <c r="C224" s="12">
        <v>861</v>
      </c>
      <c r="F224"/>
    </row>
    <row r="225" spans="1:6" x14ac:dyDescent="0.2">
      <c r="A225" s="11" t="s">
        <v>41</v>
      </c>
      <c r="B225" s="11">
        <v>44135</v>
      </c>
      <c r="C225" s="12">
        <v>1173</v>
      </c>
      <c r="F225"/>
    </row>
    <row r="226" spans="1:6" x14ac:dyDescent="0.2">
      <c r="A226" s="11" t="s">
        <v>41</v>
      </c>
      <c r="B226" s="11">
        <v>44165</v>
      </c>
      <c r="C226" s="12">
        <v>1169</v>
      </c>
      <c r="F226"/>
    </row>
    <row r="227" spans="1:6" x14ac:dyDescent="0.2">
      <c r="A227" s="11" t="s">
        <v>41</v>
      </c>
      <c r="B227" s="11">
        <v>44196</v>
      </c>
      <c r="C227" s="12">
        <v>1323</v>
      </c>
      <c r="F227"/>
    </row>
    <row r="228" spans="1:6" x14ac:dyDescent="0.2">
      <c r="A228" s="11" t="s">
        <v>41</v>
      </c>
      <c r="B228" s="11">
        <v>44377</v>
      </c>
      <c r="C228" s="12">
        <v>1318</v>
      </c>
      <c r="F228"/>
    </row>
    <row r="229" spans="1:6" x14ac:dyDescent="0.2">
      <c r="A229" s="11" t="s">
        <v>41</v>
      </c>
      <c r="B229" s="11">
        <v>44347</v>
      </c>
      <c r="C229" s="12">
        <v>1656</v>
      </c>
      <c r="F229"/>
    </row>
    <row r="230" spans="1:6" x14ac:dyDescent="0.2">
      <c r="A230" s="11" t="s">
        <v>41</v>
      </c>
      <c r="B230" s="11">
        <v>44316</v>
      </c>
      <c r="C230" s="12">
        <v>1987</v>
      </c>
      <c r="F230"/>
    </row>
    <row r="231" spans="1:6" x14ac:dyDescent="0.2">
      <c r="A231" s="11" t="s">
        <v>41</v>
      </c>
      <c r="B231" s="11">
        <v>44286</v>
      </c>
      <c r="C231" s="12">
        <v>1528</v>
      </c>
      <c r="F231"/>
    </row>
    <row r="232" spans="1:6" x14ac:dyDescent="0.2">
      <c r="A232" s="11" t="s">
        <v>41</v>
      </c>
      <c r="B232" s="11">
        <v>44255</v>
      </c>
      <c r="C232" s="12">
        <v>1557</v>
      </c>
      <c r="F232"/>
    </row>
    <row r="233" spans="1:6" x14ac:dyDescent="0.2">
      <c r="A233" s="11" t="s">
        <v>41</v>
      </c>
      <c r="B233" s="11">
        <v>44227</v>
      </c>
      <c r="C233" s="12">
        <v>1183</v>
      </c>
      <c r="F233"/>
    </row>
    <row r="234" spans="1:6" x14ac:dyDescent="0.2">
      <c r="A234" s="11" t="s">
        <v>21</v>
      </c>
      <c r="B234" s="11">
        <v>43861</v>
      </c>
      <c r="C234" s="12">
        <v>11332</v>
      </c>
      <c r="F234"/>
    </row>
    <row r="235" spans="1:6" x14ac:dyDescent="0.2">
      <c r="A235" s="11" t="s">
        <v>21</v>
      </c>
      <c r="B235" s="11">
        <v>43890</v>
      </c>
      <c r="C235" s="12">
        <v>12748</v>
      </c>
      <c r="F235"/>
    </row>
    <row r="236" spans="1:6" x14ac:dyDescent="0.2">
      <c r="A236" s="11" t="s">
        <v>21</v>
      </c>
      <c r="B236" s="11">
        <v>43921</v>
      </c>
      <c r="C236" s="12">
        <v>14162</v>
      </c>
      <c r="F236"/>
    </row>
    <row r="237" spans="1:6" x14ac:dyDescent="0.2">
      <c r="A237" s="11" t="s">
        <v>21</v>
      </c>
      <c r="B237" s="11">
        <v>43951</v>
      </c>
      <c r="C237" s="12">
        <v>16992</v>
      </c>
      <c r="F237"/>
    </row>
    <row r="238" spans="1:6" x14ac:dyDescent="0.2">
      <c r="A238" s="11" t="s">
        <v>21</v>
      </c>
      <c r="B238" s="11">
        <v>43982</v>
      </c>
      <c r="C238" s="12">
        <v>15578</v>
      </c>
      <c r="F238"/>
    </row>
    <row r="239" spans="1:6" x14ac:dyDescent="0.2">
      <c r="A239" s="11" t="s">
        <v>21</v>
      </c>
      <c r="B239" s="11">
        <v>44012</v>
      </c>
      <c r="C239" s="12">
        <v>11330</v>
      </c>
      <c r="F239"/>
    </row>
    <row r="240" spans="1:6" x14ac:dyDescent="0.2">
      <c r="A240" s="11" t="s">
        <v>21</v>
      </c>
      <c r="B240" s="11">
        <v>44043</v>
      </c>
      <c r="C240" s="12">
        <v>9912</v>
      </c>
      <c r="F240"/>
    </row>
    <row r="241" spans="1:6" x14ac:dyDescent="0.2">
      <c r="A241" s="11" t="s">
        <v>21</v>
      </c>
      <c r="B241" s="11">
        <v>44074</v>
      </c>
      <c r="C241" s="12">
        <v>8496</v>
      </c>
      <c r="F241"/>
    </row>
    <row r="242" spans="1:6" x14ac:dyDescent="0.2">
      <c r="A242" s="11" t="s">
        <v>21</v>
      </c>
      <c r="B242" s="11">
        <v>44104</v>
      </c>
      <c r="C242" s="12">
        <v>8502</v>
      </c>
      <c r="F242"/>
    </row>
    <row r="243" spans="1:6" x14ac:dyDescent="0.2">
      <c r="A243" s="11" t="s">
        <v>21</v>
      </c>
      <c r="B243" s="11">
        <v>44135</v>
      </c>
      <c r="C243" s="12">
        <v>9917</v>
      </c>
      <c r="F243"/>
    </row>
    <row r="244" spans="1:6" x14ac:dyDescent="0.2">
      <c r="A244" s="11" t="s">
        <v>21</v>
      </c>
      <c r="B244" s="11">
        <v>44165</v>
      </c>
      <c r="C244" s="12">
        <v>11330</v>
      </c>
      <c r="F244"/>
    </row>
    <row r="245" spans="1:6" x14ac:dyDescent="0.2">
      <c r="A245" s="11" t="s">
        <v>21</v>
      </c>
      <c r="B245" s="11">
        <v>44196</v>
      </c>
      <c r="C245" s="12">
        <v>11328</v>
      </c>
      <c r="F245"/>
    </row>
    <row r="246" spans="1:6" x14ac:dyDescent="0.2">
      <c r="A246" s="11" t="s">
        <v>21</v>
      </c>
      <c r="B246" s="11">
        <v>44377</v>
      </c>
      <c r="C246" s="12">
        <v>11781</v>
      </c>
      <c r="F246"/>
    </row>
    <row r="247" spans="1:6" x14ac:dyDescent="0.2">
      <c r="A247" s="11" t="s">
        <v>21</v>
      </c>
      <c r="B247" s="11">
        <v>44347</v>
      </c>
      <c r="C247" s="12">
        <v>15424</v>
      </c>
      <c r="F247"/>
    </row>
    <row r="248" spans="1:6" x14ac:dyDescent="0.2">
      <c r="A248" s="11" t="s">
        <v>21</v>
      </c>
      <c r="B248" s="11">
        <v>44316</v>
      </c>
      <c r="C248" s="12">
        <v>16906</v>
      </c>
      <c r="F248"/>
    </row>
    <row r="249" spans="1:6" x14ac:dyDescent="0.2">
      <c r="A249" s="11" t="s">
        <v>21</v>
      </c>
      <c r="B249" s="11">
        <v>44286</v>
      </c>
      <c r="C249" s="12">
        <v>14020</v>
      </c>
      <c r="F249"/>
    </row>
    <row r="250" spans="1:6" x14ac:dyDescent="0.2">
      <c r="A250" s="11" t="s">
        <v>21</v>
      </c>
      <c r="B250" s="11">
        <v>44255</v>
      </c>
      <c r="C250" s="12">
        <v>13386</v>
      </c>
      <c r="F250"/>
    </row>
    <row r="251" spans="1:6" x14ac:dyDescent="0.2">
      <c r="A251" s="11" t="s">
        <v>21</v>
      </c>
      <c r="B251" s="11">
        <v>44227</v>
      </c>
      <c r="C251" s="12">
        <v>11896</v>
      </c>
      <c r="F251"/>
    </row>
    <row r="252" spans="1:6" x14ac:dyDescent="0.2">
      <c r="A252" s="11" t="s">
        <v>14</v>
      </c>
      <c r="B252" s="11">
        <v>43861</v>
      </c>
      <c r="C252" s="12">
        <v>358</v>
      </c>
      <c r="F252"/>
    </row>
    <row r="253" spans="1:6" x14ac:dyDescent="0.2">
      <c r="A253" s="11" t="s">
        <v>14</v>
      </c>
      <c r="B253" s="11">
        <v>43890</v>
      </c>
      <c r="C253" s="12">
        <v>508</v>
      </c>
      <c r="F253"/>
    </row>
    <row r="254" spans="1:6" x14ac:dyDescent="0.2">
      <c r="A254" s="11" t="s">
        <v>14</v>
      </c>
      <c r="B254" s="11">
        <v>43921</v>
      </c>
      <c r="C254" s="12">
        <v>458</v>
      </c>
      <c r="F254"/>
    </row>
    <row r="255" spans="1:6" x14ac:dyDescent="0.2">
      <c r="A255" s="11" t="s">
        <v>14</v>
      </c>
      <c r="B255" s="11">
        <v>43951</v>
      </c>
      <c r="C255" s="12">
        <v>655</v>
      </c>
      <c r="F255"/>
    </row>
    <row r="256" spans="1:6" x14ac:dyDescent="0.2">
      <c r="A256" s="11" t="s">
        <v>14</v>
      </c>
      <c r="B256" s="11">
        <v>43982</v>
      </c>
      <c r="C256" s="12">
        <v>506</v>
      </c>
      <c r="F256"/>
    </row>
    <row r="257" spans="1:6" x14ac:dyDescent="0.2">
      <c r="A257" s="11" t="s">
        <v>14</v>
      </c>
      <c r="B257" s="11">
        <v>44012</v>
      </c>
      <c r="C257" s="12">
        <v>458</v>
      </c>
      <c r="F257"/>
    </row>
    <row r="258" spans="1:6" x14ac:dyDescent="0.2">
      <c r="A258" s="11" t="s">
        <v>14</v>
      </c>
      <c r="B258" s="11">
        <v>44043</v>
      </c>
      <c r="C258" s="12">
        <v>308</v>
      </c>
      <c r="F258"/>
    </row>
    <row r="259" spans="1:6" x14ac:dyDescent="0.2">
      <c r="A259" s="11" t="s">
        <v>14</v>
      </c>
      <c r="B259" s="11">
        <v>44074</v>
      </c>
      <c r="C259" s="12">
        <v>353</v>
      </c>
      <c r="F259"/>
    </row>
    <row r="260" spans="1:6" x14ac:dyDescent="0.2">
      <c r="A260" s="11" t="s">
        <v>14</v>
      </c>
      <c r="B260" s="11">
        <v>44104</v>
      </c>
      <c r="C260" s="12">
        <v>252</v>
      </c>
      <c r="F260"/>
    </row>
    <row r="261" spans="1:6" x14ac:dyDescent="0.2">
      <c r="A261" s="11" t="s">
        <v>14</v>
      </c>
      <c r="B261" s="11">
        <v>44135</v>
      </c>
      <c r="C261" s="12">
        <v>402</v>
      </c>
      <c r="F261"/>
    </row>
    <row r="262" spans="1:6" x14ac:dyDescent="0.2">
      <c r="A262" s="11" t="s">
        <v>14</v>
      </c>
      <c r="B262" s="11">
        <v>44165</v>
      </c>
      <c r="C262" s="12">
        <v>352</v>
      </c>
      <c r="F262"/>
    </row>
    <row r="263" spans="1:6" x14ac:dyDescent="0.2">
      <c r="A263" s="11" t="s">
        <v>14</v>
      </c>
      <c r="B263" s="11">
        <v>44196</v>
      </c>
      <c r="C263" s="12">
        <v>457</v>
      </c>
      <c r="F263"/>
    </row>
    <row r="264" spans="1:6" x14ac:dyDescent="0.2">
      <c r="A264" s="11" t="s">
        <v>14</v>
      </c>
      <c r="B264" s="11">
        <v>44377</v>
      </c>
      <c r="C264" s="12">
        <v>472</v>
      </c>
      <c r="F264"/>
    </row>
    <row r="265" spans="1:6" x14ac:dyDescent="0.2">
      <c r="A265" s="11" t="s">
        <v>14</v>
      </c>
      <c r="B265" s="11">
        <v>44347</v>
      </c>
      <c r="C265" s="12">
        <v>499</v>
      </c>
      <c r="F265"/>
    </row>
    <row r="266" spans="1:6" x14ac:dyDescent="0.2">
      <c r="A266" s="11" t="s">
        <v>14</v>
      </c>
      <c r="B266" s="11">
        <v>44316</v>
      </c>
      <c r="C266" s="12">
        <v>665</v>
      </c>
      <c r="F266"/>
    </row>
    <row r="267" spans="1:6" x14ac:dyDescent="0.2">
      <c r="A267" s="11" t="s">
        <v>14</v>
      </c>
      <c r="B267" s="11">
        <v>44286</v>
      </c>
      <c r="C267" s="12">
        <v>459</v>
      </c>
      <c r="F267"/>
    </row>
    <row r="268" spans="1:6" x14ac:dyDescent="0.2">
      <c r="A268" s="11" t="s">
        <v>14</v>
      </c>
      <c r="B268" s="11">
        <v>44255</v>
      </c>
      <c r="C268" s="12">
        <v>519</v>
      </c>
      <c r="F268"/>
    </row>
    <row r="269" spans="1:6" x14ac:dyDescent="0.2">
      <c r="A269" s="11" t="s">
        <v>14</v>
      </c>
      <c r="B269" s="11">
        <v>44227</v>
      </c>
      <c r="C269" s="12">
        <v>358</v>
      </c>
      <c r="F269"/>
    </row>
    <row r="270" spans="1:6" x14ac:dyDescent="0.2">
      <c r="A270" s="11" t="s">
        <v>17</v>
      </c>
      <c r="B270" s="11">
        <v>43861</v>
      </c>
      <c r="C270" s="12">
        <v>20394</v>
      </c>
      <c r="F270"/>
    </row>
    <row r="271" spans="1:6" x14ac:dyDescent="0.2">
      <c r="A271" s="11" t="s">
        <v>17</v>
      </c>
      <c r="B271" s="11">
        <v>43890</v>
      </c>
      <c r="C271" s="12">
        <v>22941</v>
      </c>
      <c r="F271"/>
    </row>
    <row r="272" spans="1:6" x14ac:dyDescent="0.2">
      <c r="A272" s="11" t="s">
        <v>17</v>
      </c>
      <c r="B272" s="11">
        <v>43921</v>
      </c>
      <c r="C272" s="12">
        <v>25487</v>
      </c>
      <c r="F272"/>
    </row>
    <row r="273" spans="1:6" x14ac:dyDescent="0.2">
      <c r="A273" s="11" t="s">
        <v>17</v>
      </c>
      <c r="B273" s="11">
        <v>43951</v>
      </c>
      <c r="C273" s="12">
        <v>30586</v>
      </c>
      <c r="F273"/>
    </row>
    <row r="274" spans="1:6" x14ac:dyDescent="0.2">
      <c r="A274" s="11" t="s">
        <v>17</v>
      </c>
      <c r="B274" s="11">
        <v>43982</v>
      </c>
      <c r="C274" s="12">
        <v>28040</v>
      </c>
      <c r="F274"/>
    </row>
    <row r="275" spans="1:6" x14ac:dyDescent="0.2">
      <c r="A275" s="11" t="s">
        <v>17</v>
      </c>
      <c r="B275" s="11">
        <v>44012</v>
      </c>
      <c r="C275" s="12">
        <v>20393</v>
      </c>
      <c r="F275"/>
    </row>
    <row r="276" spans="1:6" x14ac:dyDescent="0.2">
      <c r="A276" s="11" t="s">
        <v>17</v>
      </c>
      <c r="B276" s="11">
        <v>44043</v>
      </c>
      <c r="C276" s="12">
        <v>17841</v>
      </c>
      <c r="F276"/>
    </row>
    <row r="277" spans="1:6" x14ac:dyDescent="0.2">
      <c r="A277" s="11" t="s">
        <v>17</v>
      </c>
      <c r="B277" s="11">
        <v>44074</v>
      </c>
      <c r="C277" s="12">
        <v>15298</v>
      </c>
      <c r="F277"/>
    </row>
    <row r="278" spans="1:6" x14ac:dyDescent="0.2">
      <c r="A278" s="11" t="s">
        <v>17</v>
      </c>
      <c r="B278" s="11">
        <v>44104</v>
      </c>
      <c r="C278" s="12">
        <v>15295</v>
      </c>
      <c r="F278"/>
    </row>
    <row r="279" spans="1:6" x14ac:dyDescent="0.2">
      <c r="A279" s="11" t="s">
        <v>17</v>
      </c>
      <c r="B279" s="11">
        <v>44135</v>
      </c>
      <c r="C279" s="12">
        <v>17846</v>
      </c>
      <c r="F279"/>
    </row>
    <row r="280" spans="1:6" x14ac:dyDescent="0.2">
      <c r="A280" s="11" t="s">
        <v>17</v>
      </c>
      <c r="B280" s="11">
        <v>44165</v>
      </c>
      <c r="C280" s="12">
        <v>20388</v>
      </c>
      <c r="F280"/>
    </row>
    <row r="281" spans="1:6" x14ac:dyDescent="0.2">
      <c r="A281" s="11" t="s">
        <v>17</v>
      </c>
      <c r="B281" s="11">
        <v>44196</v>
      </c>
      <c r="C281" s="12">
        <v>20391</v>
      </c>
      <c r="F281"/>
    </row>
    <row r="282" spans="1:6" x14ac:dyDescent="0.2">
      <c r="A282" s="11" t="s">
        <v>17</v>
      </c>
      <c r="B282" s="11">
        <v>44377</v>
      </c>
      <c r="C282" s="12">
        <v>20289</v>
      </c>
      <c r="F282"/>
    </row>
    <row r="283" spans="1:6" x14ac:dyDescent="0.2">
      <c r="A283" s="11" t="s">
        <v>17</v>
      </c>
      <c r="B283" s="11">
        <v>44347</v>
      </c>
      <c r="C283" s="12">
        <v>29437</v>
      </c>
      <c r="F283"/>
    </row>
    <row r="284" spans="1:6" x14ac:dyDescent="0.2">
      <c r="A284" s="11" t="s">
        <v>17</v>
      </c>
      <c r="B284" s="11">
        <v>44316</v>
      </c>
      <c r="C284" s="12">
        <v>32113</v>
      </c>
      <c r="F284"/>
    </row>
    <row r="285" spans="1:6" x14ac:dyDescent="0.2">
      <c r="A285" s="11" t="s">
        <v>17</v>
      </c>
      <c r="B285" s="11">
        <v>44286</v>
      </c>
      <c r="C285" s="12">
        <v>26762</v>
      </c>
      <c r="F285"/>
    </row>
    <row r="286" spans="1:6" x14ac:dyDescent="0.2">
      <c r="A286" s="11" t="s">
        <v>17</v>
      </c>
      <c r="B286" s="11">
        <v>44255</v>
      </c>
      <c r="C286" s="12">
        <v>22713</v>
      </c>
      <c r="F286"/>
    </row>
    <row r="287" spans="1:6" x14ac:dyDescent="0.2">
      <c r="A287" s="11" t="s">
        <v>17</v>
      </c>
      <c r="B287" s="11">
        <v>44227</v>
      </c>
      <c r="C287" s="12">
        <v>20286</v>
      </c>
      <c r="F287"/>
    </row>
    <row r="288" spans="1:6" x14ac:dyDescent="0.2">
      <c r="A288" s="11" t="s">
        <v>8</v>
      </c>
      <c r="B288" s="11">
        <v>43861</v>
      </c>
      <c r="C288" s="12">
        <v>11682</v>
      </c>
      <c r="F288"/>
    </row>
    <row r="289" spans="1:6" x14ac:dyDescent="0.2">
      <c r="A289" s="11" t="s">
        <v>8</v>
      </c>
      <c r="B289" s="11">
        <v>43890</v>
      </c>
      <c r="C289" s="12">
        <v>14802</v>
      </c>
      <c r="F289"/>
    </row>
    <row r="290" spans="1:6" x14ac:dyDescent="0.2">
      <c r="A290" s="11" t="s">
        <v>8</v>
      </c>
      <c r="B290" s="11">
        <v>43921</v>
      </c>
      <c r="C290" s="12">
        <v>14798</v>
      </c>
      <c r="F290"/>
    </row>
    <row r="291" spans="1:6" x14ac:dyDescent="0.2">
      <c r="A291" s="11" t="s">
        <v>8</v>
      </c>
      <c r="B291" s="11">
        <v>43951</v>
      </c>
      <c r="C291" s="12">
        <v>19470</v>
      </c>
      <c r="F291"/>
    </row>
    <row r="292" spans="1:6" x14ac:dyDescent="0.2">
      <c r="A292" s="11" t="s">
        <v>8</v>
      </c>
      <c r="B292" s="11">
        <v>43982</v>
      </c>
      <c r="C292" s="12">
        <v>16356</v>
      </c>
      <c r="F292"/>
    </row>
    <row r="293" spans="1:6" x14ac:dyDescent="0.2">
      <c r="A293" s="11" t="s">
        <v>8</v>
      </c>
      <c r="B293" s="11">
        <v>44012</v>
      </c>
      <c r="C293" s="12">
        <v>13245</v>
      </c>
      <c r="F293"/>
    </row>
    <row r="294" spans="1:6" x14ac:dyDescent="0.2">
      <c r="A294" s="11" t="s">
        <v>8</v>
      </c>
      <c r="B294" s="11">
        <v>44043</v>
      </c>
      <c r="C294" s="12">
        <v>10130</v>
      </c>
      <c r="F294"/>
    </row>
    <row r="295" spans="1:6" x14ac:dyDescent="0.2">
      <c r="A295" s="11" t="s">
        <v>8</v>
      </c>
      <c r="B295" s="11">
        <v>44074</v>
      </c>
      <c r="C295" s="12">
        <v>10124</v>
      </c>
      <c r="F295"/>
    </row>
    <row r="296" spans="1:6" x14ac:dyDescent="0.2">
      <c r="A296" s="11" t="s">
        <v>8</v>
      </c>
      <c r="B296" s="11">
        <v>44104</v>
      </c>
      <c r="C296" s="12">
        <v>8573</v>
      </c>
      <c r="F296"/>
    </row>
    <row r="297" spans="1:6" x14ac:dyDescent="0.2">
      <c r="A297" s="11" t="s">
        <v>8</v>
      </c>
      <c r="B297" s="11">
        <v>44135</v>
      </c>
      <c r="C297" s="12">
        <v>11682</v>
      </c>
      <c r="F297"/>
    </row>
    <row r="298" spans="1:6" x14ac:dyDescent="0.2">
      <c r="A298" s="11" t="s">
        <v>8</v>
      </c>
      <c r="B298" s="11">
        <v>44165</v>
      </c>
      <c r="C298" s="12">
        <v>11686</v>
      </c>
      <c r="F298"/>
    </row>
    <row r="299" spans="1:6" x14ac:dyDescent="0.2">
      <c r="A299" s="11" t="s">
        <v>8</v>
      </c>
      <c r="B299" s="11">
        <v>44196</v>
      </c>
      <c r="C299" s="12">
        <v>13239</v>
      </c>
      <c r="F299"/>
    </row>
    <row r="300" spans="1:6" x14ac:dyDescent="0.2">
      <c r="A300" s="11" t="s">
        <v>8</v>
      </c>
      <c r="B300" s="11">
        <v>44377</v>
      </c>
      <c r="C300" s="12">
        <v>13905</v>
      </c>
      <c r="F300"/>
    </row>
    <row r="301" spans="1:6" x14ac:dyDescent="0.2">
      <c r="A301" s="11" t="s">
        <v>8</v>
      </c>
      <c r="B301" s="11">
        <v>44347</v>
      </c>
      <c r="C301" s="12">
        <v>16273</v>
      </c>
      <c r="F301"/>
    </row>
    <row r="302" spans="1:6" x14ac:dyDescent="0.2">
      <c r="A302" s="11" t="s">
        <v>8</v>
      </c>
      <c r="B302" s="11">
        <v>44316</v>
      </c>
      <c r="C302" s="12">
        <v>20251</v>
      </c>
      <c r="F302"/>
    </row>
    <row r="303" spans="1:6" x14ac:dyDescent="0.2">
      <c r="A303" s="11" t="s">
        <v>8</v>
      </c>
      <c r="B303" s="11">
        <v>44286</v>
      </c>
      <c r="C303" s="12">
        <v>15092</v>
      </c>
      <c r="F303"/>
    </row>
    <row r="304" spans="1:6" x14ac:dyDescent="0.2">
      <c r="A304" s="11" t="s">
        <v>8</v>
      </c>
      <c r="B304" s="11">
        <v>44255</v>
      </c>
      <c r="C304" s="12">
        <v>15094</v>
      </c>
      <c r="F304"/>
    </row>
    <row r="305" spans="1:6" x14ac:dyDescent="0.2">
      <c r="A305" s="11" t="s">
        <v>8</v>
      </c>
      <c r="B305" s="11">
        <v>44227</v>
      </c>
      <c r="C305" s="12">
        <v>11799</v>
      </c>
      <c r="F305"/>
    </row>
    <row r="306" spans="1:6" x14ac:dyDescent="0.2">
      <c r="A306" s="11" t="s">
        <v>12</v>
      </c>
      <c r="B306" s="11">
        <v>44043</v>
      </c>
      <c r="C306" s="12">
        <v>326</v>
      </c>
      <c r="F306"/>
    </row>
    <row r="307" spans="1:6" x14ac:dyDescent="0.2">
      <c r="A307" s="11" t="s">
        <v>12</v>
      </c>
      <c r="B307" s="11">
        <v>44074</v>
      </c>
      <c r="C307" s="12">
        <v>202</v>
      </c>
      <c r="F307"/>
    </row>
    <row r="308" spans="1:6" x14ac:dyDescent="0.2">
      <c r="A308" s="11" t="s">
        <v>12</v>
      </c>
      <c r="B308" s="11">
        <v>44104</v>
      </c>
      <c r="C308" s="12">
        <v>283</v>
      </c>
      <c r="F308"/>
    </row>
    <row r="309" spans="1:6" x14ac:dyDescent="0.2">
      <c r="A309" s="11" t="s">
        <v>12</v>
      </c>
      <c r="B309" s="11">
        <v>44135</v>
      </c>
      <c r="C309" s="12">
        <v>243</v>
      </c>
      <c r="F309"/>
    </row>
    <row r="310" spans="1:6" x14ac:dyDescent="0.2">
      <c r="A310" s="11" t="s">
        <v>12</v>
      </c>
      <c r="B310" s="11">
        <v>44165</v>
      </c>
      <c r="C310" s="12">
        <v>368</v>
      </c>
      <c r="F310"/>
    </row>
    <row r="311" spans="1:6" x14ac:dyDescent="0.2">
      <c r="A311" s="11" t="s">
        <v>12</v>
      </c>
      <c r="B311" s="11">
        <v>44196</v>
      </c>
      <c r="C311" s="12">
        <v>285</v>
      </c>
      <c r="F311"/>
    </row>
    <row r="312" spans="1:6" x14ac:dyDescent="0.2">
      <c r="A312" s="11" t="s">
        <v>12</v>
      </c>
      <c r="B312" s="11">
        <v>44377</v>
      </c>
      <c r="C312" s="12">
        <v>292</v>
      </c>
      <c r="F312"/>
    </row>
    <row r="313" spans="1:6" x14ac:dyDescent="0.2">
      <c r="A313" s="11" t="s">
        <v>12</v>
      </c>
      <c r="B313" s="11">
        <v>44347</v>
      </c>
      <c r="C313" s="12">
        <v>495</v>
      </c>
      <c r="F313"/>
    </row>
    <row r="314" spans="1:6" x14ac:dyDescent="0.2">
      <c r="A314" s="11" t="s">
        <v>12</v>
      </c>
      <c r="B314" s="11">
        <v>44316</v>
      </c>
      <c r="C314" s="12">
        <v>467</v>
      </c>
      <c r="F314"/>
    </row>
    <row r="315" spans="1:6" x14ac:dyDescent="0.2">
      <c r="A315" s="11" t="s">
        <v>12</v>
      </c>
      <c r="B315" s="11">
        <v>44286</v>
      </c>
      <c r="C315" s="12">
        <v>451</v>
      </c>
      <c r="F315"/>
    </row>
    <row r="316" spans="1:6" x14ac:dyDescent="0.2">
      <c r="A316" s="11" t="s">
        <v>12</v>
      </c>
      <c r="B316" s="11">
        <v>44255</v>
      </c>
      <c r="C316" s="12">
        <v>320</v>
      </c>
      <c r="F316"/>
    </row>
    <row r="317" spans="1:6" x14ac:dyDescent="0.2">
      <c r="A317" s="11" t="s">
        <v>12</v>
      </c>
      <c r="B317" s="11">
        <v>44227</v>
      </c>
      <c r="C317" s="12">
        <v>361</v>
      </c>
      <c r="F317"/>
    </row>
    <row r="318" spans="1:6" x14ac:dyDescent="0.2">
      <c r="A318" s="11" t="s">
        <v>51</v>
      </c>
      <c r="B318" s="11">
        <v>43861</v>
      </c>
      <c r="C318" s="12">
        <v>2691</v>
      </c>
      <c r="F318"/>
    </row>
    <row r="319" spans="1:6" x14ac:dyDescent="0.2">
      <c r="A319" s="11" t="s">
        <v>51</v>
      </c>
      <c r="B319" s="11">
        <v>43890</v>
      </c>
      <c r="C319" s="12">
        <v>2129</v>
      </c>
      <c r="F319"/>
    </row>
    <row r="320" spans="1:6" x14ac:dyDescent="0.2">
      <c r="A320" s="11" t="s">
        <v>51</v>
      </c>
      <c r="B320" s="11">
        <v>43921</v>
      </c>
      <c r="C320" s="12">
        <v>3258</v>
      </c>
      <c r="F320"/>
    </row>
    <row r="321" spans="1:6" x14ac:dyDescent="0.2">
      <c r="A321" s="11" t="s">
        <v>51</v>
      </c>
      <c r="B321" s="11">
        <v>43951</v>
      </c>
      <c r="C321" s="12">
        <v>2978</v>
      </c>
      <c r="F321"/>
    </row>
    <row r="322" spans="1:6" x14ac:dyDescent="0.2">
      <c r="A322" s="11" t="s">
        <v>51</v>
      </c>
      <c r="B322" s="11">
        <v>43982</v>
      </c>
      <c r="C322" s="12">
        <v>3544</v>
      </c>
      <c r="F322"/>
    </row>
    <row r="323" spans="1:6" x14ac:dyDescent="0.2">
      <c r="A323" s="11" t="s">
        <v>51</v>
      </c>
      <c r="B323" s="11">
        <v>44012</v>
      </c>
      <c r="C323" s="12">
        <v>1845</v>
      </c>
      <c r="F323"/>
    </row>
    <row r="324" spans="1:6" x14ac:dyDescent="0.2">
      <c r="A324" s="11" t="s">
        <v>51</v>
      </c>
      <c r="B324" s="11">
        <v>44043</v>
      </c>
      <c r="C324" s="12">
        <v>2414</v>
      </c>
      <c r="F324"/>
    </row>
    <row r="325" spans="1:6" x14ac:dyDescent="0.2">
      <c r="A325" s="11" t="s">
        <v>51</v>
      </c>
      <c r="B325" s="11">
        <v>44074</v>
      </c>
      <c r="C325" s="12">
        <v>1281</v>
      </c>
      <c r="F325"/>
    </row>
    <row r="326" spans="1:6" x14ac:dyDescent="0.2">
      <c r="A326" s="11" t="s">
        <v>51</v>
      </c>
      <c r="B326" s="11">
        <v>44104</v>
      </c>
      <c r="C326" s="12">
        <v>2131</v>
      </c>
      <c r="F326"/>
    </row>
    <row r="327" spans="1:6" x14ac:dyDescent="0.2">
      <c r="A327" s="11" t="s">
        <v>51</v>
      </c>
      <c r="B327" s="11">
        <v>44135</v>
      </c>
      <c r="C327" s="12">
        <v>1560</v>
      </c>
      <c r="F327"/>
    </row>
    <row r="328" spans="1:6" x14ac:dyDescent="0.2">
      <c r="A328" s="11" t="s">
        <v>51</v>
      </c>
      <c r="B328" s="11">
        <v>44165</v>
      </c>
      <c r="C328" s="12">
        <v>2691</v>
      </c>
      <c r="F328"/>
    </row>
    <row r="329" spans="1:6" x14ac:dyDescent="0.2">
      <c r="A329" s="11" t="s">
        <v>51</v>
      </c>
      <c r="B329" s="11">
        <v>44196</v>
      </c>
      <c r="C329" s="12">
        <v>1843</v>
      </c>
      <c r="F329"/>
    </row>
    <row r="330" spans="1:6" x14ac:dyDescent="0.2">
      <c r="A330" s="11" t="s">
        <v>51</v>
      </c>
      <c r="B330" s="11">
        <v>44377</v>
      </c>
      <c r="C330" s="12">
        <v>1864</v>
      </c>
      <c r="F330"/>
    </row>
    <row r="331" spans="1:6" x14ac:dyDescent="0.2">
      <c r="A331" s="11" t="s">
        <v>51</v>
      </c>
      <c r="B331" s="11">
        <v>44347</v>
      </c>
      <c r="C331" s="12">
        <v>3527</v>
      </c>
      <c r="F331"/>
    </row>
    <row r="332" spans="1:6" x14ac:dyDescent="0.2">
      <c r="A332" s="11" t="s">
        <v>51</v>
      </c>
      <c r="B332" s="11">
        <v>44316</v>
      </c>
      <c r="C332" s="12">
        <v>3010</v>
      </c>
      <c r="F332"/>
    </row>
    <row r="333" spans="1:6" x14ac:dyDescent="0.2">
      <c r="A333" s="11" t="s">
        <v>51</v>
      </c>
      <c r="B333" s="11">
        <v>44286</v>
      </c>
      <c r="C333" s="12">
        <v>3387</v>
      </c>
      <c r="F333"/>
    </row>
    <row r="334" spans="1:6" x14ac:dyDescent="0.2">
      <c r="A334" s="11" t="s">
        <v>51</v>
      </c>
      <c r="B334" s="11">
        <v>44255</v>
      </c>
      <c r="C334" s="12">
        <v>2190</v>
      </c>
      <c r="F334"/>
    </row>
    <row r="335" spans="1:6" x14ac:dyDescent="0.2">
      <c r="A335" s="11" t="s">
        <v>51</v>
      </c>
      <c r="B335" s="11">
        <v>44227</v>
      </c>
      <c r="C335" s="12">
        <v>2719</v>
      </c>
      <c r="F335"/>
    </row>
    <row r="336" spans="1:6" x14ac:dyDescent="0.2">
      <c r="A336" s="11" t="s">
        <v>16</v>
      </c>
      <c r="B336" s="11">
        <v>43861</v>
      </c>
      <c r="C336" s="12">
        <v>484</v>
      </c>
      <c r="F336"/>
    </row>
    <row r="337" spans="1:6" x14ac:dyDescent="0.2">
      <c r="A337" s="11" t="s">
        <v>16</v>
      </c>
      <c r="B337" s="11">
        <v>43890</v>
      </c>
      <c r="C337" s="12">
        <v>546</v>
      </c>
      <c r="F337"/>
    </row>
    <row r="338" spans="1:6" x14ac:dyDescent="0.2">
      <c r="A338" s="11" t="s">
        <v>16</v>
      </c>
      <c r="B338" s="11">
        <v>43921</v>
      </c>
      <c r="C338" s="12">
        <v>609</v>
      </c>
      <c r="F338"/>
    </row>
    <row r="339" spans="1:6" x14ac:dyDescent="0.2">
      <c r="A339" s="11" t="s">
        <v>16</v>
      </c>
      <c r="B339" s="11">
        <v>43951</v>
      </c>
      <c r="C339" s="12">
        <v>727</v>
      </c>
      <c r="F339"/>
    </row>
    <row r="340" spans="1:6" x14ac:dyDescent="0.2">
      <c r="A340" s="11" t="s">
        <v>16</v>
      </c>
      <c r="B340" s="11">
        <v>43982</v>
      </c>
      <c r="C340" s="12">
        <v>663</v>
      </c>
      <c r="F340"/>
    </row>
    <row r="341" spans="1:6" x14ac:dyDescent="0.2">
      <c r="A341" s="11" t="s">
        <v>16</v>
      </c>
      <c r="B341" s="11">
        <v>44012</v>
      </c>
      <c r="C341" s="12">
        <v>489</v>
      </c>
      <c r="F341"/>
    </row>
    <row r="342" spans="1:6" x14ac:dyDescent="0.2">
      <c r="A342" s="11" t="s">
        <v>16</v>
      </c>
      <c r="B342" s="11">
        <v>44043</v>
      </c>
      <c r="C342" s="12">
        <v>422</v>
      </c>
      <c r="F342"/>
    </row>
    <row r="343" spans="1:6" x14ac:dyDescent="0.2">
      <c r="A343" s="11" t="s">
        <v>16</v>
      </c>
      <c r="B343" s="11">
        <v>44074</v>
      </c>
      <c r="C343" s="12">
        <v>366</v>
      </c>
      <c r="F343"/>
    </row>
    <row r="344" spans="1:6" x14ac:dyDescent="0.2">
      <c r="A344" s="11" t="s">
        <v>16</v>
      </c>
      <c r="B344" s="11">
        <v>44104</v>
      </c>
      <c r="C344" s="12">
        <v>365</v>
      </c>
      <c r="F344"/>
    </row>
    <row r="345" spans="1:6" x14ac:dyDescent="0.2">
      <c r="A345" s="11" t="s">
        <v>16</v>
      </c>
      <c r="B345" s="11">
        <v>44135</v>
      </c>
      <c r="C345" s="12">
        <v>428</v>
      </c>
      <c r="F345"/>
    </row>
    <row r="346" spans="1:6" x14ac:dyDescent="0.2">
      <c r="A346" s="11" t="s">
        <v>16</v>
      </c>
      <c r="B346" s="11">
        <v>44165</v>
      </c>
      <c r="C346" s="12">
        <v>486</v>
      </c>
      <c r="F346"/>
    </row>
    <row r="347" spans="1:6" x14ac:dyDescent="0.2">
      <c r="A347" s="11" t="s">
        <v>16</v>
      </c>
      <c r="B347" s="11">
        <v>44196</v>
      </c>
      <c r="C347" s="12">
        <v>488</v>
      </c>
      <c r="F347"/>
    </row>
    <row r="348" spans="1:6" x14ac:dyDescent="0.2">
      <c r="A348" s="11" t="s">
        <v>16</v>
      </c>
      <c r="B348" s="11">
        <v>44227</v>
      </c>
      <c r="C348" s="12">
        <v>483</v>
      </c>
      <c r="F348"/>
    </row>
    <row r="349" spans="1:6" x14ac:dyDescent="0.2">
      <c r="A349" s="11" t="s">
        <v>43</v>
      </c>
      <c r="B349" s="11">
        <v>43861</v>
      </c>
      <c r="C349" s="12">
        <v>13597</v>
      </c>
      <c r="F349"/>
    </row>
    <row r="350" spans="1:6" x14ac:dyDescent="0.2">
      <c r="A350" s="11" t="s">
        <v>43</v>
      </c>
      <c r="B350" s="11">
        <v>43890</v>
      </c>
      <c r="C350" s="12">
        <v>15298</v>
      </c>
      <c r="F350"/>
    </row>
    <row r="351" spans="1:6" x14ac:dyDescent="0.2">
      <c r="A351" s="11" t="s">
        <v>43</v>
      </c>
      <c r="B351" s="11">
        <v>43921</v>
      </c>
      <c r="C351" s="12">
        <v>16992</v>
      </c>
      <c r="F351"/>
    </row>
    <row r="352" spans="1:6" x14ac:dyDescent="0.2">
      <c r="A352" s="11" t="s">
        <v>43</v>
      </c>
      <c r="B352" s="11">
        <v>43951</v>
      </c>
      <c r="C352" s="12">
        <v>20394</v>
      </c>
      <c r="F352"/>
    </row>
    <row r="353" spans="1:6" x14ac:dyDescent="0.2">
      <c r="A353" s="11" t="s">
        <v>43</v>
      </c>
      <c r="B353" s="11">
        <v>43982</v>
      </c>
      <c r="C353" s="12">
        <v>18695</v>
      </c>
      <c r="F353"/>
    </row>
    <row r="354" spans="1:6" x14ac:dyDescent="0.2">
      <c r="A354" s="11" t="s">
        <v>43</v>
      </c>
      <c r="B354" s="11">
        <v>44012</v>
      </c>
      <c r="C354" s="12">
        <v>13597</v>
      </c>
      <c r="F354"/>
    </row>
    <row r="355" spans="1:6" x14ac:dyDescent="0.2">
      <c r="A355" s="11" t="s">
        <v>43</v>
      </c>
      <c r="B355" s="11">
        <v>44043</v>
      </c>
      <c r="C355" s="12">
        <v>11899</v>
      </c>
      <c r="F355"/>
    </row>
    <row r="356" spans="1:6" x14ac:dyDescent="0.2">
      <c r="A356" s="11" t="s">
        <v>43</v>
      </c>
      <c r="B356" s="11">
        <v>44074</v>
      </c>
      <c r="C356" s="12">
        <v>10197</v>
      </c>
      <c r="F356"/>
    </row>
    <row r="357" spans="1:6" x14ac:dyDescent="0.2">
      <c r="A357" s="11" t="s">
        <v>43</v>
      </c>
      <c r="B357" s="11">
        <v>44104</v>
      </c>
      <c r="C357" s="12">
        <v>10196</v>
      </c>
      <c r="F357"/>
    </row>
    <row r="358" spans="1:6" x14ac:dyDescent="0.2">
      <c r="A358" s="11" t="s">
        <v>43</v>
      </c>
      <c r="B358" s="11">
        <v>44135</v>
      </c>
      <c r="C358" s="12">
        <v>11895</v>
      </c>
      <c r="F358"/>
    </row>
    <row r="359" spans="1:6" x14ac:dyDescent="0.2">
      <c r="A359" s="11" t="s">
        <v>43</v>
      </c>
      <c r="B359" s="11">
        <v>44165</v>
      </c>
      <c r="C359" s="12">
        <v>13596</v>
      </c>
      <c r="F359"/>
    </row>
    <row r="360" spans="1:6" x14ac:dyDescent="0.2">
      <c r="A360" s="11" t="s">
        <v>43</v>
      </c>
      <c r="B360" s="11">
        <v>44196</v>
      </c>
      <c r="C360" s="12">
        <v>13595</v>
      </c>
      <c r="F360"/>
    </row>
    <row r="361" spans="1:6" x14ac:dyDescent="0.2">
      <c r="A361" s="11" t="s">
        <v>43</v>
      </c>
      <c r="B361" s="11">
        <v>44377</v>
      </c>
      <c r="C361" s="12">
        <v>13732</v>
      </c>
      <c r="F361"/>
    </row>
    <row r="362" spans="1:6" x14ac:dyDescent="0.2">
      <c r="A362" s="11" t="s">
        <v>43</v>
      </c>
      <c r="B362" s="11">
        <v>44347</v>
      </c>
      <c r="C362" s="12">
        <v>19253</v>
      </c>
      <c r="F362"/>
    </row>
    <row r="363" spans="1:6" x14ac:dyDescent="0.2">
      <c r="A363" s="11" t="s">
        <v>43</v>
      </c>
      <c r="B363" s="11">
        <v>44316</v>
      </c>
      <c r="C363" s="12">
        <v>20185</v>
      </c>
      <c r="F363"/>
    </row>
    <row r="364" spans="1:6" x14ac:dyDescent="0.2">
      <c r="A364" s="11" t="s">
        <v>43</v>
      </c>
      <c r="B364" s="11">
        <v>44286</v>
      </c>
      <c r="C364" s="12">
        <v>17502</v>
      </c>
      <c r="F364"/>
    </row>
    <row r="365" spans="1:6" x14ac:dyDescent="0.2">
      <c r="A365" s="11" t="s">
        <v>43</v>
      </c>
      <c r="B365" s="11">
        <v>44255</v>
      </c>
      <c r="C365" s="12">
        <v>16057</v>
      </c>
      <c r="F365"/>
    </row>
    <row r="366" spans="1:6" x14ac:dyDescent="0.2">
      <c r="A366" s="11" t="s">
        <v>43</v>
      </c>
      <c r="B366" s="11">
        <v>44227</v>
      </c>
      <c r="C366" s="12">
        <v>14276</v>
      </c>
      <c r="F366"/>
    </row>
    <row r="367" spans="1:6" x14ac:dyDescent="0.2">
      <c r="A367" s="11" t="s">
        <v>26</v>
      </c>
      <c r="B367" s="11">
        <v>43861</v>
      </c>
      <c r="C367" s="12">
        <v>864</v>
      </c>
      <c r="F367"/>
    </row>
    <row r="368" spans="1:6" x14ac:dyDescent="0.2">
      <c r="A368" s="11" t="s">
        <v>26</v>
      </c>
      <c r="B368" s="11">
        <v>43890</v>
      </c>
      <c r="C368" s="12">
        <v>765</v>
      </c>
      <c r="F368"/>
    </row>
    <row r="369" spans="1:6" x14ac:dyDescent="0.2">
      <c r="A369" s="11" t="s">
        <v>26</v>
      </c>
      <c r="B369" s="11">
        <v>43921</v>
      </c>
      <c r="C369" s="12">
        <v>1051</v>
      </c>
      <c r="F369"/>
    </row>
    <row r="370" spans="1:6" x14ac:dyDescent="0.2">
      <c r="A370" s="11" t="s">
        <v>26</v>
      </c>
      <c r="B370" s="11">
        <v>43951</v>
      </c>
      <c r="C370" s="12">
        <v>1053</v>
      </c>
      <c r="F370"/>
    </row>
    <row r="371" spans="1:6" x14ac:dyDescent="0.2">
      <c r="A371" s="11" t="s">
        <v>26</v>
      </c>
      <c r="B371" s="11">
        <v>43982</v>
      </c>
      <c r="C371" s="12">
        <v>1146</v>
      </c>
      <c r="F371"/>
    </row>
    <row r="372" spans="1:6" x14ac:dyDescent="0.2">
      <c r="A372" s="11" t="s">
        <v>26</v>
      </c>
      <c r="B372" s="11">
        <v>44012</v>
      </c>
      <c r="C372" s="12">
        <v>674</v>
      </c>
      <c r="F372"/>
    </row>
    <row r="373" spans="1:6" x14ac:dyDescent="0.2">
      <c r="A373" s="11" t="s">
        <v>26</v>
      </c>
      <c r="B373" s="11">
        <v>44043</v>
      </c>
      <c r="C373" s="12">
        <v>764</v>
      </c>
      <c r="F373"/>
    </row>
    <row r="374" spans="1:6" x14ac:dyDescent="0.2">
      <c r="A374" s="11" t="s">
        <v>26</v>
      </c>
      <c r="B374" s="11">
        <v>44074</v>
      </c>
      <c r="C374" s="12">
        <v>482</v>
      </c>
      <c r="F374"/>
    </row>
    <row r="375" spans="1:6" x14ac:dyDescent="0.2">
      <c r="A375" s="11" t="s">
        <v>26</v>
      </c>
      <c r="B375" s="11">
        <v>44104</v>
      </c>
      <c r="C375" s="12">
        <v>673</v>
      </c>
      <c r="F375"/>
    </row>
    <row r="376" spans="1:6" x14ac:dyDescent="0.2">
      <c r="A376" s="11" t="s">
        <v>26</v>
      </c>
      <c r="B376" s="11">
        <v>44135</v>
      </c>
      <c r="C376" s="12">
        <v>575</v>
      </c>
      <c r="F376"/>
    </row>
    <row r="377" spans="1:6" x14ac:dyDescent="0.2">
      <c r="A377" s="11" t="s">
        <v>26</v>
      </c>
      <c r="B377" s="11">
        <v>44165</v>
      </c>
      <c r="C377" s="12">
        <v>865</v>
      </c>
      <c r="F377"/>
    </row>
    <row r="378" spans="1:6" x14ac:dyDescent="0.2">
      <c r="A378" s="11" t="s">
        <v>26</v>
      </c>
      <c r="B378" s="11">
        <v>44196</v>
      </c>
      <c r="C378" s="12">
        <v>674</v>
      </c>
      <c r="F378"/>
    </row>
    <row r="379" spans="1:6" x14ac:dyDescent="0.2">
      <c r="A379" s="11" t="s">
        <v>26</v>
      </c>
      <c r="B379" s="11">
        <v>44377</v>
      </c>
      <c r="C379" s="12">
        <v>681</v>
      </c>
      <c r="F379"/>
    </row>
    <row r="380" spans="1:6" x14ac:dyDescent="0.2">
      <c r="A380" s="11" t="s">
        <v>26</v>
      </c>
      <c r="B380" s="11">
        <v>44347</v>
      </c>
      <c r="C380" s="12">
        <v>1136</v>
      </c>
      <c r="F380"/>
    </row>
    <row r="381" spans="1:6" x14ac:dyDescent="0.2">
      <c r="A381" s="11" t="s">
        <v>26</v>
      </c>
      <c r="B381" s="11">
        <v>44316</v>
      </c>
      <c r="C381" s="12">
        <v>1095</v>
      </c>
      <c r="F381"/>
    </row>
    <row r="382" spans="1:6" x14ac:dyDescent="0.2">
      <c r="A382" s="11" t="s">
        <v>26</v>
      </c>
      <c r="B382" s="11">
        <v>44286</v>
      </c>
      <c r="C382" s="12">
        <v>1043</v>
      </c>
      <c r="F382"/>
    </row>
    <row r="383" spans="1:6" x14ac:dyDescent="0.2">
      <c r="A383" s="11" t="s">
        <v>26</v>
      </c>
      <c r="B383" s="11">
        <v>44255</v>
      </c>
      <c r="C383" s="12">
        <v>797</v>
      </c>
      <c r="F383"/>
    </row>
    <row r="384" spans="1:6" x14ac:dyDescent="0.2">
      <c r="A384" s="11" t="s">
        <v>26</v>
      </c>
      <c r="B384" s="11">
        <v>44227</v>
      </c>
      <c r="C384" s="12">
        <v>859</v>
      </c>
      <c r="F384"/>
    </row>
    <row r="385" spans="1:6" x14ac:dyDescent="0.2">
      <c r="A385" s="11" t="s">
        <v>34</v>
      </c>
      <c r="B385" s="11">
        <v>44165</v>
      </c>
      <c r="C385" s="12">
        <v>916</v>
      </c>
      <c r="F385"/>
    </row>
    <row r="386" spans="1:6" x14ac:dyDescent="0.2">
      <c r="A386" s="11" t="s">
        <v>34</v>
      </c>
      <c r="B386" s="11">
        <v>44196</v>
      </c>
      <c r="C386" s="12">
        <v>1176</v>
      </c>
      <c r="F386"/>
    </row>
    <row r="387" spans="1:6" x14ac:dyDescent="0.2">
      <c r="A387" s="11" t="s">
        <v>34</v>
      </c>
      <c r="B387" s="11">
        <v>44377</v>
      </c>
      <c r="C387" s="12">
        <v>1193</v>
      </c>
      <c r="F387"/>
    </row>
    <row r="388" spans="1:6" x14ac:dyDescent="0.2">
      <c r="A388" s="11" t="s">
        <v>34</v>
      </c>
      <c r="B388" s="11">
        <v>44347</v>
      </c>
      <c r="C388" s="12">
        <v>1360</v>
      </c>
      <c r="F388"/>
    </row>
    <row r="389" spans="1:6" x14ac:dyDescent="0.2">
      <c r="A389" s="11" t="s">
        <v>34</v>
      </c>
      <c r="B389" s="11">
        <v>44316</v>
      </c>
      <c r="C389" s="12">
        <v>1768</v>
      </c>
      <c r="F389"/>
    </row>
    <row r="390" spans="1:6" x14ac:dyDescent="0.2">
      <c r="A390" s="11" t="s">
        <v>34</v>
      </c>
      <c r="B390" s="11">
        <v>44286</v>
      </c>
      <c r="C390" s="12">
        <v>1192</v>
      </c>
      <c r="F390"/>
    </row>
    <row r="391" spans="1:6" x14ac:dyDescent="0.2">
      <c r="A391" s="11" t="s">
        <v>34</v>
      </c>
      <c r="B391" s="11">
        <v>44255</v>
      </c>
      <c r="C391" s="12">
        <v>1332</v>
      </c>
      <c r="F391"/>
    </row>
    <row r="392" spans="1:6" x14ac:dyDescent="0.2">
      <c r="A392" s="11" t="s">
        <v>34</v>
      </c>
      <c r="B392" s="11">
        <v>44227</v>
      </c>
      <c r="C392" s="12">
        <v>941</v>
      </c>
      <c r="F392"/>
    </row>
    <row r="393" spans="1:6" x14ac:dyDescent="0.2">
      <c r="A393" s="11" t="s">
        <v>38</v>
      </c>
      <c r="B393" s="11">
        <v>43861</v>
      </c>
      <c r="C393" s="12">
        <v>1131</v>
      </c>
      <c r="F393"/>
    </row>
    <row r="394" spans="1:6" x14ac:dyDescent="0.2">
      <c r="A394" s="11" t="s">
        <v>38</v>
      </c>
      <c r="B394" s="11">
        <v>43890</v>
      </c>
      <c r="C394" s="12">
        <v>1268</v>
      </c>
      <c r="F394"/>
    </row>
    <row r="395" spans="1:6" x14ac:dyDescent="0.2">
      <c r="A395" s="11" t="s">
        <v>38</v>
      </c>
      <c r="B395" s="11">
        <v>43921</v>
      </c>
      <c r="C395" s="12">
        <v>1410</v>
      </c>
      <c r="F395"/>
    </row>
    <row r="396" spans="1:6" x14ac:dyDescent="0.2">
      <c r="A396" s="11" t="s">
        <v>38</v>
      </c>
      <c r="B396" s="11">
        <v>43951</v>
      </c>
      <c r="C396" s="12">
        <v>1688</v>
      </c>
      <c r="F396"/>
    </row>
    <row r="397" spans="1:6" x14ac:dyDescent="0.2">
      <c r="A397" s="11" t="s">
        <v>38</v>
      </c>
      <c r="B397" s="11">
        <v>43982</v>
      </c>
      <c r="C397" s="12">
        <v>1548</v>
      </c>
      <c r="F397"/>
    </row>
    <row r="398" spans="1:6" x14ac:dyDescent="0.2">
      <c r="A398" s="11" t="s">
        <v>38</v>
      </c>
      <c r="B398" s="11">
        <v>44012</v>
      </c>
      <c r="C398" s="12">
        <v>1127</v>
      </c>
      <c r="F398"/>
    </row>
    <row r="399" spans="1:6" x14ac:dyDescent="0.2">
      <c r="A399" s="11" t="s">
        <v>38</v>
      </c>
      <c r="B399" s="11">
        <v>44043</v>
      </c>
      <c r="C399" s="12">
        <v>984</v>
      </c>
      <c r="F399"/>
    </row>
    <row r="400" spans="1:6" x14ac:dyDescent="0.2">
      <c r="A400" s="11" t="s">
        <v>38</v>
      </c>
      <c r="B400" s="11">
        <v>44074</v>
      </c>
      <c r="C400" s="12">
        <v>850</v>
      </c>
      <c r="F400"/>
    </row>
    <row r="401" spans="1:6" x14ac:dyDescent="0.2">
      <c r="A401" s="11" t="s">
        <v>38</v>
      </c>
      <c r="B401" s="11">
        <v>44104</v>
      </c>
      <c r="C401" s="12">
        <v>850</v>
      </c>
      <c r="F401"/>
    </row>
    <row r="402" spans="1:6" x14ac:dyDescent="0.2">
      <c r="A402" s="11" t="s">
        <v>38</v>
      </c>
      <c r="B402" s="11">
        <v>44135</v>
      </c>
      <c r="C402" s="12">
        <v>986</v>
      </c>
      <c r="F402"/>
    </row>
    <row r="403" spans="1:6" x14ac:dyDescent="0.2">
      <c r="A403" s="11" t="s">
        <v>38</v>
      </c>
      <c r="B403" s="11">
        <v>44165</v>
      </c>
      <c r="C403" s="12">
        <v>1129</v>
      </c>
      <c r="F403"/>
    </row>
    <row r="404" spans="1:6" x14ac:dyDescent="0.2">
      <c r="A404" s="11" t="s">
        <v>38</v>
      </c>
      <c r="B404" s="11">
        <v>44196</v>
      </c>
      <c r="C404" s="12">
        <v>1131</v>
      </c>
      <c r="F404"/>
    </row>
    <row r="405" spans="1:6" x14ac:dyDescent="0.2">
      <c r="A405" s="11" t="s">
        <v>38</v>
      </c>
      <c r="B405" s="11">
        <v>44377</v>
      </c>
      <c r="C405" s="12">
        <v>1119</v>
      </c>
      <c r="F405"/>
    </row>
    <row r="406" spans="1:6" x14ac:dyDescent="0.2">
      <c r="A406" s="11" t="s">
        <v>38</v>
      </c>
      <c r="B406" s="11">
        <v>44347</v>
      </c>
      <c r="C406" s="12">
        <v>1598</v>
      </c>
      <c r="F406"/>
    </row>
    <row r="407" spans="1:6" x14ac:dyDescent="0.2">
      <c r="A407" s="11" t="s">
        <v>38</v>
      </c>
      <c r="B407" s="11">
        <v>44316</v>
      </c>
      <c r="C407" s="12">
        <v>1707</v>
      </c>
      <c r="F407"/>
    </row>
    <row r="408" spans="1:6" x14ac:dyDescent="0.2">
      <c r="A408" s="11" t="s">
        <v>38</v>
      </c>
      <c r="B408" s="11">
        <v>44286</v>
      </c>
      <c r="C408" s="12">
        <v>1404</v>
      </c>
      <c r="F408"/>
    </row>
    <row r="409" spans="1:6" x14ac:dyDescent="0.2">
      <c r="A409" s="11" t="s">
        <v>38</v>
      </c>
      <c r="B409" s="11">
        <v>44255</v>
      </c>
      <c r="C409" s="12">
        <v>1252</v>
      </c>
      <c r="F409"/>
    </row>
    <row r="410" spans="1:6" x14ac:dyDescent="0.2">
      <c r="A410" s="11" t="s">
        <v>38</v>
      </c>
      <c r="B410" s="11">
        <v>44227</v>
      </c>
      <c r="C410" s="12">
        <v>1119</v>
      </c>
      <c r="F410"/>
    </row>
    <row r="411" spans="1:6" x14ac:dyDescent="0.2">
      <c r="A411" s="11" t="s">
        <v>13</v>
      </c>
      <c r="B411" s="11">
        <v>43861</v>
      </c>
      <c r="C411" s="12">
        <v>318</v>
      </c>
      <c r="F411"/>
    </row>
    <row r="412" spans="1:6" x14ac:dyDescent="0.2">
      <c r="A412" s="11" t="s">
        <v>13</v>
      </c>
      <c r="B412" s="11">
        <v>43890</v>
      </c>
      <c r="C412" s="12">
        <v>453</v>
      </c>
      <c r="F412"/>
    </row>
    <row r="413" spans="1:6" x14ac:dyDescent="0.2">
      <c r="A413" s="11" t="s">
        <v>13</v>
      </c>
      <c r="B413" s="11">
        <v>43921</v>
      </c>
      <c r="C413" s="12">
        <v>411</v>
      </c>
      <c r="F413"/>
    </row>
    <row r="414" spans="1:6" x14ac:dyDescent="0.2">
      <c r="A414" s="11" t="s">
        <v>13</v>
      </c>
      <c r="B414" s="11">
        <v>43951</v>
      </c>
      <c r="C414" s="12">
        <v>588</v>
      </c>
      <c r="F414"/>
    </row>
    <row r="415" spans="1:6" x14ac:dyDescent="0.2">
      <c r="A415" s="11" t="s">
        <v>13</v>
      </c>
      <c r="B415" s="11">
        <v>43982</v>
      </c>
      <c r="C415" s="12">
        <v>457</v>
      </c>
      <c r="F415"/>
    </row>
    <row r="416" spans="1:6" x14ac:dyDescent="0.2">
      <c r="A416" s="11" t="s">
        <v>13</v>
      </c>
      <c r="B416" s="11">
        <v>44012</v>
      </c>
      <c r="C416" s="12">
        <v>410</v>
      </c>
      <c r="F416"/>
    </row>
    <row r="417" spans="1:6" x14ac:dyDescent="0.2">
      <c r="A417" s="11" t="s">
        <v>13</v>
      </c>
      <c r="B417" s="11">
        <v>44043</v>
      </c>
      <c r="C417" s="12">
        <v>273</v>
      </c>
      <c r="F417"/>
    </row>
    <row r="418" spans="1:6" x14ac:dyDescent="0.2">
      <c r="A418" s="11" t="s">
        <v>13</v>
      </c>
      <c r="B418" s="11">
        <v>44074</v>
      </c>
      <c r="C418" s="12">
        <v>317</v>
      </c>
      <c r="F418"/>
    </row>
    <row r="419" spans="1:6" x14ac:dyDescent="0.2">
      <c r="A419" s="11" t="s">
        <v>13</v>
      </c>
      <c r="B419" s="11">
        <v>44104</v>
      </c>
      <c r="C419" s="12">
        <v>233</v>
      </c>
      <c r="F419"/>
    </row>
    <row r="420" spans="1:6" x14ac:dyDescent="0.2">
      <c r="A420" s="11" t="s">
        <v>13</v>
      </c>
      <c r="B420" s="11">
        <v>44135</v>
      </c>
      <c r="C420" s="12">
        <v>367</v>
      </c>
      <c r="F420"/>
    </row>
    <row r="421" spans="1:6" x14ac:dyDescent="0.2">
      <c r="A421" s="11" t="s">
        <v>13</v>
      </c>
      <c r="B421" s="11">
        <v>44165</v>
      </c>
      <c r="C421" s="12">
        <v>322</v>
      </c>
      <c r="F421"/>
    </row>
    <row r="422" spans="1:6" x14ac:dyDescent="0.2">
      <c r="A422" s="11" t="s">
        <v>13</v>
      </c>
      <c r="B422" s="11">
        <v>44196</v>
      </c>
      <c r="C422" s="12">
        <v>407</v>
      </c>
      <c r="F422"/>
    </row>
    <row r="423" spans="1:6" x14ac:dyDescent="0.2">
      <c r="A423" s="11" t="s">
        <v>13</v>
      </c>
      <c r="B423" s="11">
        <v>44377</v>
      </c>
      <c r="C423" s="12">
        <v>409</v>
      </c>
      <c r="F423"/>
    </row>
    <row r="424" spans="1:6" x14ac:dyDescent="0.2">
      <c r="A424" s="11" t="s">
        <v>13</v>
      </c>
      <c r="B424" s="11">
        <v>44347</v>
      </c>
      <c r="C424" s="12">
        <v>459</v>
      </c>
      <c r="F424"/>
    </row>
    <row r="425" spans="1:6" x14ac:dyDescent="0.2">
      <c r="A425" s="11" t="s">
        <v>13</v>
      </c>
      <c r="B425" s="11">
        <v>44316</v>
      </c>
      <c r="C425" s="12">
        <v>591</v>
      </c>
      <c r="F425"/>
    </row>
    <row r="426" spans="1:6" x14ac:dyDescent="0.2">
      <c r="A426" s="11" t="s">
        <v>13</v>
      </c>
      <c r="B426" s="11">
        <v>44286</v>
      </c>
      <c r="C426" s="12">
        <v>421</v>
      </c>
      <c r="F426"/>
    </row>
    <row r="427" spans="1:6" x14ac:dyDescent="0.2">
      <c r="A427" s="11" t="s">
        <v>13</v>
      </c>
      <c r="B427" s="11">
        <v>44255</v>
      </c>
      <c r="C427" s="12">
        <v>456</v>
      </c>
      <c r="F427"/>
    </row>
    <row r="428" spans="1:6" x14ac:dyDescent="0.2">
      <c r="A428" s="11" t="s">
        <v>13</v>
      </c>
      <c r="B428" s="11">
        <v>44227</v>
      </c>
      <c r="C428" s="12">
        <v>316</v>
      </c>
      <c r="F428"/>
    </row>
    <row r="429" spans="1:6" x14ac:dyDescent="0.2">
      <c r="A429" s="11" t="s">
        <v>48</v>
      </c>
      <c r="B429" s="11">
        <v>43861</v>
      </c>
      <c r="C429" s="12">
        <v>1488</v>
      </c>
      <c r="F429"/>
    </row>
    <row r="430" spans="1:6" x14ac:dyDescent="0.2">
      <c r="A430" s="11" t="s">
        <v>48</v>
      </c>
      <c r="B430" s="11">
        <v>43890</v>
      </c>
      <c r="C430" s="12">
        <v>1674</v>
      </c>
      <c r="F430"/>
    </row>
    <row r="431" spans="1:6" x14ac:dyDescent="0.2">
      <c r="A431" s="11" t="s">
        <v>48</v>
      </c>
      <c r="B431" s="11">
        <v>43921</v>
      </c>
      <c r="C431" s="12">
        <v>1862</v>
      </c>
      <c r="F431"/>
    </row>
    <row r="432" spans="1:6" x14ac:dyDescent="0.2">
      <c r="A432" s="11" t="s">
        <v>48</v>
      </c>
      <c r="B432" s="11">
        <v>43951</v>
      </c>
      <c r="C432" s="12">
        <v>2231</v>
      </c>
      <c r="F432"/>
    </row>
    <row r="433" spans="1:6" x14ac:dyDescent="0.2">
      <c r="A433" s="11" t="s">
        <v>48</v>
      </c>
      <c r="B433" s="11">
        <v>43982</v>
      </c>
      <c r="C433" s="12">
        <v>2049</v>
      </c>
      <c r="F433"/>
    </row>
    <row r="434" spans="1:6" x14ac:dyDescent="0.2">
      <c r="A434" s="11" t="s">
        <v>48</v>
      </c>
      <c r="B434" s="11">
        <v>44012</v>
      </c>
      <c r="C434" s="12">
        <v>1489</v>
      </c>
      <c r="F434"/>
    </row>
    <row r="435" spans="1:6" x14ac:dyDescent="0.2">
      <c r="A435" s="11" t="s">
        <v>48</v>
      </c>
      <c r="B435" s="11">
        <v>44043</v>
      </c>
      <c r="C435" s="12">
        <v>1301</v>
      </c>
      <c r="F435"/>
    </row>
    <row r="436" spans="1:6" x14ac:dyDescent="0.2">
      <c r="A436" s="11" t="s">
        <v>48</v>
      </c>
      <c r="B436" s="11">
        <v>44074</v>
      </c>
      <c r="C436" s="12">
        <v>1118</v>
      </c>
      <c r="F436"/>
    </row>
    <row r="437" spans="1:6" x14ac:dyDescent="0.2">
      <c r="A437" s="11" t="s">
        <v>48</v>
      </c>
      <c r="B437" s="11">
        <v>44104</v>
      </c>
      <c r="C437" s="12">
        <v>1117</v>
      </c>
      <c r="F437"/>
    </row>
    <row r="438" spans="1:6" x14ac:dyDescent="0.2">
      <c r="A438" s="11" t="s">
        <v>48</v>
      </c>
      <c r="B438" s="11">
        <v>44135</v>
      </c>
      <c r="C438" s="12">
        <v>1301</v>
      </c>
      <c r="F438"/>
    </row>
    <row r="439" spans="1:6" x14ac:dyDescent="0.2">
      <c r="A439" s="11" t="s">
        <v>48</v>
      </c>
      <c r="B439" s="11">
        <v>44165</v>
      </c>
      <c r="C439" s="12">
        <v>1488</v>
      </c>
      <c r="F439"/>
    </row>
    <row r="440" spans="1:6" x14ac:dyDescent="0.2">
      <c r="A440" s="11" t="s">
        <v>48</v>
      </c>
      <c r="B440" s="11">
        <v>44196</v>
      </c>
      <c r="C440" s="12">
        <v>1489</v>
      </c>
      <c r="F440"/>
    </row>
    <row r="441" spans="1:6" x14ac:dyDescent="0.2">
      <c r="A441" s="11" t="s">
        <v>48</v>
      </c>
      <c r="B441" s="11">
        <v>44377</v>
      </c>
      <c r="C441" s="12">
        <v>1551</v>
      </c>
      <c r="F441"/>
    </row>
    <row r="442" spans="1:6" x14ac:dyDescent="0.2">
      <c r="A442" s="11" t="s">
        <v>48</v>
      </c>
      <c r="B442" s="11">
        <v>44347</v>
      </c>
      <c r="C442" s="12">
        <v>2067</v>
      </c>
      <c r="F442"/>
    </row>
    <row r="443" spans="1:6" x14ac:dyDescent="0.2">
      <c r="A443" s="11" t="s">
        <v>48</v>
      </c>
      <c r="B443" s="11">
        <v>44316</v>
      </c>
      <c r="C443" s="12">
        <v>2277</v>
      </c>
      <c r="F443"/>
    </row>
    <row r="444" spans="1:6" x14ac:dyDescent="0.2">
      <c r="A444" s="11" t="s">
        <v>48</v>
      </c>
      <c r="B444" s="11">
        <v>44286</v>
      </c>
      <c r="C444" s="12">
        <v>1854</v>
      </c>
      <c r="F444"/>
    </row>
    <row r="445" spans="1:6" x14ac:dyDescent="0.2">
      <c r="A445" s="11" t="s">
        <v>48</v>
      </c>
      <c r="B445" s="11">
        <v>44255</v>
      </c>
      <c r="C445" s="12">
        <v>1665</v>
      </c>
      <c r="F445"/>
    </row>
    <row r="446" spans="1:6" x14ac:dyDescent="0.2">
      <c r="A446" s="11" t="s">
        <v>48</v>
      </c>
      <c r="B446" s="11">
        <v>44227</v>
      </c>
      <c r="C446" s="12">
        <v>1516</v>
      </c>
      <c r="F446"/>
    </row>
    <row r="447" spans="1:6" x14ac:dyDescent="0.2">
      <c r="A447" s="11" t="s">
        <v>24</v>
      </c>
      <c r="B447" s="11">
        <v>43861</v>
      </c>
      <c r="C447" s="12">
        <v>644</v>
      </c>
      <c r="F447"/>
    </row>
    <row r="448" spans="1:6" x14ac:dyDescent="0.2">
      <c r="A448" s="11" t="s">
        <v>24</v>
      </c>
      <c r="B448" s="11">
        <v>43890</v>
      </c>
      <c r="C448" s="12">
        <v>814</v>
      </c>
      <c r="F448"/>
    </row>
    <row r="449" spans="1:6" x14ac:dyDescent="0.2">
      <c r="A449" s="11" t="s">
        <v>24</v>
      </c>
      <c r="B449" s="11">
        <v>43921</v>
      </c>
      <c r="C449" s="12">
        <v>814</v>
      </c>
      <c r="F449"/>
    </row>
    <row r="450" spans="1:6" x14ac:dyDescent="0.2">
      <c r="A450" s="11" t="s">
        <v>24</v>
      </c>
      <c r="B450" s="11">
        <v>43951</v>
      </c>
      <c r="C450" s="12">
        <v>1068</v>
      </c>
      <c r="F450"/>
    </row>
    <row r="451" spans="1:6" x14ac:dyDescent="0.2">
      <c r="A451" s="11" t="s">
        <v>24</v>
      </c>
      <c r="B451" s="11">
        <v>43982</v>
      </c>
      <c r="C451" s="12">
        <v>899</v>
      </c>
      <c r="F451"/>
    </row>
    <row r="452" spans="1:6" x14ac:dyDescent="0.2">
      <c r="A452" s="11" t="s">
        <v>24</v>
      </c>
      <c r="B452" s="11">
        <v>44012</v>
      </c>
      <c r="C452" s="12">
        <v>732</v>
      </c>
      <c r="F452"/>
    </row>
    <row r="453" spans="1:6" x14ac:dyDescent="0.2">
      <c r="A453" s="11" t="s">
        <v>24</v>
      </c>
      <c r="B453" s="11">
        <v>44043</v>
      </c>
      <c r="C453" s="12">
        <v>560</v>
      </c>
      <c r="F453"/>
    </row>
    <row r="454" spans="1:6" x14ac:dyDescent="0.2">
      <c r="A454" s="11" t="s">
        <v>24</v>
      </c>
      <c r="B454" s="11">
        <v>44074</v>
      </c>
      <c r="C454" s="12">
        <v>557</v>
      </c>
      <c r="F454"/>
    </row>
    <row r="455" spans="1:6" x14ac:dyDescent="0.2">
      <c r="A455" s="11" t="s">
        <v>24</v>
      </c>
      <c r="B455" s="11">
        <v>44104</v>
      </c>
      <c r="C455" s="12">
        <v>473</v>
      </c>
      <c r="F455"/>
    </row>
    <row r="456" spans="1:6" x14ac:dyDescent="0.2">
      <c r="A456" s="11" t="s">
        <v>24</v>
      </c>
      <c r="B456" s="11">
        <v>44135</v>
      </c>
      <c r="C456" s="12">
        <v>645</v>
      </c>
      <c r="F456"/>
    </row>
    <row r="457" spans="1:6" x14ac:dyDescent="0.2">
      <c r="A457" s="11" t="s">
        <v>24</v>
      </c>
      <c r="B457" s="11">
        <v>44165</v>
      </c>
      <c r="C457" s="12">
        <v>643</v>
      </c>
      <c r="F457"/>
    </row>
    <row r="458" spans="1:6" x14ac:dyDescent="0.2">
      <c r="A458" s="11" t="s">
        <v>24</v>
      </c>
      <c r="B458" s="11">
        <v>44196</v>
      </c>
      <c r="C458" s="12">
        <v>726</v>
      </c>
      <c r="F458"/>
    </row>
    <row r="459" spans="1:6" x14ac:dyDescent="0.2">
      <c r="A459" s="11" t="s">
        <v>24</v>
      </c>
      <c r="B459" s="11">
        <v>44377</v>
      </c>
      <c r="C459" s="12">
        <v>755</v>
      </c>
      <c r="F459"/>
    </row>
    <row r="460" spans="1:6" x14ac:dyDescent="0.2">
      <c r="A460" s="11" t="s">
        <v>24</v>
      </c>
      <c r="B460" s="11">
        <v>44347</v>
      </c>
      <c r="C460" s="12">
        <v>892</v>
      </c>
      <c r="F460"/>
    </row>
    <row r="461" spans="1:6" x14ac:dyDescent="0.2">
      <c r="A461" s="11" t="s">
        <v>24</v>
      </c>
      <c r="B461" s="11">
        <v>44316</v>
      </c>
      <c r="C461" s="12">
        <v>1125</v>
      </c>
      <c r="F461"/>
    </row>
    <row r="462" spans="1:6" x14ac:dyDescent="0.2">
      <c r="A462" s="11" t="s">
        <v>24</v>
      </c>
      <c r="B462" s="11">
        <v>44286</v>
      </c>
      <c r="C462" s="12">
        <v>828</v>
      </c>
      <c r="F462"/>
    </row>
    <row r="463" spans="1:6" x14ac:dyDescent="0.2">
      <c r="A463" s="11" t="s">
        <v>24</v>
      </c>
      <c r="B463" s="11">
        <v>44255</v>
      </c>
      <c r="C463" s="12">
        <v>855</v>
      </c>
      <c r="F463"/>
    </row>
    <row r="464" spans="1:6" x14ac:dyDescent="0.2">
      <c r="A464" s="11" t="s">
        <v>24</v>
      </c>
      <c r="B464" s="11">
        <v>44227</v>
      </c>
      <c r="C464" s="12">
        <v>668</v>
      </c>
      <c r="F464"/>
    </row>
    <row r="465" spans="1:6" x14ac:dyDescent="0.2">
      <c r="A465" s="11" t="s">
        <v>52</v>
      </c>
      <c r="B465" s="11">
        <v>43861</v>
      </c>
      <c r="C465" s="12">
        <v>6731</v>
      </c>
      <c r="F465"/>
    </row>
    <row r="466" spans="1:6" x14ac:dyDescent="0.2">
      <c r="A466" s="11" t="s">
        <v>52</v>
      </c>
      <c r="B466" s="11">
        <v>43890</v>
      </c>
      <c r="C466" s="12">
        <v>5312</v>
      </c>
      <c r="F466"/>
    </row>
    <row r="467" spans="1:6" x14ac:dyDescent="0.2">
      <c r="A467" s="11" t="s">
        <v>52</v>
      </c>
      <c r="B467" s="11">
        <v>43921</v>
      </c>
      <c r="C467" s="12">
        <v>8146</v>
      </c>
      <c r="F467"/>
    </row>
    <row r="468" spans="1:6" x14ac:dyDescent="0.2">
      <c r="A468" s="11" t="s">
        <v>52</v>
      </c>
      <c r="B468" s="11">
        <v>43951</v>
      </c>
      <c r="C468" s="12">
        <v>7438</v>
      </c>
      <c r="F468"/>
    </row>
    <row r="469" spans="1:6" x14ac:dyDescent="0.2">
      <c r="A469" s="11" t="s">
        <v>52</v>
      </c>
      <c r="B469" s="11">
        <v>43982</v>
      </c>
      <c r="C469" s="12">
        <v>8850</v>
      </c>
      <c r="F469"/>
    </row>
    <row r="470" spans="1:6" x14ac:dyDescent="0.2">
      <c r="A470" s="11" t="s">
        <v>52</v>
      </c>
      <c r="B470" s="11">
        <v>44012</v>
      </c>
      <c r="C470" s="12">
        <v>4608</v>
      </c>
      <c r="F470"/>
    </row>
    <row r="471" spans="1:6" x14ac:dyDescent="0.2">
      <c r="A471" s="11" t="s">
        <v>52</v>
      </c>
      <c r="B471" s="11">
        <v>44043</v>
      </c>
      <c r="C471" s="12">
        <v>6024</v>
      </c>
      <c r="F471"/>
    </row>
    <row r="472" spans="1:6" x14ac:dyDescent="0.2">
      <c r="A472" s="11" t="s">
        <v>52</v>
      </c>
      <c r="B472" s="11">
        <v>44074</v>
      </c>
      <c r="C472" s="12">
        <v>3188</v>
      </c>
      <c r="F472"/>
    </row>
    <row r="473" spans="1:6" x14ac:dyDescent="0.2">
      <c r="A473" s="11" t="s">
        <v>52</v>
      </c>
      <c r="B473" s="11">
        <v>44104</v>
      </c>
      <c r="C473" s="12">
        <v>5313</v>
      </c>
      <c r="F473"/>
    </row>
    <row r="474" spans="1:6" x14ac:dyDescent="0.2">
      <c r="A474" s="11" t="s">
        <v>52</v>
      </c>
      <c r="B474" s="11">
        <v>44135</v>
      </c>
      <c r="C474" s="12">
        <v>3897</v>
      </c>
      <c r="F474"/>
    </row>
    <row r="475" spans="1:6" x14ac:dyDescent="0.2">
      <c r="A475" s="11" t="s">
        <v>52</v>
      </c>
      <c r="B475" s="11">
        <v>44165</v>
      </c>
      <c r="C475" s="12">
        <v>6730</v>
      </c>
      <c r="F475"/>
    </row>
    <row r="476" spans="1:6" x14ac:dyDescent="0.2">
      <c r="A476" s="11" t="s">
        <v>52</v>
      </c>
      <c r="B476" s="11">
        <v>44196</v>
      </c>
      <c r="C476" s="12">
        <v>4607</v>
      </c>
      <c r="F476"/>
    </row>
    <row r="477" spans="1:6" x14ac:dyDescent="0.2">
      <c r="A477" s="11" t="s">
        <v>52</v>
      </c>
      <c r="B477" s="11">
        <v>44377</v>
      </c>
      <c r="C477" s="12">
        <v>4556</v>
      </c>
      <c r="F477"/>
    </row>
    <row r="478" spans="1:6" x14ac:dyDescent="0.2">
      <c r="A478" s="11" t="s">
        <v>52</v>
      </c>
      <c r="B478" s="11">
        <v>44347</v>
      </c>
      <c r="C478" s="12">
        <v>8806</v>
      </c>
      <c r="F478"/>
    </row>
    <row r="479" spans="1:6" x14ac:dyDescent="0.2">
      <c r="A479" s="11" t="s">
        <v>52</v>
      </c>
      <c r="B479" s="11">
        <v>44316</v>
      </c>
      <c r="C479" s="12">
        <v>7735</v>
      </c>
      <c r="F479"/>
    </row>
    <row r="480" spans="1:6" x14ac:dyDescent="0.2">
      <c r="A480" s="11" t="s">
        <v>52</v>
      </c>
      <c r="B480" s="11">
        <v>44286</v>
      </c>
      <c r="C480" s="12">
        <v>8064</v>
      </c>
      <c r="F480"/>
    </row>
    <row r="481" spans="1:6" x14ac:dyDescent="0.2">
      <c r="A481" s="11" t="s">
        <v>52</v>
      </c>
      <c r="B481" s="11">
        <v>44255</v>
      </c>
      <c r="C481" s="12">
        <v>5257</v>
      </c>
      <c r="F481"/>
    </row>
    <row r="482" spans="1:6" x14ac:dyDescent="0.2">
      <c r="A482" s="11" t="s">
        <v>52</v>
      </c>
      <c r="B482" s="11">
        <v>44227</v>
      </c>
      <c r="C482" s="12">
        <v>6996</v>
      </c>
      <c r="F482"/>
    </row>
    <row r="483" spans="1:6" x14ac:dyDescent="0.2">
      <c r="A483" s="11" t="s">
        <v>37</v>
      </c>
      <c r="B483" s="11">
        <v>43861</v>
      </c>
      <c r="C483" s="12">
        <v>1087</v>
      </c>
      <c r="F483"/>
    </row>
    <row r="484" spans="1:6" x14ac:dyDescent="0.2">
      <c r="A484" s="11" t="s">
        <v>37</v>
      </c>
      <c r="B484" s="11">
        <v>43890</v>
      </c>
      <c r="C484" s="12">
        <v>1224</v>
      </c>
      <c r="F484"/>
    </row>
    <row r="485" spans="1:6" x14ac:dyDescent="0.2">
      <c r="A485" s="11" t="s">
        <v>37</v>
      </c>
      <c r="B485" s="11">
        <v>43921</v>
      </c>
      <c r="C485" s="12">
        <v>1362</v>
      </c>
      <c r="F485"/>
    </row>
    <row r="486" spans="1:6" x14ac:dyDescent="0.2">
      <c r="A486" s="11" t="s">
        <v>37</v>
      </c>
      <c r="B486" s="11">
        <v>43951</v>
      </c>
      <c r="C486" s="12">
        <v>1633</v>
      </c>
      <c r="F486"/>
    </row>
    <row r="487" spans="1:6" x14ac:dyDescent="0.2">
      <c r="A487" s="11" t="s">
        <v>37</v>
      </c>
      <c r="B487" s="11">
        <v>43982</v>
      </c>
      <c r="C487" s="12">
        <v>1492</v>
      </c>
      <c r="F487"/>
    </row>
    <row r="488" spans="1:6" x14ac:dyDescent="0.2">
      <c r="A488" s="11" t="s">
        <v>37</v>
      </c>
      <c r="B488" s="11">
        <v>44012</v>
      </c>
      <c r="C488" s="12">
        <v>1091</v>
      </c>
      <c r="F488"/>
    </row>
    <row r="489" spans="1:6" x14ac:dyDescent="0.2">
      <c r="A489" s="11" t="s">
        <v>37</v>
      </c>
      <c r="B489" s="11">
        <v>44043</v>
      </c>
      <c r="C489" s="12">
        <v>950</v>
      </c>
      <c r="F489"/>
    </row>
    <row r="490" spans="1:6" x14ac:dyDescent="0.2">
      <c r="A490" s="11" t="s">
        <v>37</v>
      </c>
      <c r="B490" s="11">
        <v>44074</v>
      </c>
      <c r="C490" s="12">
        <v>818</v>
      </c>
      <c r="F490"/>
    </row>
    <row r="491" spans="1:6" x14ac:dyDescent="0.2">
      <c r="A491" s="11" t="s">
        <v>37</v>
      </c>
      <c r="B491" s="11">
        <v>44104</v>
      </c>
      <c r="C491" s="12">
        <v>820</v>
      </c>
      <c r="F491"/>
    </row>
    <row r="492" spans="1:6" x14ac:dyDescent="0.2">
      <c r="A492" s="11" t="s">
        <v>37</v>
      </c>
      <c r="B492" s="11">
        <v>44135</v>
      </c>
      <c r="C492" s="12">
        <v>954</v>
      </c>
      <c r="F492"/>
    </row>
    <row r="493" spans="1:6" x14ac:dyDescent="0.2">
      <c r="A493" s="11" t="s">
        <v>37</v>
      </c>
      <c r="B493" s="11">
        <v>44165</v>
      </c>
      <c r="C493" s="12">
        <v>1086</v>
      </c>
      <c r="F493"/>
    </row>
    <row r="494" spans="1:6" x14ac:dyDescent="0.2">
      <c r="A494" s="11" t="s">
        <v>37</v>
      </c>
      <c r="B494" s="11">
        <v>44196</v>
      </c>
      <c r="C494" s="12">
        <v>1091</v>
      </c>
      <c r="F494"/>
    </row>
    <row r="495" spans="1:6" x14ac:dyDescent="0.2">
      <c r="A495" s="11" t="s">
        <v>37</v>
      </c>
      <c r="B495" s="11">
        <v>44316</v>
      </c>
      <c r="C495" s="12">
        <v>1614</v>
      </c>
      <c r="F495"/>
    </row>
    <row r="496" spans="1:6" x14ac:dyDescent="0.2">
      <c r="A496" s="11" t="s">
        <v>37</v>
      </c>
      <c r="B496" s="11">
        <v>44286</v>
      </c>
      <c r="C496" s="12">
        <v>1426</v>
      </c>
      <c r="F496"/>
    </row>
    <row r="497" spans="1:6" x14ac:dyDescent="0.2">
      <c r="A497" s="11" t="s">
        <v>37</v>
      </c>
      <c r="B497" s="11">
        <v>44255</v>
      </c>
      <c r="C497" s="12">
        <v>1220</v>
      </c>
      <c r="F497"/>
    </row>
    <row r="498" spans="1:6" x14ac:dyDescent="0.2">
      <c r="A498" s="11" t="s">
        <v>37</v>
      </c>
      <c r="B498" s="11">
        <v>44227</v>
      </c>
      <c r="C498" s="12">
        <v>1113</v>
      </c>
      <c r="F498"/>
    </row>
    <row r="499" spans="1:6" x14ac:dyDescent="0.2">
      <c r="A499" s="11" t="s">
        <v>11</v>
      </c>
      <c r="B499" s="11">
        <v>43861</v>
      </c>
      <c r="C499" s="12">
        <v>303</v>
      </c>
      <c r="F499"/>
    </row>
    <row r="500" spans="1:6" x14ac:dyDescent="0.2">
      <c r="A500" s="11" t="s">
        <v>11</v>
      </c>
      <c r="B500" s="11">
        <v>43890</v>
      </c>
      <c r="C500" s="12">
        <v>304</v>
      </c>
      <c r="F500"/>
    </row>
    <row r="501" spans="1:6" x14ac:dyDescent="0.2">
      <c r="A501" s="11" t="s">
        <v>11</v>
      </c>
      <c r="B501" s="11">
        <v>43921</v>
      </c>
      <c r="C501" s="12">
        <v>375</v>
      </c>
      <c r="F501"/>
    </row>
    <row r="502" spans="1:6" x14ac:dyDescent="0.2">
      <c r="A502" s="11" t="s">
        <v>11</v>
      </c>
      <c r="B502" s="11">
        <v>43951</v>
      </c>
      <c r="C502" s="12">
        <v>407</v>
      </c>
      <c r="F502"/>
    </row>
    <row r="503" spans="1:6" x14ac:dyDescent="0.2">
      <c r="A503" s="11" t="s">
        <v>11</v>
      </c>
      <c r="B503" s="11">
        <v>43982</v>
      </c>
      <c r="C503" s="12">
        <v>405</v>
      </c>
      <c r="F503"/>
    </row>
    <row r="504" spans="1:6" x14ac:dyDescent="0.2">
      <c r="A504" s="11" t="s">
        <v>11</v>
      </c>
      <c r="B504" s="11">
        <v>44012</v>
      </c>
      <c r="C504" s="12">
        <v>267</v>
      </c>
      <c r="F504"/>
    </row>
    <row r="505" spans="1:6" x14ac:dyDescent="0.2">
      <c r="A505" s="11" t="s">
        <v>11</v>
      </c>
      <c r="B505" s="11">
        <v>44043</v>
      </c>
      <c r="C505" s="12">
        <v>264</v>
      </c>
      <c r="F505"/>
    </row>
    <row r="506" spans="1:6" x14ac:dyDescent="0.2">
      <c r="A506" s="11" t="s">
        <v>11</v>
      </c>
      <c r="B506" s="11">
        <v>44074</v>
      </c>
      <c r="C506" s="12">
        <v>195</v>
      </c>
      <c r="F506"/>
    </row>
    <row r="507" spans="1:6" x14ac:dyDescent="0.2">
      <c r="A507" s="11" t="s">
        <v>11</v>
      </c>
      <c r="B507" s="11">
        <v>44104</v>
      </c>
      <c r="C507" s="12">
        <v>232</v>
      </c>
      <c r="F507"/>
    </row>
    <row r="508" spans="1:6" x14ac:dyDescent="0.2">
      <c r="A508" s="11" t="s">
        <v>11</v>
      </c>
      <c r="B508" s="11">
        <v>44135</v>
      </c>
      <c r="C508" s="12">
        <v>233</v>
      </c>
      <c r="F508"/>
    </row>
    <row r="509" spans="1:6" x14ac:dyDescent="0.2">
      <c r="A509" s="11" t="s">
        <v>11</v>
      </c>
      <c r="B509" s="11">
        <v>44165</v>
      </c>
      <c r="C509" s="12">
        <v>306</v>
      </c>
      <c r="F509"/>
    </row>
    <row r="510" spans="1:6" x14ac:dyDescent="0.2">
      <c r="A510" s="11" t="s">
        <v>11</v>
      </c>
      <c r="B510" s="11">
        <v>44196</v>
      </c>
      <c r="C510" s="12">
        <v>267</v>
      </c>
      <c r="F510"/>
    </row>
    <row r="511" spans="1:6" x14ac:dyDescent="0.2">
      <c r="A511" s="11" t="s">
        <v>11</v>
      </c>
      <c r="B511" s="11">
        <v>44377</v>
      </c>
      <c r="C511" s="12">
        <v>261</v>
      </c>
      <c r="F511"/>
    </row>
    <row r="512" spans="1:6" x14ac:dyDescent="0.2">
      <c r="A512" s="11" t="s">
        <v>11</v>
      </c>
      <c r="B512" s="11">
        <v>44347</v>
      </c>
      <c r="C512" s="12">
        <v>405</v>
      </c>
      <c r="F512"/>
    </row>
    <row r="513" spans="1:6" x14ac:dyDescent="0.2">
      <c r="A513" s="11" t="s">
        <v>11</v>
      </c>
      <c r="B513" s="11">
        <v>44316</v>
      </c>
      <c r="C513" s="12">
        <v>422</v>
      </c>
      <c r="F513"/>
    </row>
    <row r="514" spans="1:6" x14ac:dyDescent="0.2">
      <c r="A514" s="11" t="s">
        <v>11</v>
      </c>
      <c r="B514" s="11">
        <v>44286</v>
      </c>
      <c r="C514" s="12">
        <v>390</v>
      </c>
      <c r="F514"/>
    </row>
    <row r="515" spans="1:6" x14ac:dyDescent="0.2">
      <c r="A515" s="11" t="s">
        <v>11</v>
      </c>
      <c r="B515" s="11">
        <v>44255</v>
      </c>
      <c r="C515" s="12">
        <v>304</v>
      </c>
      <c r="F515"/>
    </row>
    <row r="516" spans="1:6" x14ac:dyDescent="0.2">
      <c r="A516" s="11" t="s">
        <v>11</v>
      </c>
      <c r="B516" s="11">
        <v>44227</v>
      </c>
      <c r="C516" s="12">
        <v>302</v>
      </c>
      <c r="F516"/>
    </row>
    <row r="517" spans="1:6" x14ac:dyDescent="0.2">
      <c r="A517" s="11" t="s">
        <v>7</v>
      </c>
      <c r="B517" s="11">
        <v>43861</v>
      </c>
      <c r="C517" s="12">
        <v>30584</v>
      </c>
      <c r="F517"/>
    </row>
    <row r="518" spans="1:6" x14ac:dyDescent="0.2">
      <c r="A518" s="11" t="s">
        <v>7</v>
      </c>
      <c r="B518" s="11">
        <v>43890</v>
      </c>
      <c r="C518" s="12">
        <v>27186</v>
      </c>
      <c r="F518"/>
    </row>
    <row r="519" spans="1:6" x14ac:dyDescent="0.2">
      <c r="A519" s="11" t="s">
        <v>7</v>
      </c>
      <c r="B519" s="11">
        <v>43921</v>
      </c>
      <c r="C519" s="12">
        <v>37383</v>
      </c>
      <c r="F519"/>
    </row>
    <row r="520" spans="1:6" x14ac:dyDescent="0.2">
      <c r="A520" s="11" t="s">
        <v>7</v>
      </c>
      <c r="B520" s="11">
        <v>43951</v>
      </c>
      <c r="C520" s="12">
        <v>37379</v>
      </c>
      <c r="F520"/>
    </row>
    <row r="521" spans="1:6" x14ac:dyDescent="0.2">
      <c r="A521" s="11" t="s">
        <v>7</v>
      </c>
      <c r="B521" s="11">
        <v>43982</v>
      </c>
      <c r="C521" s="12">
        <v>40779</v>
      </c>
      <c r="F521"/>
    </row>
    <row r="522" spans="1:6" x14ac:dyDescent="0.2">
      <c r="A522" s="11" t="s">
        <v>7</v>
      </c>
      <c r="B522" s="11">
        <v>44012</v>
      </c>
      <c r="C522" s="12">
        <v>23788</v>
      </c>
      <c r="F522"/>
    </row>
    <row r="523" spans="1:6" x14ac:dyDescent="0.2">
      <c r="A523" s="11" t="s">
        <v>7</v>
      </c>
      <c r="B523" s="11">
        <v>44043</v>
      </c>
      <c r="C523" s="12">
        <v>27188</v>
      </c>
      <c r="F523"/>
    </row>
    <row r="524" spans="1:6" x14ac:dyDescent="0.2">
      <c r="A524" s="11" t="s">
        <v>7</v>
      </c>
      <c r="B524" s="11">
        <v>44074</v>
      </c>
      <c r="C524" s="12">
        <v>16996</v>
      </c>
      <c r="F524"/>
    </row>
    <row r="525" spans="1:6" x14ac:dyDescent="0.2">
      <c r="A525" s="11" t="s">
        <v>7</v>
      </c>
      <c r="B525" s="11">
        <v>44104</v>
      </c>
      <c r="C525" s="12">
        <v>23792</v>
      </c>
      <c r="F525"/>
    </row>
    <row r="526" spans="1:6" x14ac:dyDescent="0.2">
      <c r="A526" s="11" t="s">
        <v>7</v>
      </c>
      <c r="B526" s="11">
        <v>44135</v>
      </c>
      <c r="C526" s="12">
        <v>20390</v>
      </c>
      <c r="F526"/>
    </row>
    <row r="527" spans="1:6" x14ac:dyDescent="0.2">
      <c r="A527" s="11" t="s">
        <v>7</v>
      </c>
      <c r="B527" s="11">
        <v>44165</v>
      </c>
      <c r="C527" s="12">
        <v>30586</v>
      </c>
      <c r="F527"/>
    </row>
    <row r="528" spans="1:6" x14ac:dyDescent="0.2">
      <c r="A528" s="11" t="s">
        <v>7</v>
      </c>
      <c r="B528" s="11">
        <v>44196</v>
      </c>
      <c r="C528" s="12">
        <v>23787</v>
      </c>
      <c r="F528"/>
    </row>
    <row r="529" spans="1:6" x14ac:dyDescent="0.2">
      <c r="A529" s="11" t="s">
        <v>7</v>
      </c>
      <c r="B529" s="11">
        <v>44377</v>
      </c>
      <c r="C529" s="12">
        <v>24737</v>
      </c>
      <c r="F529"/>
    </row>
    <row r="530" spans="1:6" x14ac:dyDescent="0.2">
      <c r="A530" s="11" t="s">
        <v>7</v>
      </c>
      <c r="B530" s="11">
        <v>44347</v>
      </c>
      <c r="C530" s="12">
        <v>41598</v>
      </c>
      <c r="F530"/>
    </row>
    <row r="531" spans="1:6" x14ac:dyDescent="0.2">
      <c r="A531" s="11" t="s">
        <v>7</v>
      </c>
      <c r="B531" s="11">
        <v>44316</v>
      </c>
      <c r="C531" s="12">
        <v>38878</v>
      </c>
      <c r="F531"/>
    </row>
    <row r="532" spans="1:6" x14ac:dyDescent="0.2">
      <c r="A532" s="11" t="s">
        <v>7</v>
      </c>
      <c r="B532" s="11">
        <v>44286</v>
      </c>
      <c r="C532" s="12">
        <v>39253</v>
      </c>
      <c r="F532"/>
    </row>
    <row r="533" spans="1:6" x14ac:dyDescent="0.2">
      <c r="A533" s="11" t="s">
        <v>7</v>
      </c>
      <c r="B533" s="11">
        <v>44255</v>
      </c>
      <c r="C533" s="12">
        <v>27048</v>
      </c>
      <c r="F533"/>
    </row>
    <row r="534" spans="1:6" x14ac:dyDescent="0.2">
      <c r="A534" s="11" t="s">
        <v>7</v>
      </c>
      <c r="B534" s="11">
        <v>44227</v>
      </c>
      <c r="C534" s="12">
        <v>32111</v>
      </c>
      <c r="F534"/>
    </row>
    <row r="535" spans="1:6" x14ac:dyDescent="0.2">
      <c r="A535" s="11" t="s">
        <v>31</v>
      </c>
      <c r="B535" s="11">
        <v>43861</v>
      </c>
      <c r="C535" s="12">
        <v>866</v>
      </c>
      <c r="F535"/>
    </row>
    <row r="536" spans="1:6" x14ac:dyDescent="0.2">
      <c r="A536" s="11" t="s">
        <v>31</v>
      </c>
      <c r="B536" s="11">
        <v>43890</v>
      </c>
      <c r="C536" s="12">
        <v>1101</v>
      </c>
      <c r="F536"/>
    </row>
    <row r="537" spans="1:6" x14ac:dyDescent="0.2">
      <c r="A537" s="11" t="s">
        <v>31</v>
      </c>
      <c r="B537" s="11">
        <v>43921</v>
      </c>
      <c r="C537" s="12">
        <v>1103</v>
      </c>
      <c r="F537"/>
    </row>
    <row r="538" spans="1:6" x14ac:dyDescent="0.2">
      <c r="A538" s="11" t="s">
        <v>31</v>
      </c>
      <c r="B538" s="11">
        <v>43951</v>
      </c>
      <c r="C538" s="12">
        <v>1447</v>
      </c>
      <c r="F538"/>
    </row>
    <row r="539" spans="1:6" x14ac:dyDescent="0.2">
      <c r="A539" s="11" t="s">
        <v>31</v>
      </c>
      <c r="B539" s="11">
        <v>43982</v>
      </c>
      <c r="C539" s="12">
        <v>1213</v>
      </c>
      <c r="F539"/>
    </row>
    <row r="540" spans="1:6" x14ac:dyDescent="0.2">
      <c r="A540" s="11" t="s">
        <v>31</v>
      </c>
      <c r="B540" s="11">
        <v>44012</v>
      </c>
      <c r="C540" s="12">
        <v>988</v>
      </c>
      <c r="F540"/>
    </row>
    <row r="541" spans="1:6" x14ac:dyDescent="0.2">
      <c r="A541" s="11" t="s">
        <v>31</v>
      </c>
      <c r="B541" s="11">
        <v>44043</v>
      </c>
      <c r="C541" s="12">
        <v>752</v>
      </c>
      <c r="F541"/>
    </row>
    <row r="542" spans="1:6" x14ac:dyDescent="0.2">
      <c r="A542" s="11" t="s">
        <v>31</v>
      </c>
      <c r="B542" s="11">
        <v>44074</v>
      </c>
      <c r="C542" s="12">
        <v>756</v>
      </c>
      <c r="F542"/>
    </row>
    <row r="543" spans="1:6" x14ac:dyDescent="0.2">
      <c r="A543" s="11" t="s">
        <v>31</v>
      </c>
      <c r="B543" s="11">
        <v>44104</v>
      </c>
      <c r="C543" s="12">
        <v>641</v>
      </c>
      <c r="F543"/>
    </row>
    <row r="544" spans="1:6" x14ac:dyDescent="0.2">
      <c r="A544" s="11" t="s">
        <v>31</v>
      </c>
      <c r="B544" s="11">
        <v>44135</v>
      </c>
      <c r="C544" s="12">
        <v>867</v>
      </c>
      <c r="F544"/>
    </row>
    <row r="545" spans="1:6" x14ac:dyDescent="0.2">
      <c r="A545" s="11" t="s">
        <v>31</v>
      </c>
      <c r="B545" s="11">
        <v>44165</v>
      </c>
      <c r="C545" s="12">
        <v>866</v>
      </c>
      <c r="F545"/>
    </row>
    <row r="546" spans="1:6" x14ac:dyDescent="0.2">
      <c r="A546" s="11" t="s">
        <v>31</v>
      </c>
      <c r="B546" s="11">
        <v>44196</v>
      </c>
      <c r="C546" s="12">
        <v>986</v>
      </c>
      <c r="F546"/>
    </row>
    <row r="547" spans="1:6" x14ac:dyDescent="0.2">
      <c r="A547" s="11" t="s">
        <v>31</v>
      </c>
      <c r="B547" s="11">
        <v>44377</v>
      </c>
      <c r="C547" s="12">
        <v>997</v>
      </c>
      <c r="F547"/>
    </row>
    <row r="548" spans="1:6" x14ac:dyDescent="0.2">
      <c r="A548" s="11" t="s">
        <v>31</v>
      </c>
      <c r="B548" s="11">
        <v>44347</v>
      </c>
      <c r="C548" s="12">
        <v>1206</v>
      </c>
      <c r="F548"/>
    </row>
    <row r="549" spans="1:6" x14ac:dyDescent="0.2">
      <c r="A549" s="11" t="s">
        <v>31</v>
      </c>
      <c r="B549" s="11">
        <v>44316</v>
      </c>
      <c r="C549" s="12">
        <v>1519</v>
      </c>
      <c r="F549"/>
    </row>
    <row r="550" spans="1:6" x14ac:dyDescent="0.2">
      <c r="A550" s="11" t="s">
        <v>31</v>
      </c>
      <c r="B550" s="11">
        <v>44286</v>
      </c>
      <c r="C550" s="12">
        <v>1096</v>
      </c>
      <c r="F550"/>
    </row>
    <row r="551" spans="1:6" x14ac:dyDescent="0.2">
      <c r="A551" s="11" t="s">
        <v>31</v>
      </c>
      <c r="B551" s="11">
        <v>44255</v>
      </c>
      <c r="C551" s="12">
        <v>1110</v>
      </c>
      <c r="F551"/>
    </row>
    <row r="552" spans="1:6" x14ac:dyDescent="0.2">
      <c r="A552" s="11" t="s">
        <v>31</v>
      </c>
      <c r="B552" s="11">
        <v>44227</v>
      </c>
      <c r="C552" s="12">
        <v>880</v>
      </c>
      <c r="F552"/>
    </row>
    <row r="553" spans="1:6" x14ac:dyDescent="0.2">
      <c r="A553" s="11" t="s">
        <v>53</v>
      </c>
      <c r="B553" s="11">
        <v>43861</v>
      </c>
      <c r="C553" s="12">
        <v>9422</v>
      </c>
      <c r="F553"/>
    </row>
    <row r="554" spans="1:6" x14ac:dyDescent="0.2">
      <c r="A554" s="11" t="s">
        <v>53</v>
      </c>
      <c r="B554" s="11">
        <v>43890</v>
      </c>
      <c r="C554" s="12">
        <v>7438</v>
      </c>
      <c r="F554"/>
    </row>
    <row r="555" spans="1:6" x14ac:dyDescent="0.2">
      <c r="A555" s="11" t="s">
        <v>53</v>
      </c>
      <c r="B555" s="11">
        <v>43921</v>
      </c>
      <c r="C555" s="12">
        <v>11403</v>
      </c>
      <c r="F555"/>
    </row>
    <row r="556" spans="1:6" x14ac:dyDescent="0.2">
      <c r="A556" s="11" t="s">
        <v>53</v>
      </c>
      <c r="B556" s="11">
        <v>43951</v>
      </c>
      <c r="C556" s="12">
        <v>10408</v>
      </c>
      <c r="F556"/>
    </row>
    <row r="557" spans="1:6" x14ac:dyDescent="0.2">
      <c r="A557" s="11" t="s">
        <v>53</v>
      </c>
      <c r="B557" s="11">
        <v>43982</v>
      </c>
      <c r="C557" s="12">
        <v>12392</v>
      </c>
      <c r="F557"/>
    </row>
    <row r="558" spans="1:6" x14ac:dyDescent="0.2">
      <c r="A558" s="11" t="s">
        <v>53</v>
      </c>
      <c r="B558" s="11">
        <v>44012</v>
      </c>
      <c r="C558" s="12">
        <v>6449</v>
      </c>
      <c r="F558"/>
    </row>
    <row r="559" spans="1:6" x14ac:dyDescent="0.2">
      <c r="A559" s="11" t="s">
        <v>53</v>
      </c>
      <c r="B559" s="11">
        <v>44043</v>
      </c>
      <c r="C559" s="12">
        <v>8425</v>
      </c>
      <c r="F559"/>
    </row>
    <row r="560" spans="1:6" x14ac:dyDescent="0.2">
      <c r="A560" s="11" t="s">
        <v>53</v>
      </c>
      <c r="B560" s="11">
        <v>44074</v>
      </c>
      <c r="C560" s="12">
        <v>4464</v>
      </c>
      <c r="F560"/>
    </row>
    <row r="561" spans="1:6" x14ac:dyDescent="0.2">
      <c r="A561" s="11" t="s">
        <v>53</v>
      </c>
      <c r="B561" s="11">
        <v>44104</v>
      </c>
      <c r="C561" s="12">
        <v>7440</v>
      </c>
      <c r="F561"/>
    </row>
    <row r="562" spans="1:6" x14ac:dyDescent="0.2">
      <c r="A562" s="11" t="s">
        <v>53</v>
      </c>
      <c r="B562" s="11">
        <v>44135</v>
      </c>
      <c r="C562" s="12">
        <v>5452</v>
      </c>
      <c r="F562"/>
    </row>
    <row r="563" spans="1:6" x14ac:dyDescent="0.2">
      <c r="A563" s="11" t="s">
        <v>53</v>
      </c>
      <c r="B563" s="11">
        <v>44165</v>
      </c>
      <c r="C563" s="12">
        <v>9422</v>
      </c>
      <c r="F563"/>
    </row>
    <row r="564" spans="1:6" x14ac:dyDescent="0.2">
      <c r="A564" s="11" t="s">
        <v>53</v>
      </c>
      <c r="B564" s="11">
        <v>44196</v>
      </c>
      <c r="C564" s="12">
        <v>6445</v>
      </c>
      <c r="F564"/>
    </row>
    <row r="565" spans="1:6" x14ac:dyDescent="0.2">
      <c r="A565" s="11" t="s">
        <v>53</v>
      </c>
      <c r="B565" s="11">
        <v>44377</v>
      </c>
      <c r="C565" s="12">
        <v>6576</v>
      </c>
      <c r="F565"/>
    </row>
    <row r="566" spans="1:6" x14ac:dyDescent="0.2">
      <c r="A566" s="11" t="s">
        <v>53</v>
      </c>
      <c r="B566" s="11">
        <v>44347</v>
      </c>
      <c r="C566" s="12">
        <v>13012</v>
      </c>
      <c r="F566"/>
    </row>
    <row r="567" spans="1:6" x14ac:dyDescent="0.2">
      <c r="A567" s="11" t="s">
        <v>53</v>
      </c>
      <c r="B567" s="11">
        <v>44316</v>
      </c>
      <c r="C567" s="12">
        <v>10308</v>
      </c>
      <c r="F567"/>
    </row>
    <row r="568" spans="1:6" x14ac:dyDescent="0.2">
      <c r="A568" s="11" t="s">
        <v>53</v>
      </c>
      <c r="B568" s="11">
        <v>44286</v>
      </c>
      <c r="C568" s="12">
        <v>11287</v>
      </c>
      <c r="F568"/>
    </row>
    <row r="569" spans="1:6" x14ac:dyDescent="0.2">
      <c r="A569" s="11" t="s">
        <v>53</v>
      </c>
      <c r="B569" s="11">
        <v>44255</v>
      </c>
      <c r="C569" s="12">
        <v>7361</v>
      </c>
      <c r="F569"/>
    </row>
    <row r="570" spans="1:6" x14ac:dyDescent="0.2">
      <c r="A570" s="11" t="s">
        <v>53</v>
      </c>
      <c r="B570" s="11">
        <v>44227</v>
      </c>
      <c r="C570" s="12">
        <v>9604</v>
      </c>
      <c r="F570"/>
    </row>
    <row r="571" spans="1:6" x14ac:dyDescent="0.2">
      <c r="A571" s="11" t="s">
        <v>27</v>
      </c>
      <c r="B571" s="11">
        <v>43861</v>
      </c>
      <c r="C571" s="12">
        <v>19257</v>
      </c>
      <c r="F571"/>
    </row>
    <row r="572" spans="1:6" x14ac:dyDescent="0.2">
      <c r="A572" s="11" t="s">
        <v>27</v>
      </c>
      <c r="B572" s="11">
        <v>43890</v>
      </c>
      <c r="C572" s="12">
        <v>19258</v>
      </c>
      <c r="F572"/>
    </row>
    <row r="573" spans="1:6" x14ac:dyDescent="0.2">
      <c r="A573" s="11" t="s">
        <v>27</v>
      </c>
      <c r="B573" s="11">
        <v>43921</v>
      </c>
      <c r="C573" s="12">
        <v>23787</v>
      </c>
      <c r="F573"/>
    </row>
    <row r="574" spans="1:6" x14ac:dyDescent="0.2">
      <c r="A574" s="11" t="s">
        <v>27</v>
      </c>
      <c r="B574" s="11">
        <v>43951</v>
      </c>
      <c r="C574" s="12">
        <v>26053</v>
      </c>
      <c r="F574"/>
    </row>
    <row r="575" spans="1:6" x14ac:dyDescent="0.2">
      <c r="A575" s="11" t="s">
        <v>27</v>
      </c>
      <c r="B575" s="11">
        <v>43982</v>
      </c>
      <c r="C575" s="12">
        <v>26056</v>
      </c>
      <c r="F575"/>
    </row>
    <row r="576" spans="1:6" x14ac:dyDescent="0.2">
      <c r="A576" s="11" t="s">
        <v>27</v>
      </c>
      <c r="B576" s="11">
        <v>44012</v>
      </c>
      <c r="C576" s="12">
        <v>16993</v>
      </c>
      <c r="F576"/>
    </row>
    <row r="577" spans="1:6" x14ac:dyDescent="0.2">
      <c r="A577" s="11" t="s">
        <v>27</v>
      </c>
      <c r="B577" s="11">
        <v>44043</v>
      </c>
      <c r="C577" s="12">
        <v>16994</v>
      </c>
      <c r="F577"/>
    </row>
    <row r="578" spans="1:6" x14ac:dyDescent="0.2">
      <c r="A578" s="11" t="s">
        <v>27</v>
      </c>
      <c r="B578" s="11">
        <v>44074</v>
      </c>
      <c r="C578" s="12">
        <v>12464</v>
      </c>
      <c r="F578"/>
    </row>
    <row r="579" spans="1:6" x14ac:dyDescent="0.2">
      <c r="A579" s="11" t="s">
        <v>27</v>
      </c>
      <c r="B579" s="11">
        <v>44104</v>
      </c>
      <c r="C579" s="12">
        <v>14726</v>
      </c>
      <c r="F579"/>
    </row>
    <row r="580" spans="1:6" x14ac:dyDescent="0.2">
      <c r="A580" s="11" t="s">
        <v>27</v>
      </c>
      <c r="B580" s="11">
        <v>44135</v>
      </c>
      <c r="C580" s="12">
        <v>14726</v>
      </c>
      <c r="F580"/>
    </row>
    <row r="581" spans="1:6" x14ac:dyDescent="0.2">
      <c r="A581" s="11" t="s">
        <v>27</v>
      </c>
      <c r="B581" s="11">
        <v>44165</v>
      </c>
      <c r="C581" s="12">
        <v>19258</v>
      </c>
      <c r="F581"/>
    </row>
    <row r="582" spans="1:6" x14ac:dyDescent="0.2">
      <c r="A582" s="11" t="s">
        <v>27</v>
      </c>
      <c r="B582" s="11">
        <v>44196</v>
      </c>
      <c r="C582" s="12">
        <v>16992</v>
      </c>
      <c r="F582"/>
    </row>
    <row r="583" spans="1:6" x14ac:dyDescent="0.2">
      <c r="A583" s="11" t="s">
        <v>27</v>
      </c>
      <c r="B583" s="11">
        <v>44377</v>
      </c>
      <c r="C583" s="12">
        <v>17501</v>
      </c>
      <c r="F583"/>
    </row>
    <row r="584" spans="1:6" x14ac:dyDescent="0.2">
      <c r="A584" s="11" t="s">
        <v>27</v>
      </c>
      <c r="B584" s="11">
        <v>44347</v>
      </c>
      <c r="C584" s="12">
        <v>26834</v>
      </c>
      <c r="F584"/>
    </row>
    <row r="585" spans="1:6" x14ac:dyDescent="0.2">
      <c r="A585" s="11" t="s">
        <v>27</v>
      </c>
      <c r="B585" s="11">
        <v>44316</v>
      </c>
      <c r="C585" s="12">
        <v>26840</v>
      </c>
      <c r="F585"/>
    </row>
    <row r="586" spans="1:6" x14ac:dyDescent="0.2">
      <c r="A586" s="11" t="s">
        <v>27</v>
      </c>
      <c r="B586" s="11">
        <v>44286</v>
      </c>
      <c r="C586" s="12">
        <v>23553</v>
      </c>
      <c r="F586"/>
    </row>
    <row r="587" spans="1:6" x14ac:dyDescent="0.2">
      <c r="A587" s="11" t="s">
        <v>27</v>
      </c>
      <c r="B587" s="11">
        <v>44255</v>
      </c>
      <c r="C587" s="12">
        <v>19839</v>
      </c>
      <c r="F587"/>
    </row>
    <row r="588" spans="1:6" x14ac:dyDescent="0.2">
      <c r="A588" s="11" t="s">
        <v>27</v>
      </c>
      <c r="B588" s="11">
        <v>44227</v>
      </c>
      <c r="C588" s="12">
        <v>20221</v>
      </c>
      <c r="F588"/>
    </row>
    <row r="589" spans="1:6" x14ac:dyDescent="0.2">
      <c r="A589" s="11" t="s">
        <v>10</v>
      </c>
      <c r="B589" s="11">
        <v>43861</v>
      </c>
      <c r="C589" s="12">
        <v>277</v>
      </c>
      <c r="F589"/>
    </row>
    <row r="590" spans="1:6" x14ac:dyDescent="0.2">
      <c r="A590" s="11" t="s">
        <v>10</v>
      </c>
      <c r="B590" s="11">
        <v>43890</v>
      </c>
      <c r="C590" s="12">
        <v>244</v>
      </c>
      <c r="F590"/>
    </row>
    <row r="591" spans="1:6" x14ac:dyDescent="0.2">
      <c r="A591" s="11" t="s">
        <v>10</v>
      </c>
      <c r="B591" s="11">
        <v>43921</v>
      </c>
      <c r="C591" s="12">
        <v>337</v>
      </c>
      <c r="F591"/>
    </row>
    <row r="592" spans="1:6" x14ac:dyDescent="0.2">
      <c r="A592" s="11" t="s">
        <v>10</v>
      </c>
      <c r="B592" s="11">
        <v>43951</v>
      </c>
      <c r="C592" s="12">
        <v>332</v>
      </c>
      <c r="F592"/>
    </row>
    <row r="593" spans="1:6" x14ac:dyDescent="0.2">
      <c r="A593" s="11" t="s">
        <v>10</v>
      </c>
      <c r="B593" s="11">
        <v>43982</v>
      </c>
      <c r="C593" s="12">
        <v>362</v>
      </c>
      <c r="F593"/>
    </row>
    <row r="594" spans="1:6" x14ac:dyDescent="0.2">
      <c r="A594" s="11" t="s">
        <v>10</v>
      </c>
      <c r="B594" s="11">
        <v>44012</v>
      </c>
      <c r="C594" s="12">
        <v>213</v>
      </c>
      <c r="F594"/>
    </row>
    <row r="595" spans="1:6" x14ac:dyDescent="0.2">
      <c r="A595" s="11" t="s">
        <v>10</v>
      </c>
      <c r="B595" s="11">
        <v>44043</v>
      </c>
      <c r="C595" s="12">
        <v>248</v>
      </c>
      <c r="F595"/>
    </row>
    <row r="596" spans="1:6" x14ac:dyDescent="0.2">
      <c r="A596" s="11" t="s">
        <v>10</v>
      </c>
      <c r="B596" s="11">
        <v>44074</v>
      </c>
      <c r="C596" s="12">
        <v>156</v>
      </c>
      <c r="F596"/>
    </row>
    <row r="597" spans="1:6" x14ac:dyDescent="0.2">
      <c r="A597" s="11" t="s">
        <v>10</v>
      </c>
      <c r="B597" s="11">
        <v>44104</v>
      </c>
      <c r="C597" s="12">
        <v>218</v>
      </c>
      <c r="F597"/>
    </row>
    <row r="598" spans="1:6" x14ac:dyDescent="0.2">
      <c r="A598" s="11" t="s">
        <v>10</v>
      </c>
      <c r="B598" s="11">
        <v>44135</v>
      </c>
      <c r="C598" s="12">
        <v>182</v>
      </c>
      <c r="F598"/>
    </row>
    <row r="599" spans="1:6" x14ac:dyDescent="0.2">
      <c r="A599" s="11" t="s">
        <v>10</v>
      </c>
      <c r="B599" s="11">
        <v>44165</v>
      </c>
      <c r="C599" s="12">
        <v>276</v>
      </c>
      <c r="F599"/>
    </row>
    <row r="600" spans="1:6" x14ac:dyDescent="0.2">
      <c r="A600" s="11" t="s">
        <v>10</v>
      </c>
      <c r="B600" s="11">
        <v>44196</v>
      </c>
      <c r="C600" s="12">
        <v>218</v>
      </c>
      <c r="F600"/>
    </row>
    <row r="601" spans="1:6" x14ac:dyDescent="0.2">
      <c r="A601" s="11" t="s">
        <v>10</v>
      </c>
      <c r="B601" s="11">
        <v>44377</v>
      </c>
      <c r="C601" s="12">
        <v>220</v>
      </c>
      <c r="F601"/>
    </row>
    <row r="602" spans="1:6" x14ac:dyDescent="0.2">
      <c r="A602" s="11" t="s">
        <v>10</v>
      </c>
      <c r="B602" s="11">
        <v>44347</v>
      </c>
      <c r="C602" s="12">
        <v>370</v>
      </c>
      <c r="F602"/>
    </row>
    <row r="603" spans="1:6" x14ac:dyDescent="0.2">
      <c r="A603" s="11" t="s">
        <v>10</v>
      </c>
      <c r="B603" s="11">
        <v>44316</v>
      </c>
      <c r="C603" s="12">
        <v>331</v>
      </c>
      <c r="F603"/>
    </row>
    <row r="604" spans="1:6" x14ac:dyDescent="0.2">
      <c r="A604" s="11" t="s">
        <v>10</v>
      </c>
      <c r="B604" s="11">
        <v>44286</v>
      </c>
      <c r="C604" s="12">
        <v>332</v>
      </c>
      <c r="F604"/>
    </row>
    <row r="605" spans="1:6" x14ac:dyDescent="0.2">
      <c r="A605" s="11" t="s">
        <v>10</v>
      </c>
      <c r="B605" s="11">
        <v>44255</v>
      </c>
      <c r="C605" s="12">
        <v>250</v>
      </c>
      <c r="F605"/>
    </row>
    <row r="606" spans="1:6" x14ac:dyDescent="0.2">
      <c r="A606" s="11" t="s">
        <v>10</v>
      </c>
      <c r="B606" s="11">
        <v>44227</v>
      </c>
      <c r="C606" s="12">
        <v>289</v>
      </c>
      <c r="F606"/>
    </row>
    <row r="607" spans="1:6" x14ac:dyDescent="0.2">
      <c r="A607" s="11" t="s">
        <v>46</v>
      </c>
      <c r="B607" s="11">
        <v>43861</v>
      </c>
      <c r="C607" s="12">
        <v>1586</v>
      </c>
      <c r="F607"/>
    </row>
    <row r="608" spans="1:6" x14ac:dyDescent="0.2">
      <c r="A608" s="11" t="s">
        <v>46</v>
      </c>
      <c r="B608" s="11">
        <v>43890</v>
      </c>
      <c r="C608" s="12">
        <v>1412</v>
      </c>
      <c r="F608"/>
    </row>
    <row r="609" spans="1:6" x14ac:dyDescent="0.2">
      <c r="A609" s="11" t="s">
        <v>46</v>
      </c>
      <c r="B609" s="11">
        <v>43921</v>
      </c>
      <c r="C609" s="12">
        <v>1936</v>
      </c>
      <c r="F609"/>
    </row>
    <row r="610" spans="1:6" x14ac:dyDescent="0.2">
      <c r="A610" s="11" t="s">
        <v>46</v>
      </c>
      <c r="B610" s="11">
        <v>43951</v>
      </c>
      <c r="C610" s="12">
        <v>1939</v>
      </c>
      <c r="F610"/>
    </row>
    <row r="611" spans="1:6" x14ac:dyDescent="0.2">
      <c r="A611" s="11" t="s">
        <v>46</v>
      </c>
      <c r="B611" s="11">
        <v>43982</v>
      </c>
      <c r="C611" s="12">
        <v>2112</v>
      </c>
      <c r="F611"/>
    </row>
    <row r="612" spans="1:6" x14ac:dyDescent="0.2">
      <c r="A612" s="11" t="s">
        <v>46</v>
      </c>
      <c r="B612" s="11">
        <v>44012</v>
      </c>
      <c r="C612" s="12">
        <v>1230</v>
      </c>
      <c r="F612"/>
    </row>
    <row r="613" spans="1:6" x14ac:dyDescent="0.2">
      <c r="A613" s="11" t="s">
        <v>46</v>
      </c>
      <c r="B613" s="11">
        <v>44043</v>
      </c>
      <c r="C613" s="12">
        <v>1407</v>
      </c>
      <c r="F613"/>
    </row>
    <row r="614" spans="1:6" x14ac:dyDescent="0.2">
      <c r="A614" s="11" t="s">
        <v>46</v>
      </c>
      <c r="B614" s="11">
        <v>44074</v>
      </c>
      <c r="C614" s="12">
        <v>880</v>
      </c>
      <c r="F614"/>
    </row>
    <row r="615" spans="1:6" x14ac:dyDescent="0.2">
      <c r="A615" s="11" t="s">
        <v>46</v>
      </c>
      <c r="B615" s="11">
        <v>44104</v>
      </c>
      <c r="C615" s="12">
        <v>1233</v>
      </c>
      <c r="F615"/>
    </row>
    <row r="616" spans="1:6" x14ac:dyDescent="0.2">
      <c r="A616" s="11" t="s">
        <v>46</v>
      </c>
      <c r="B616" s="11">
        <v>44135</v>
      </c>
      <c r="C616" s="12">
        <v>1059</v>
      </c>
      <c r="F616"/>
    </row>
    <row r="617" spans="1:6" x14ac:dyDescent="0.2">
      <c r="A617" s="11" t="s">
        <v>46</v>
      </c>
      <c r="B617" s="11">
        <v>44165</v>
      </c>
      <c r="C617" s="12">
        <v>1586</v>
      </c>
      <c r="F617"/>
    </row>
    <row r="618" spans="1:6" x14ac:dyDescent="0.2">
      <c r="A618" s="11" t="s">
        <v>46</v>
      </c>
      <c r="B618" s="11">
        <v>44196</v>
      </c>
      <c r="C618" s="12">
        <v>1230</v>
      </c>
      <c r="F618"/>
    </row>
    <row r="619" spans="1:6" x14ac:dyDescent="0.2">
      <c r="A619" s="11" t="s">
        <v>46</v>
      </c>
      <c r="B619" s="11">
        <v>44377</v>
      </c>
      <c r="C619" s="12">
        <v>1291</v>
      </c>
      <c r="F619"/>
    </row>
    <row r="620" spans="1:6" x14ac:dyDescent="0.2">
      <c r="A620" s="11" t="s">
        <v>46</v>
      </c>
      <c r="B620" s="11">
        <v>44347</v>
      </c>
      <c r="C620" s="12">
        <v>2150</v>
      </c>
      <c r="F620"/>
    </row>
    <row r="621" spans="1:6" x14ac:dyDescent="0.2">
      <c r="A621" s="11" t="s">
        <v>46</v>
      </c>
      <c r="B621" s="11">
        <v>44316</v>
      </c>
      <c r="C621" s="12">
        <v>1991</v>
      </c>
      <c r="F621"/>
    </row>
    <row r="622" spans="1:6" x14ac:dyDescent="0.2">
      <c r="A622" s="11" t="s">
        <v>46</v>
      </c>
      <c r="B622" s="11">
        <v>44286</v>
      </c>
      <c r="C622" s="12">
        <v>2032</v>
      </c>
      <c r="F622"/>
    </row>
    <row r="623" spans="1:6" x14ac:dyDescent="0.2">
      <c r="A623" s="11" t="s">
        <v>46</v>
      </c>
      <c r="B623" s="11">
        <v>44255</v>
      </c>
      <c r="C623" s="12">
        <v>1438</v>
      </c>
      <c r="F623"/>
    </row>
    <row r="624" spans="1:6" x14ac:dyDescent="0.2">
      <c r="A624" s="11" t="s">
        <v>46</v>
      </c>
      <c r="B624" s="11">
        <v>44227</v>
      </c>
      <c r="C624" s="12">
        <v>1569</v>
      </c>
      <c r="F624"/>
    </row>
    <row r="625" spans="1:6" x14ac:dyDescent="0.2">
      <c r="A625" s="11" t="s">
        <v>40</v>
      </c>
      <c r="B625" s="11">
        <v>43861</v>
      </c>
      <c r="C625" s="12">
        <v>1211</v>
      </c>
      <c r="F625"/>
    </row>
    <row r="626" spans="1:6" x14ac:dyDescent="0.2">
      <c r="A626" s="11" t="s">
        <v>40</v>
      </c>
      <c r="B626" s="11">
        <v>43890</v>
      </c>
      <c r="C626" s="12">
        <v>1358</v>
      </c>
      <c r="F626"/>
    </row>
    <row r="627" spans="1:6" x14ac:dyDescent="0.2">
      <c r="A627" s="11" t="s">
        <v>40</v>
      </c>
      <c r="B627" s="11">
        <v>43921</v>
      </c>
      <c r="C627" s="12">
        <v>1507</v>
      </c>
      <c r="F627"/>
    </row>
    <row r="628" spans="1:6" x14ac:dyDescent="0.2">
      <c r="A628" s="11" t="s">
        <v>40</v>
      </c>
      <c r="B628" s="11">
        <v>43951</v>
      </c>
      <c r="C628" s="12">
        <v>1812</v>
      </c>
      <c r="F628"/>
    </row>
    <row r="629" spans="1:6" x14ac:dyDescent="0.2">
      <c r="A629" s="11" t="s">
        <v>40</v>
      </c>
      <c r="B629" s="11">
        <v>43982</v>
      </c>
      <c r="C629" s="12">
        <v>1663</v>
      </c>
      <c r="F629"/>
    </row>
    <row r="630" spans="1:6" x14ac:dyDescent="0.2">
      <c r="A630" s="11" t="s">
        <v>40</v>
      </c>
      <c r="B630" s="11">
        <v>44012</v>
      </c>
      <c r="C630" s="12">
        <v>1205</v>
      </c>
      <c r="F630"/>
    </row>
    <row r="631" spans="1:6" x14ac:dyDescent="0.2">
      <c r="A631" s="11" t="s">
        <v>40</v>
      </c>
      <c r="B631" s="11">
        <v>44043</v>
      </c>
      <c r="C631" s="12">
        <v>1059</v>
      </c>
      <c r="F631"/>
    </row>
    <row r="632" spans="1:6" x14ac:dyDescent="0.2">
      <c r="A632" s="11" t="s">
        <v>40</v>
      </c>
      <c r="B632" s="11">
        <v>44074</v>
      </c>
      <c r="C632" s="12">
        <v>910</v>
      </c>
      <c r="F632"/>
    </row>
    <row r="633" spans="1:6" x14ac:dyDescent="0.2">
      <c r="A633" s="11" t="s">
        <v>40</v>
      </c>
      <c r="B633" s="11">
        <v>44104</v>
      </c>
      <c r="C633" s="12">
        <v>910</v>
      </c>
      <c r="F633"/>
    </row>
    <row r="634" spans="1:6" x14ac:dyDescent="0.2">
      <c r="A634" s="11" t="s">
        <v>40</v>
      </c>
      <c r="B634" s="11">
        <v>44135</v>
      </c>
      <c r="C634" s="12">
        <v>1060</v>
      </c>
      <c r="F634"/>
    </row>
    <row r="635" spans="1:6" x14ac:dyDescent="0.2">
      <c r="A635" s="11" t="s">
        <v>40</v>
      </c>
      <c r="B635" s="11">
        <v>44165</v>
      </c>
      <c r="C635" s="12">
        <v>1205</v>
      </c>
      <c r="F635"/>
    </row>
    <row r="636" spans="1:6" x14ac:dyDescent="0.2">
      <c r="A636" s="11" t="s">
        <v>40</v>
      </c>
      <c r="B636" s="11">
        <v>44196</v>
      </c>
      <c r="C636" s="12">
        <v>1211</v>
      </c>
      <c r="F636"/>
    </row>
    <row r="637" spans="1:6" x14ac:dyDescent="0.2">
      <c r="A637" s="11" t="s">
        <v>40</v>
      </c>
      <c r="B637" s="11">
        <v>44377</v>
      </c>
      <c r="C637" s="12">
        <v>1193</v>
      </c>
      <c r="F637"/>
    </row>
    <row r="638" spans="1:6" x14ac:dyDescent="0.2">
      <c r="A638" s="11" t="s">
        <v>40</v>
      </c>
      <c r="B638" s="11">
        <v>44347</v>
      </c>
      <c r="C638" s="12">
        <v>1694</v>
      </c>
      <c r="F638"/>
    </row>
    <row r="639" spans="1:6" x14ac:dyDescent="0.2">
      <c r="A639" s="11" t="s">
        <v>40</v>
      </c>
      <c r="B639" s="11">
        <v>44316</v>
      </c>
      <c r="C639" s="12">
        <v>1791</v>
      </c>
      <c r="F639"/>
    </row>
    <row r="640" spans="1:6" x14ac:dyDescent="0.2">
      <c r="A640" s="11" t="s">
        <v>40</v>
      </c>
      <c r="B640" s="11">
        <v>44286</v>
      </c>
      <c r="C640" s="12">
        <v>1568</v>
      </c>
      <c r="F640"/>
    </row>
    <row r="641" spans="1:6" x14ac:dyDescent="0.2">
      <c r="A641" s="11" t="s">
        <v>40</v>
      </c>
      <c r="B641" s="11">
        <v>44255</v>
      </c>
      <c r="C641" s="12">
        <v>1399</v>
      </c>
      <c r="F641"/>
    </row>
    <row r="642" spans="1:6" x14ac:dyDescent="0.2">
      <c r="A642" s="11" t="s">
        <v>40</v>
      </c>
      <c r="B642" s="11">
        <v>44227</v>
      </c>
      <c r="C642" s="12">
        <v>1255</v>
      </c>
      <c r="F642"/>
    </row>
    <row r="643" spans="1:6" x14ac:dyDescent="0.2">
      <c r="A643" s="11" t="s">
        <v>2</v>
      </c>
      <c r="B643" s="11">
        <v>43861</v>
      </c>
      <c r="C643" s="12">
        <v>53</v>
      </c>
      <c r="F643"/>
    </row>
    <row r="644" spans="1:6" x14ac:dyDescent="0.2">
      <c r="A644" s="11" t="s">
        <v>2</v>
      </c>
      <c r="B644" s="11">
        <v>43890</v>
      </c>
      <c r="C644" s="12">
        <v>40</v>
      </c>
      <c r="F644"/>
    </row>
    <row r="645" spans="1:6" x14ac:dyDescent="0.2">
      <c r="A645" s="11" t="s">
        <v>2</v>
      </c>
      <c r="B645" s="11">
        <v>43921</v>
      </c>
      <c r="C645" s="12">
        <v>65</v>
      </c>
      <c r="F645"/>
    </row>
    <row r="646" spans="1:6" x14ac:dyDescent="0.2">
      <c r="A646" s="11" t="s">
        <v>2</v>
      </c>
      <c r="B646" s="11">
        <v>43951</v>
      </c>
      <c r="C646" s="12">
        <v>56</v>
      </c>
      <c r="F646"/>
    </row>
    <row r="647" spans="1:6" x14ac:dyDescent="0.2">
      <c r="A647" s="11" t="s">
        <v>2</v>
      </c>
      <c r="B647" s="11">
        <v>43982</v>
      </c>
      <c r="C647" s="12">
        <v>65</v>
      </c>
      <c r="F647"/>
    </row>
    <row r="648" spans="1:6" x14ac:dyDescent="0.2">
      <c r="A648" s="11" t="s">
        <v>2</v>
      </c>
      <c r="B648" s="11">
        <v>44012</v>
      </c>
      <c r="C648" s="12">
        <v>34</v>
      </c>
      <c r="F648"/>
    </row>
    <row r="649" spans="1:6" x14ac:dyDescent="0.2">
      <c r="A649" s="11" t="s">
        <v>2</v>
      </c>
      <c r="B649" s="11">
        <v>44043</v>
      </c>
      <c r="C649" s="12">
        <v>50</v>
      </c>
      <c r="F649"/>
    </row>
    <row r="650" spans="1:6" x14ac:dyDescent="0.2">
      <c r="A650" s="11" t="s">
        <v>2</v>
      </c>
      <c r="B650" s="11">
        <v>44074</v>
      </c>
      <c r="C650" s="12">
        <v>26</v>
      </c>
      <c r="F650"/>
    </row>
    <row r="651" spans="1:6" x14ac:dyDescent="0.2">
      <c r="A651" s="11" t="s">
        <v>2</v>
      </c>
      <c r="B651" s="11">
        <v>44104</v>
      </c>
      <c r="C651" s="12">
        <v>43</v>
      </c>
      <c r="F651"/>
    </row>
    <row r="652" spans="1:6" x14ac:dyDescent="0.2">
      <c r="A652" s="11" t="s">
        <v>2</v>
      </c>
      <c r="B652" s="11">
        <v>44135</v>
      </c>
      <c r="C652" s="12">
        <v>32</v>
      </c>
      <c r="F652"/>
    </row>
    <row r="653" spans="1:6" x14ac:dyDescent="0.2">
      <c r="A653" s="11" t="s">
        <v>2</v>
      </c>
      <c r="B653" s="11">
        <v>44165</v>
      </c>
      <c r="C653" s="12">
        <v>54</v>
      </c>
      <c r="F653"/>
    </row>
    <row r="654" spans="1:6" x14ac:dyDescent="0.2">
      <c r="A654" s="11" t="s">
        <v>2</v>
      </c>
      <c r="B654" s="11">
        <v>44196</v>
      </c>
      <c r="C654" s="12">
        <v>38</v>
      </c>
      <c r="F654"/>
    </row>
    <row r="655" spans="1:6" x14ac:dyDescent="0.2">
      <c r="A655" s="11" t="s">
        <v>2</v>
      </c>
      <c r="B655" s="11">
        <v>44377</v>
      </c>
      <c r="C655" s="12">
        <v>38</v>
      </c>
      <c r="F655"/>
    </row>
    <row r="656" spans="1:6" x14ac:dyDescent="0.2">
      <c r="A656" s="11" t="s">
        <v>2</v>
      </c>
      <c r="B656" s="11">
        <v>44347</v>
      </c>
      <c r="C656" s="12">
        <v>71</v>
      </c>
      <c r="F656"/>
    </row>
    <row r="657" spans="1:6" x14ac:dyDescent="0.2">
      <c r="A657" s="11" t="s">
        <v>2</v>
      </c>
      <c r="B657" s="11">
        <v>44316</v>
      </c>
      <c r="C657" s="12">
        <v>60</v>
      </c>
      <c r="F657"/>
    </row>
    <row r="658" spans="1:6" x14ac:dyDescent="0.2">
      <c r="A658" s="11" t="s">
        <v>2</v>
      </c>
      <c r="B658" s="11">
        <v>44286</v>
      </c>
      <c r="C658" s="12">
        <v>65</v>
      </c>
      <c r="F658"/>
    </row>
    <row r="659" spans="1:6" x14ac:dyDescent="0.2">
      <c r="A659" s="11" t="s">
        <v>2</v>
      </c>
      <c r="B659" s="11">
        <v>44255</v>
      </c>
      <c r="C659" s="12">
        <v>45</v>
      </c>
      <c r="F659"/>
    </row>
    <row r="660" spans="1:6" x14ac:dyDescent="0.2">
      <c r="A660" s="11" t="s">
        <v>2</v>
      </c>
      <c r="B660" s="11">
        <v>44227</v>
      </c>
      <c r="C660" s="12">
        <v>56</v>
      </c>
      <c r="F660"/>
    </row>
    <row r="661" spans="1:6" x14ac:dyDescent="0.2">
      <c r="A661" s="11" t="s">
        <v>45</v>
      </c>
      <c r="B661" s="11">
        <v>43861</v>
      </c>
      <c r="C661" s="12">
        <v>1283</v>
      </c>
      <c r="F661"/>
    </row>
    <row r="662" spans="1:6" x14ac:dyDescent="0.2">
      <c r="A662" s="11" t="s">
        <v>45</v>
      </c>
      <c r="B662" s="11">
        <v>43890</v>
      </c>
      <c r="C662" s="12">
        <v>1622</v>
      </c>
      <c r="F662"/>
    </row>
    <row r="663" spans="1:6" x14ac:dyDescent="0.2">
      <c r="A663" s="11" t="s">
        <v>45</v>
      </c>
      <c r="B663" s="11">
        <v>43921</v>
      </c>
      <c r="C663" s="12">
        <v>1628</v>
      </c>
      <c r="F663"/>
    </row>
    <row r="664" spans="1:6" x14ac:dyDescent="0.2">
      <c r="A664" s="11" t="s">
        <v>45</v>
      </c>
      <c r="B664" s="11">
        <v>43951</v>
      </c>
      <c r="C664" s="12">
        <v>2137</v>
      </c>
      <c r="F664"/>
    </row>
    <row r="665" spans="1:6" x14ac:dyDescent="0.2">
      <c r="A665" s="11" t="s">
        <v>45</v>
      </c>
      <c r="B665" s="11">
        <v>43982</v>
      </c>
      <c r="C665" s="12">
        <v>1795</v>
      </c>
      <c r="F665"/>
    </row>
    <row r="666" spans="1:6" x14ac:dyDescent="0.2">
      <c r="A666" s="11" t="s">
        <v>45</v>
      </c>
      <c r="B666" s="11">
        <v>44012</v>
      </c>
      <c r="C666" s="12">
        <v>1456</v>
      </c>
      <c r="F666"/>
    </row>
    <row r="667" spans="1:6" x14ac:dyDescent="0.2">
      <c r="A667" s="11" t="s">
        <v>45</v>
      </c>
      <c r="B667" s="11">
        <v>44043</v>
      </c>
      <c r="C667" s="12">
        <v>1112</v>
      </c>
      <c r="F667"/>
    </row>
    <row r="668" spans="1:6" x14ac:dyDescent="0.2">
      <c r="A668" s="11" t="s">
        <v>45</v>
      </c>
      <c r="B668" s="11">
        <v>44074</v>
      </c>
      <c r="C668" s="12">
        <v>1116</v>
      </c>
      <c r="F668"/>
    </row>
    <row r="669" spans="1:6" x14ac:dyDescent="0.2">
      <c r="A669" s="11" t="s">
        <v>45</v>
      </c>
      <c r="B669" s="11">
        <v>44104</v>
      </c>
      <c r="C669" s="12">
        <v>939</v>
      </c>
      <c r="F669"/>
    </row>
    <row r="670" spans="1:6" x14ac:dyDescent="0.2">
      <c r="A670" s="11" t="s">
        <v>45</v>
      </c>
      <c r="B670" s="11">
        <v>44135</v>
      </c>
      <c r="C670" s="12">
        <v>1282</v>
      </c>
      <c r="F670"/>
    </row>
    <row r="671" spans="1:6" x14ac:dyDescent="0.2">
      <c r="A671" s="11" t="s">
        <v>45</v>
      </c>
      <c r="B671" s="11">
        <v>44165</v>
      </c>
      <c r="C671" s="12">
        <v>1285</v>
      </c>
      <c r="F671"/>
    </row>
    <row r="672" spans="1:6" x14ac:dyDescent="0.2">
      <c r="A672" s="11" t="s">
        <v>45</v>
      </c>
      <c r="B672" s="11">
        <v>44196</v>
      </c>
      <c r="C672" s="12">
        <v>1452</v>
      </c>
      <c r="F672"/>
    </row>
    <row r="673" spans="1:6" x14ac:dyDescent="0.2">
      <c r="A673" s="11" t="s">
        <v>45</v>
      </c>
      <c r="B673" s="11">
        <v>44377</v>
      </c>
      <c r="C673" s="12">
        <v>1480</v>
      </c>
      <c r="F673"/>
    </row>
    <row r="674" spans="1:6" x14ac:dyDescent="0.2">
      <c r="A674" s="11" t="s">
        <v>45</v>
      </c>
      <c r="B674" s="11">
        <v>44347</v>
      </c>
      <c r="C674" s="12">
        <v>1869</v>
      </c>
      <c r="F674"/>
    </row>
    <row r="675" spans="1:6" x14ac:dyDescent="0.2">
      <c r="A675" s="11" t="s">
        <v>45</v>
      </c>
      <c r="B675" s="11">
        <v>44316</v>
      </c>
      <c r="C675" s="12">
        <v>2242</v>
      </c>
      <c r="F675"/>
    </row>
    <row r="676" spans="1:6" x14ac:dyDescent="0.2">
      <c r="A676" s="11" t="s">
        <v>45</v>
      </c>
      <c r="B676" s="11">
        <v>44286</v>
      </c>
      <c r="C676" s="12">
        <v>1655</v>
      </c>
      <c r="F676"/>
    </row>
    <row r="677" spans="1:6" x14ac:dyDescent="0.2">
      <c r="A677" s="11" t="s">
        <v>45</v>
      </c>
      <c r="B677" s="11">
        <v>44255</v>
      </c>
      <c r="C677" s="12">
        <v>1693</v>
      </c>
      <c r="F677"/>
    </row>
    <row r="678" spans="1:6" x14ac:dyDescent="0.2">
      <c r="A678" s="11" t="s">
        <v>45</v>
      </c>
      <c r="B678" s="11">
        <v>44227</v>
      </c>
      <c r="C678" s="12">
        <v>1275</v>
      </c>
      <c r="F678"/>
    </row>
    <row r="679" spans="1:6" x14ac:dyDescent="0.2">
      <c r="A679" s="11" t="s">
        <v>42</v>
      </c>
      <c r="B679" s="11">
        <v>43861</v>
      </c>
      <c r="C679" s="12">
        <v>1207</v>
      </c>
      <c r="F679"/>
    </row>
    <row r="680" spans="1:6" x14ac:dyDescent="0.2">
      <c r="A680" s="11" t="s">
        <v>42</v>
      </c>
      <c r="B680" s="11">
        <v>43890</v>
      </c>
      <c r="C680" s="12">
        <v>1530</v>
      </c>
      <c r="F680"/>
    </row>
    <row r="681" spans="1:6" x14ac:dyDescent="0.2">
      <c r="A681" s="11" t="s">
        <v>42</v>
      </c>
      <c r="B681" s="11">
        <v>43921</v>
      </c>
      <c r="C681" s="12">
        <v>1532</v>
      </c>
      <c r="F681"/>
    </row>
    <row r="682" spans="1:6" x14ac:dyDescent="0.2">
      <c r="A682" s="11" t="s">
        <v>42</v>
      </c>
      <c r="B682" s="11">
        <v>43951</v>
      </c>
      <c r="C682" s="12">
        <v>2014</v>
      </c>
      <c r="F682"/>
    </row>
    <row r="683" spans="1:6" x14ac:dyDescent="0.2">
      <c r="A683" s="11" t="s">
        <v>42</v>
      </c>
      <c r="B683" s="11">
        <v>43982</v>
      </c>
      <c r="C683" s="12">
        <v>1688</v>
      </c>
      <c r="F683"/>
    </row>
    <row r="684" spans="1:6" x14ac:dyDescent="0.2">
      <c r="A684" s="11" t="s">
        <v>42</v>
      </c>
      <c r="B684" s="11">
        <v>44012</v>
      </c>
      <c r="C684" s="12">
        <v>1368</v>
      </c>
      <c r="F684"/>
    </row>
    <row r="685" spans="1:6" x14ac:dyDescent="0.2">
      <c r="A685" s="11" t="s">
        <v>42</v>
      </c>
      <c r="B685" s="11">
        <v>44043</v>
      </c>
      <c r="C685" s="12">
        <v>1047</v>
      </c>
      <c r="F685"/>
    </row>
    <row r="686" spans="1:6" x14ac:dyDescent="0.2">
      <c r="A686" s="11" t="s">
        <v>42</v>
      </c>
      <c r="B686" s="11">
        <v>44074</v>
      </c>
      <c r="C686" s="12">
        <v>1050</v>
      </c>
      <c r="F686"/>
    </row>
    <row r="687" spans="1:6" x14ac:dyDescent="0.2">
      <c r="A687" s="11" t="s">
        <v>42</v>
      </c>
      <c r="B687" s="11">
        <v>44104</v>
      </c>
      <c r="C687" s="12">
        <v>890</v>
      </c>
      <c r="F687"/>
    </row>
    <row r="688" spans="1:6" x14ac:dyDescent="0.2">
      <c r="A688" s="11" t="s">
        <v>42</v>
      </c>
      <c r="B688" s="11">
        <v>44135</v>
      </c>
      <c r="C688" s="12">
        <v>1208</v>
      </c>
      <c r="F688"/>
    </row>
    <row r="689" spans="1:6" x14ac:dyDescent="0.2">
      <c r="A689" s="11" t="s">
        <v>42</v>
      </c>
      <c r="B689" s="11">
        <v>44165</v>
      </c>
      <c r="C689" s="12">
        <v>1205</v>
      </c>
      <c r="F689"/>
    </row>
    <row r="690" spans="1:6" x14ac:dyDescent="0.2">
      <c r="A690" s="11" t="s">
        <v>42</v>
      </c>
      <c r="B690" s="11">
        <v>44196</v>
      </c>
      <c r="C690" s="12">
        <v>1366</v>
      </c>
      <c r="F690"/>
    </row>
    <row r="691" spans="1:6" x14ac:dyDescent="0.2">
      <c r="A691" s="11" t="s">
        <v>42</v>
      </c>
      <c r="B691" s="11">
        <v>44377</v>
      </c>
      <c r="C691" s="12">
        <v>1397</v>
      </c>
      <c r="F691"/>
    </row>
    <row r="692" spans="1:6" x14ac:dyDescent="0.2">
      <c r="A692" s="11" t="s">
        <v>42</v>
      </c>
      <c r="B692" s="11">
        <v>44347</v>
      </c>
      <c r="C692" s="12">
        <v>1757</v>
      </c>
      <c r="F692"/>
    </row>
    <row r="693" spans="1:6" x14ac:dyDescent="0.2">
      <c r="A693" s="11" t="s">
        <v>42</v>
      </c>
      <c r="B693" s="11">
        <v>44316</v>
      </c>
      <c r="C693" s="12">
        <v>2092</v>
      </c>
      <c r="F693"/>
    </row>
    <row r="694" spans="1:6" x14ac:dyDescent="0.2">
      <c r="A694" s="11" t="s">
        <v>42</v>
      </c>
      <c r="B694" s="11">
        <v>44286</v>
      </c>
      <c r="C694" s="12">
        <v>1544</v>
      </c>
      <c r="F694"/>
    </row>
    <row r="695" spans="1:6" x14ac:dyDescent="0.2">
      <c r="A695" s="11" t="s">
        <v>42</v>
      </c>
      <c r="B695" s="11">
        <v>44255</v>
      </c>
      <c r="C695" s="12">
        <v>1547</v>
      </c>
      <c r="F695"/>
    </row>
    <row r="696" spans="1:6" x14ac:dyDescent="0.2">
      <c r="A696" s="11" t="s">
        <v>42</v>
      </c>
      <c r="B696" s="11">
        <v>44227</v>
      </c>
      <c r="C696" s="12">
        <v>1265</v>
      </c>
      <c r="F696"/>
    </row>
    <row r="697" spans="1:6" x14ac:dyDescent="0.2">
      <c r="A697" s="11" t="s">
        <v>50</v>
      </c>
      <c r="B697" s="11">
        <v>43861</v>
      </c>
      <c r="C697" s="12">
        <v>3405</v>
      </c>
      <c r="F697"/>
    </row>
    <row r="698" spans="1:6" x14ac:dyDescent="0.2">
      <c r="A698" s="11" t="s">
        <v>50</v>
      </c>
      <c r="B698" s="11">
        <v>43890</v>
      </c>
      <c r="C698" s="12">
        <v>3827</v>
      </c>
      <c r="F698"/>
    </row>
    <row r="699" spans="1:6" x14ac:dyDescent="0.2">
      <c r="A699" s="11" t="s">
        <v>50</v>
      </c>
      <c r="B699" s="11">
        <v>43921</v>
      </c>
      <c r="C699" s="12">
        <v>4248</v>
      </c>
      <c r="F699"/>
    </row>
    <row r="700" spans="1:6" x14ac:dyDescent="0.2">
      <c r="A700" s="11" t="s">
        <v>50</v>
      </c>
      <c r="B700" s="11">
        <v>43951</v>
      </c>
      <c r="C700" s="12">
        <v>5101</v>
      </c>
      <c r="F700"/>
    </row>
    <row r="701" spans="1:6" x14ac:dyDescent="0.2">
      <c r="A701" s="11" t="s">
        <v>50</v>
      </c>
      <c r="B701" s="11">
        <v>43982</v>
      </c>
      <c r="C701" s="12">
        <v>4675</v>
      </c>
      <c r="F701"/>
    </row>
    <row r="702" spans="1:6" x14ac:dyDescent="0.2">
      <c r="A702" s="11" t="s">
        <v>50</v>
      </c>
      <c r="B702" s="11">
        <v>44012</v>
      </c>
      <c r="C702" s="12">
        <v>3400</v>
      </c>
      <c r="F702"/>
    </row>
    <row r="703" spans="1:6" x14ac:dyDescent="0.2">
      <c r="A703" s="11" t="s">
        <v>50</v>
      </c>
      <c r="B703" s="11">
        <v>44043</v>
      </c>
      <c r="C703" s="12">
        <v>2976</v>
      </c>
      <c r="F703"/>
    </row>
    <row r="704" spans="1:6" x14ac:dyDescent="0.2">
      <c r="A704" s="11" t="s">
        <v>50</v>
      </c>
      <c r="B704" s="11">
        <v>44074</v>
      </c>
      <c r="C704" s="12">
        <v>2552</v>
      </c>
      <c r="F704"/>
    </row>
    <row r="705" spans="1:6" x14ac:dyDescent="0.2">
      <c r="A705" s="11" t="s">
        <v>50</v>
      </c>
      <c r="B705" s="11">
        <v>44104</v>
      </c>
      <c r="C705" s="12">
        <v>2550</v>
      </c>
      <c r="F705"/>
    </row>
    <row r="706" spans="1:6" x14ac:dyDescent="0.2">
      <c r="A706" s="11" t="s">
        <v>50</v>
      </c>
      <c r="B706" s="11">
        <v>44135</v>
      </c>
      <c r="C706" s="12">
        <v>2975</v>
      </c>
      <c r="F706"/>
    </row>
    <row r="707" spans="1:6" x14ac:dyDescent="0.2">
      <c r="A707" s="11" t="s">
        <v>50</v>
      </c>
      <c r="B707" s="11">
        <v>44165</v>
      </c>
      <c r="C707" s="12">
        <v>3399</v>
      </c>
      <c r="F707"/>
    </row>
    <row r="708" spans="1:6" x14ac:dyDescent="0.2">
      <c r="A708" s="11" t="s">
        <v>50</v>
      </c>
      <c r="B708" s="11">
        <v>44196</v>
      </c>
      <c r="C708" s="12">
        <v>3404</v>
      </c>
      <c r="F708"/>
    </row>
    <row r="709" spans="1:6" x14ac:dyDescent="0.2">
      <c r="A709" s="11" t="s">
        <v>50</v>
      </c>
      <c r="B709" s="11">
        <v>44377</v>
      </c>
      <c r="C709" s="12">
        <v>3501</v>
      </c>
      <c r="F709"/>
    </row>
    <row r="710" spans="1:6" x14ac:dyDescent="0.2">
      <c r="A710" s="11" t="s">
        <v>50</v>
      </c>
      <c r="B710" s="11">
        <v>44347</v>
      </c>
      <c r="C710" s="12">
        <v>4768</v>
      </c>
      <c r="F710"/>
    </row>
    <row r="711" spans="1:6" x14ac:dyDescent="0.2">
      <c r="A711" s="11" t="s">
        <v>50</v>
      </c>
      <c r="B711" s="11">
        <v>44316</v>
      </c>
      <c r="C711" s="12">
        <v>5254</v>
      </c>
      <c r="F711"/>
    </row>
    <row r="712" spans="1:6" x14ac:dyDescent="0.2">
      <c r="A712" s="11" t="s">
        <v>50</v>
      </c>
      <c r="B712" s="11">
        <v>44286</v>
      </c>
      <c r="C712" s="12">
        <v>4212</v>
      </c>
      <c r="F712"/>
    </row>
    <row r="713" spans="1:6" x14ac:dyDescent="0.2">
      <c r="A713" s="11" t="s">
        <v>50</v>
      </c>
      <c r="B713" s="11">
        <v>44255</v>
      </c>
      <c r="C713" s="12">
        <v>3808</v>
      </c>
      <c r="F713"/>
    </row>
    <row r="714" spans="1:6" x14ac:dyDescent="0.2">
      <c r="A714" s="11" t="s">
        <v>50</v>
      </c>
      <c r="B714" s="11">
        <v>44227</v>
      </c>
      <c r="C714" s="12">
        <v>3575</v>
      </c>
      <c r="F714"/>
    </row>
    <row r="715" spans="1:6" x14ac:dyDescent="0.2">
      <c r="A715" s="11" t="s">
        <v>18</v>
      </c>
      <c r="B715" s="11">
        <v>43861</v>
      </c>
      <c r="C715" s="12">
        <v>627</v>
      </c>
      <c r="F715"/>
    </row>
    <row r="716" spans="1:6" x14ac:dyDescent="0.2">
      <c r="A716" s="11" t="s">
        <v>18</v>
      </c>
      <c r="B716" s="11">
        <v>43890</v>
      </c>
      <c r="C716" s="12">
        <v>495</v>
      </c>
      <c r="F716"/>
    </row>
    <row r="717" spans="1:6" x14ac:dyDescent="0.2">
      <c r="A717" s="11" t="s">
        <v>18</v>
      </c>
      <c r="B717" s="11">
        <v>43921</v>
      </c>
      <c r="C717" s="12">
        <v>755</v>
      </c>
      <c r="F717"/>
    </row>
    <row r="718" spans="1:6" x14ac:dyDescent="0.2">
      <c r="A718" s="11" t="s">
        <v>18</v>
      </c>
      <c r="B718" s="11">
        <v>43951</v>
      </c>
      <c r="C718" s="12">
        <v>689</v>
      </c>
      <c r="F718"/>
    </row>
    <row r="719" spans="1:6" x14ac:dyDescent="0.2">
      <c r="A719" s="11" t="s">
        <v>18</v>
      </c>
      <c r="B719" s="11">
        <v>43982</v>
      </c>
      <c r="C719" s="12">
        <v>817</v>
      </c>
      <c r="F719"/>
    </row>
    <row r="720" spans="1:6" x14ac:dyDescent="0.2">
      <c r="A720" s="11" t="s">
        <v>18</v>
      </c>
      <c r="B720" s="11">
        <v>44012</v>
      </c>
      <c r="C720" s="12">
        <v>426</v>
      </c>
      <c r="F720"/>
    </row>
    <row r="721" spans="1:6" x14ac:dyDescent="0.2">
      <c r="A721" s="11" t="s">
        <v>18</v>
      </c>
      <c r="B721" s="11">
        <v>44043</v>
      </c>
      <c r="C721" s="12">
        <v>559</v>
      </c>
      <c r="F721"/>
    </row>
    <row r="722" spans="1:6" x14ac:dyDescent="0.2">
      <c r="A722" s="11" t="s">
        <v>18</v>
      </c>
      <c r="B722" s="11">
        <v>44074</v>
      </c>
      <c r="C722" s="12">
        <v>300</v>
      </c>
      <c r="F722"/>
    </row>
    <row r="723" spans="1:6" x14ac:dyDescent="0.2">
      <c r="A723" s="11" t="s">
        <v>18</v>
      </c>
      <c r="B723" s="11">
        <v>44104</v>
      </c>
      <c r="C723" s="12">
        <v>493</v>
      </c>
      <c r="F723"/>
    </row>
    <row r="724" spans="1:6" x14ac:dyDescent="0.2">
      <c r="A724" s="11" t="s">
        <v>18</v>
      </c>
      <c r="B724" s="11">
        <v>44135</v>
      </c>
      <c r="C724" s="12">
        <v>364</v>
      </c>
      <c r="F724"/>
    </row>
    <row r="725" spans="1:6" x14ac:dyDescent="0.2">
      <c r="A725" s="11" t="s">
        <v>18</v>
      </c>
      <c r="B725" s="11">
        <v>44165</v>
      </c>
      <c r="C725" s="12">
        <v>627</v>
      </c>
      <c r="F725"/>
    </row>
    <row r="726" spans="1:6" x14ac:dyDescent="0.2">
      <c r="A726" s="11" t="s">
        <v>18</v>
      </c>
      <c r="B726" s="11">
        <v>44196</v>
      </c>
      <c r="C726" s="12">
        <v>429</v>
      </c>
      <c r="F726"/>
    </row>
    <row r="727" spans="1:6" x14ac:dyDescent="0.2">
      <c r="A727" s="11" t="s">
        <v>18</v>
      </c>
      <c r="B727" s="11">
        <v>44377</v>
      </c>
      <c r="C727" s="12">
        <v>441</v>
      </c>
      <c r="F727"/>
    </row>
    <row r="728" spans="1:6" x14ac:dyDescent="0.2">
      <c r="A728" s="11" t="s">
        <v>18</v>
      </c>
      <c r="B728" s="11">
        <v>44347</v>
      </c>
      <c r="C728" s="12">
        <v>813</v>
      </c>
      <c r="F728"/>
    </row>
    <row r="729" spans="1:6" x14ac:dyDescent="0.2">
      <c r="A729" s="11" t="s">
        <v>18</v>
      </c>
      <c r="B729" s="11">
        <v>44316</v>
      </c>
      <c r="C729" s="12">
        <v>689</v>
      </c>
      <c r="F729"/>
    </row>
    <row r="730" spans="1:6" x14ac:dyDescent="0.2">
      <c r="A730" s="11" t="s">
        <v>18</v>
      </c>
      <c r="B730" s="11">
        <v>44286</v>
      </c>
      <c r="C730" s="12">
        <v>769</v>
      </c>
      <c r="F730"/>
    </row>
    <row r="731" spans="1:6" x14ac:dyDescent="0.2">
      <c r="A731" s="11" t="s">
        <v>18</v>
      </c>
      <c r="B731" s="11">
        <v>44255</v>
      </c>
      <c r="C731" s="12">
        <v>504</v>
      </c>
      <c r="F731"/>
    </row>
    <row r="732" spans="1:6" x14ac:dyDescent="0.2">
      <c r="A732" s="11" t="s">
        <v>18</v>
      </c>
      <c r="B732" s="11">
        <v>44227</v>
      </c>
      <c r="C732" s="12">
        <v>618</v>
      </c>
      <c r="F732"/>
    </row>
    <row r="733" spans="1:6" x14ac:dyDescent="0.2">
      <c r="A733" s="11" t="s">
        <v>20</v>
      </c>
      <c r="B733" s="11">
        <v>43861</v>
      </c>
      <c r="C733" s="12">
        <v>19825</v>
      </c>
      <c r="F733"/>
    </row>
    <row r="734" spans="1:6" x14ac:dyDescent="0.2">
      <c r="A734" s="11" t="s">
        <v>20</v>
      </c>
      <c r="B734" s="11">
        <v>43890</v>
      </c>
      <c r="C734" s="12">
        <v>28323</v>
      </c>
      <c r="F734"/>
    </row>
    <row r="735" spans="1:6" x14ac:dyDescent="0.2">
      <c r="A735" s="11" t="s">
        <v>20</v>
      </c>
      <c r="B735" s="11">
        <v>43921</v>
      </c>
      <c r="C735" s="12">
        <v>25490</v>
      </c>
      <c r="F735"/>
    </row>
    <row r="736" spans="1:6" x14ac:dyDescent="0.2">
      <c r="A736" s="11" t="s">
        <v>20</v>
      </c>
      <c r="B736" s="11">
        <v>43951</v>
      </c>
      <c r="C736" s="12">
        <v>36816</v>
      </c>
      <c r="F736"/>
    </row>
    <row r="737" spans="1:6" x14ac:dyDescent="0.2">
      <c r="A737" s="11" t="s">
        <v>20</v>
      </c>
      <c r="B737" s="11">
        <v>43982</v>
      </c>
      <c r="C737" s="12">
        <v>28322</v>
      </c>
      <c r="F737"/>
    </row>
    <row r="738" spans="1:6" x14ac:dyDescent="0.2">
      <c r="A738" s="11" t="s">
        <v>20</v>
      </c>
      <c r="B738" s="11">
        <v>44012</v>
      </c>
      <c r="C738" s="12">
        <v>25486</v>
      </c>
      <c r="F738"/>
    </row>
    <row r="739" spans="1:6" x14ac:dyDescent="0.2">
      <c r="A739" s="11" t="s">
        <v>20</v>
      </c>
      <c r="B739" s="11">
        <v>44043</v>
      </c>
      <c r="C739" s="12">
        <v>16995</v>
      </c>
      <c r="F739"/>
    </row>
    <row r="740" spans="1:6" x14ac:dyDescent="0.2">
      <c r="A740" s="11" t="s">
        <v>20</v>
      </c>
      <c r="B740" s="11">
        <v>44074</v>
      </c>
      <c r="C740" s="12">
        <v>19826</v>
      </c>
      <c r="F740"/>
    </row>
    <row r="741" spans="1:6" x14ac:dyDescent="0.2">
      <c r="A741" s="11" t="s">
        <v>20</v>
      </c>
      <c r="B741" s="11">
        <v>44104</v>
      </c>
      <c r="C741" s="12">
        <v>14163</v>
      </c>
      <c r="F741"/>
    </row>
    <row r="742" spans="1:6" x14ac:dyDescent="0.2">
      <c r="A742" s="11" t="s">
        <v>20</v>
      </c>
      <c r="B742" s="11">
        <v>44135</v>
      </c>
      <c r="C742" s="12">
        <v>22655</v>
      </c>
      <c r="F742"/>
    </row>
    <row r="743" spans="1:6" x14ac:dyDescent="0.2">
      <c r="A743" s="11" t="s">
        <v>20</v>
      </c>
      <c r="B743" s="11">
        <v>44165</v>
      </c>
      <c r="C743" s="12">
        <v>19822</v>
      </c>
      <c r="F743"/>
    </row>
    <row r="744" spans="1:6" x14ac:dyDescent="0.2">
      <c r="A744" s="11" t="s">
        <v>20</v>
      </c>
      <c r="B744" s="11">
        <v>44196</v>
      </c>
      <c r="C744" s="12">
        <v>25485</v>
      </c>
      <c r="F744"/>
    </row>
    <row r="745" spans="1:6" x14ac:dyDescent="0.2">
      <c r="A745" s="11" t="s">
        <v>20</v>
      </c>
      <c r="B745" s="11">
        <v>44377</v>
      </c>
      <c r="C745" s="12">
        <v>26509</v>
      </c>
      <c r="F745"/>
    </row>
    <row r="746" spans="1:6" x14ac:dyDescent="0.2">
      <c r="A746" s="11" t="s">
        <v>20</v>
      </c>
      <c r="B746" s="11">
        <v>44347</v>
      </c>
      <c r="C746" s="12">
        <v>28176</v>
      </c>
      <c r="F746"/>
    </row>
    <row r="747" spans="1:6" x14ac:dyDescent="0.2">
      <c r="A747" s="11" t="s">
        <v>20</v>
      </c>
      <c r="B747" s="11">
        <v>44316</v>
      </c>
      <c r="C747" s="12">
        <v>37182</v>
      </c>
      <c r="F747"/>
    </row>
    <row r="748" spans="1:6" x14ac:dyDescent="0.2">
      <c r="A748" s="11" t="s">
        <v>20</v>
      </c>
      <c r="B748" s="11">
        <v>44286</v>
      </c>
      <c r="C748" s="12">
        <v>25741</v>
      </c>
      <c r="F748"/>
    </row>
    <row r="749" spans="1:6" x14ac:dyDescent="0.2">
      <c r="A749" s="11" t="s">
        <v>20</v>
      </c>
      <c r="B749" s="11">
        <v>44255</v>
      </c>
      <c r="C749" s="12">
        <v>28605</v>
      </c>
      <c r="F749"/>
    </row>
    <row r="750" spans="1:6" x14ac:dyDescent="0.2">
      <c r="A750" s="11" t="s">
        <v>20</v>
      </c>
      <c r="B750" s="11">
        <v>44227</v>
      </c>
      <c r="C750" s="12">
        <v>20218</v>
      </c>
      <c r="F750"/>
    </row>
    <row r="751" spans="1:6" x14ac:dyDescent="0.2">
      <c r="A751" s="11" t="s">
        <v>32</v>
      </c>
      <c r="B751" s="11">
        <v>43861</v>
      </c>
      <c r="C751" s="12">
        <v>967</v>
      </c>
      <c r="F751"/>
    </row>
    <row r="752" spans="1:6" x14ac:dyDescent="0.2">
      <c r="A752" s="11" t="s">
        <v>32</v>
      </c>
      <c r="B752" s="11">
        <v>43890</v>
      </c>
      <c r="C752" s="12">
        <v>1088</v>
      </c>
      <c r="F752"/>
    </row>
    <row r="753" spans="1:6" x14ac:dyDescent="0.2">
      <c r="A753" s="11" t="s">
        <v>32</v>
      </c>
      <c r="B753" s="11">
        <v>43921</v>
      </c>
      <c r="C753" s="12">
        <v>1209</v>
      </c>
      <c r="F753"/>
    </row>
    <row r="754" spans="1:6" x14ac:dyDescent="0.2">
      <c r="A754" s="11" t="s">
        <v>32</v>
      </c>
      <c r="B754" s="11">
        <v>43951</v>
      </c>
      <c r="C754" s="12">
        <v>1449</v>
      </c>
      <c r="F754"/>
    </row>
    <row r="755" spans="1:6" x14ac:dyDescent="0.2">
      <c r="A755" s="11" t="s">
        <v>32</v>
      </c>
      <c r="B755" s="11">
        <v>43982</v>
      </c>
      <c r="C755" s="12">
        <v>1327</v>
      </c>
      <c r="F755"/>
    </row>
    <row r="756" spans="1:6" x14ac:dyDescent="0.2">
      <c r="A756" s="11" t="s">
        <v>32</v>
      </c>
      <c r="B756" s="11">
        <v>44012</v>
      </c>
      <c r="C756" s="12">
        <v>964</v>
      </c>
      <c r="F756"/>
    </row>
    <row r="757" spans="1:6" x14ac:dyDescent="0.2">
      <c r="A757" s="11" t="s">
        <v>32</v>
      </c>
      <c r="B757" s="11">
        <v>44043</v>
      </c>
      <c r="C757" s="12">
        <v>844</v>
      </c>
      <c r="F757"/>
    </row>
    <row r="758" spans="1:6" x14ac:dyDescent="0.2">
      <c r="A758" s="11" t="s">
        <v>32</v>
      </c>
      <c r="B758" s="11">
        <v>44074</v>
      </c>
      <c r="C758" s="12">
        <v>728</v>
      </c>
      <c r="F758"/>
    </row>
    <row r="759" spans="1:6" x14ac:dyDescent="0.2">
      <c r="A759" s="11" t="s">
        <v>32</v>
      </c>
      <c r="B759" s="11">
        <v>44104</v>
      </c>
      <c r="C759" s="12">
        <v>729</v>
      </c>
      <c r="F759"/>
    </row>
    <row r="760" spans="1:6" x14ac:dyDescent="0.2">
      <c r="A760" s="11" t="s">
        <v>32</v>
      </c>
      <c r="B760" s="11">
        <v>44135</v>
      </c>
      <c r="C760" s="12">
        <v>849</v>
      </c>
      <c r="F760"/>
    </row>
    <row r="761" spans="1:6" x14ac:dyDescent="0.2">
      <c r="A761" s="11" t="s">
        <v>32</v>
      </c>
      <c r="B761" s="11">
        <v>44165</v>
      </c>
      <c r="C761" s="12">
        <v>970</v>
      </c>
      <c r="F761"/>
    </row>
    <row r="762" spans="1:6" x14ac:dyDescent="0.2">
      <c r="A762" s="11" t="s">
        <v>32</v>
      </c>
      <c r="B762" s="11">
        <v>44196</v>
      </c>
      <c r="C762" s="12">
        <v>965</v>
      </c>
      <c r="F762"/>
    </row>
    <row r="763" spans="1:6" x14ac:dyDescent="0.2">
      <c r="A763" s="11" t="s">
        <v>32</v>
      </c>
      <c r="B763" s="11">
        <v>44377</v>
      </c>
      <c r="C763" s="12">
        <v>985</v>
      </c>
      <c r="F763"/>
    </row>
    <row r="764" spans="1:6" x14ac:dyDescent="0.2">
      <c r="A764" s="11" t="s">
        <v>32</v>
      </c>
      <c r="B764" s="11">
        <v>44347</v>
      </c>
      <c r="C764" s="12">
        <v>1318</v>
      </c>
      <c r="F764"/>
    </row>
    <row r="765" spans="1:6" x14ac:dyDescent="0.2">
      <c r="A765" s="11" t="s">
        <v>32</v>
      </c>
      <c r="B765" s="11">
        <v>44316</v>
      </c>
      <c r="C765" s="12">
        <v>1435</v>
      </c>
      <c r="F765"/>
    </row>
    <row r="766" spans="1:6" x14ac:dyDescent="0.2">
      <c r="A766" s="11" t="s">
        <v>32</v>
      </c>
      <c r="B766" s="11">
        <v>44286</v>
      </c>
      <c r="C766" s="12">
        <v>1221</v>
      </c>
      <c r="F766"/>
    </row>
    <row r="767" spans="1:6" x14ac:dyDescent="0.2">
      <c r="A767" s="11" t="s">
        <v>32</v>
      </c>
      <c r="B767" s="11">
        <v>44255</v>
      </c>
      <c r="C767" s="12">
        <v>1076</v>
      </c>
      <c r="F767"/>
    </row>
    <row r="768" spans="1:6" x14ac:dyDescent="0.2">
      <c r="A768" s="11" t="s">
        <v>32</v>
      </c>
      <c r="B768" s="11">
        <v>44227</v>
      </c>
      <c r="C768" s="12">
        <v>998</v>
      </c>
      <c r="F768"/>
    </row>
    <row r="769" spans="1:6" x14ac:dyDescent="0.2">
      <c r="A769" s="11" t="s">
        <v>4</v>
      </c>
      <c r="B769" s="11">
        <v>43861</v>
      </c>
      <c r="C769" s="12">
        <v>82</v>
      </c>
      <c r="F769"/>
    </row>
    <row r="770" spans="1:6" x14ac:dyDescent="0.2">
      <c r="A770" s="11" t="s">
        <v>4</v>
      </c>
      <c r="B770" s="11">
        <v>43890</v>
      </c>
      <c r="C770" s="12">
        <v>101</v>
      </c>
      <c r="F770"/>
    </row>
    <row r="771" spans="1:6" x14ac:dyDescent="0.2">
      <c r="A771" s="11" t="s">
        <v>4</v>
      </c>
      <c r="B771" s="11">
        <v>43921</v>
      </c>
      <c r="C771" s="12">
        <v>102</v>
      </c>
      <c r="F771"/>
    </row>
    <row r="772" spans="1:6" x14ac:dyDescent="0.2">
      <c r="A772" s="11" t="s">
        <v>4</v>
      </c>
      <c r="B772" s="11">
        <v>43951</v>
      </c>
      <c r="C772" s="12">
        <v>126</v>
      </c>
      <c r="F772"/>
    </row>
    <row r="773" spans="1:6" x14ac:dyDescent="0.2">
      <c r="A773" s="11" t="s">
        <v>4</v>
      </c>
      <c r="B773" s="11">
        <v>43982</v>
      </c>
      <c r="C773" s="12">
        <v>108</v>
      </c>
      <c r="F773"/>
    </row>
    <row r="774" spans="1:6" x14ac:dyDescent="0.2">
      <c r="A774" s="11" t="s">
        <v>4</v>
      </c>
      <c r="B774" s="11">
        <v>44012</v>
      </c>
      <c r="C774" s="12">
        <v>88</v>
      </c>
      <c r="F774"/>
    </row>
    <row r="775" spans="1:6" x14ac:dyDescent="0.2">
      <c r="A775" s="11" t="s">
        <v>4</v>
      </c>
      <c r="B775" s="11">
        <v>44043</v>
      </c>
      <c r="C775" s="12">
        <v>68</v>
      </c>
      <c r="F775"/>
    </row>
    <row r="776" spans="1:6" x14ac:dyDescent="0.2">
      <c r="A776" s="11" t="s">
        <v>4</v>
      </c>
      <c r="B776" s="11">
        <v>44074</v>
      </c>
      <c r="C776" s="12">
        <v>70</v>
      </c>
      <c r="F776"/>
    </row>
    <row r="777" spans="1:6" x14ac:dyDescent="0.2">
      <c r="A777" s="11" t="s">
        <v>4</v>
      </c>
      <c r="B777" s="11">
        <v>44104</v>
      </c>
      <c r="C777" s="12">
        <v>58</v>
      </c>
      <c r="F777"/>
    </row>
    <row r="778" spans="1:6" x14ac:dyDescent="0.2">
      <c r="A778" s="11" t="s">
        <v>4</v>
      </c>
      <c r="B778" s="11">
        <v>44135</v>
      </c>
      <c r="C778" s="12">
        <v>76</v>
      </c>
      <c r="F778"/>
    </row>
    <row r="779" spans="1:6" x14ac:dyDescent="0.2">
      <c r="A779" s="11" t="s">
        <v>4</v>
      </c>
      <c r="B779" s="11">
        <v>44165</v>
      </c>
      <c r="C779" s="12">
        <v>81</v>
      </c>
      <c r="F779"/>
    </row>
    <row r="780" spans="1:6" x14ac:dyDescent="0.2">
      <c r="A780" s="11" t="s">
        <v>4</v>
      </c>
      <c r="B780" s="11">
        <v>44196</v>
      </c>
      <c r="C780" s="12">
        <v>88</v>
      </c>
      <c r="F780"/>
    </row>
    <row r="781" spans="1:6" x14ac:dyDescent="0.2">
      <c r="A781" s="11" t="s">
        <v>4</v>
      </c>
      <c r="B781" s="11">
        <v>44377</v>
      </c>
      <c r="C781" s="12">
        <v>91</v>
      </c>
      <c r="F781"/>
    </row>
    <row r="782" spans="1:6" x14ac:dyDescent="0.2">
      <c r="A782" s="11" t="s">
        <v>4</v>
      </c>
      <c r="B782" s="11">
        <v>44347</v>
      </c>
      <c r="C782" s="12">
        <v>109</v>
      </c>
      <c r="F782"/>
    </row>
    <row r="783" spans="1:6" x14ac:dyDescent="0.2">
      <c r="A783" s="11" t="s">
        <v>4</v>
      </c>
      <c r="B783" s="11">
        <v>44316</v>
      </c>
      <c r="C783" s="12">
        <v>130</v>
      </c>
      <c r="F783"/>
    </row>
    <row r="784" spans="1:6" x14ac:dyDescent="0.2">
      <c r="A784" s="11" t="s">
        <v>4</v>
      </c>
      <c r="B784" s="11">
        <v>44286</v>
      </c>
      <c r="C784" s="12">
        <v>105</v>
      </c>
      <c r="F784"/>
    </row>
    <row r="785" spans="1:6" x14ac:dyDescent="0.2">
      <c r="A785" s="11" t="s">
        <v>4</v>
      </c>
      <c r="B785" s="11">
        <v>44255</v>
      </c>
      <c r="C785" s="12">
        <v>98</v>
      </c>
      <c r="F785"/>
    </row>
    <row r="786" spans="1:6" x14ac:dyDescent="0.2">
      <c r="A786" s="11" t="s">
        <v>4</v>
      </c>
      <c r="B786" s="11">
        <v>44227</v>
      </c>
      <c r="C786" s="12">
        <v>77</v>
      </c>
      <c r="F786"/>
    </row>
    <row r="787" spans="1:6" x14ac:dyDescent="0.2">
      <c r="A787" s="11" t="s">
        <v>19</v>
      </c>
      <c r="B787" s="11">
        <v>43861</v>
      </c>
      <c r="C787" s="12">
        <v>568</v>
      </c>
      <c r="F787"/>
    </row>
    <row r="788" spans="1:6" x14ac:dyDescent="0.2">
      <c r="A788" s="11" t="s">
        <v>19</v>
      </c>
      <c r="B788" s="11">
        <v>43890</v>
      </c>
      <c r="C788" s="12">
        <v>636</v>
      </c>
      <c r="F788"/>
    </row>
    <row r="789" spans="1:6" x14ac:dyDescent="0.2">
      <c r="A789" s="11" t="s">
        <v>19</v>
      </c>
      <c r="B789" s="11">
        <v>43921</v>
      </c>
      <c r="C789" s="12">
        <v>707</v>
      </c>
      <c r="F789"/>
    </row>
    <row r="790" spans="1:6" x14ac:dyDescent="0.2">
      <c r="A790" s="11" t="s">
        <v>19</v>
      </c>
      <c r="B790" s="11">
        <v>43951</v>
      </c>
      <c r="C790" s="12">
        <v>849</v>
      </c>
      <c r="F790"/>
    </row>
    <row r="791" spans="1:6" x14ac:dyDescent="0.2">
      <c r="A791" s="11" t="s">
        <v>19</v>
      </c>
      <c r="B791" s="11">
        <v>43982</v>
      </c>
      <c r="C791" s="12">
        <v>779</v>
      </c>
      <c r="F791"/>
    </row>
    <row r="792" spans="1:6" x14ac:dyDescent="0.2">
      <c r="A792" s="11" t="s">
        <v>19</v>
      </c>
      <c r="B792" s="11">
        <v>44012</v>
      </c>
      <c r="C792" s="12">
        <v>566</v>
      </c>
      <c r="F792"/>
    </row>
    <row r="793" spans="1:6" x14ac:dyDescent="0.2">
      <c r="A793" s="11" t="s">
        <v>19</v>
      </c>
      <c r="B793" s="11">
        <v>44043</v>
      </c>
      <c r="C793" s="12">
        <v>498</v>
      </c>
      <c r="F793"/>
    </row>
    <row r="794" spans="1:6" x14ac:dyDescent="0.2">
      <c r="A794" s="11" t="s">
        <v>19</v>
      </c>
      <c r="B794" s="11">
        <v>44074</v>
      </c>
      <c r="C794" s="12">
        <v>426</v>
      </c>
      <c r="F794"/>
    </row>
    <row r="795" spans="1:6" x14ac:dyDescent="0.2">
      <c r="A795" s="11" t="s">
        <v>19</v>
      </c>
      <c r="B795" s="11">
        <v>44104</v>
      </c>
      <c r="C795" s="12">
        <v>423</v>
      </c>
      <c r="F795"/>
    </row>
    <row r="796" spans="1:6" x14ac:dyDescent="0.2">
      <c r="A796" s="11" t="s">
        <v>19</v>
      </c>
      <c r="B796" s="11">
        <v>44135</v>
      </c>
      <c r="C796" s="12">
        <v>495</v>
      </c>
      <c r="F796"/>
    </row>
    <row r="797" spans="1:6" x14ac:dyDescent="0.2">
      <c r="A797" s="11" t="s">
        <v>19</v>
      </c>
      <c r="B797" s="11">
        <v>44165</v>
      </c>
      <c r="C797" s="12">
        <v>569</v>
      </c>
      <c r="F797"/>
    </row>
    <row r="798" spans="1:6" x14ac:dyDescent="0.2">
      <c r="A798" s="11" t="s">
        <v>19</v>
      </c>
      <c r="B798" s="11">
        <v>44196</v>
      </c>
      <c r="C798" s="12">
        <v>567</v>
      </c>
      <c r="F798"/>
    </row>
    <row r="799" spans="1:6" x14ac:dyDescent="0.2">
      <c r="A799" s="11" t="s">
        <v>19</v>
      </c>
      <c r="B799" s="11">
        <v>44377</v>
      </c>
      <c r="C799" s="12">
        <v>563</v>
      </c>
      <c r="F799"/>
    </row>
    <row r="800" spans="1:6" x14ac:dyDescent="0.2">
      <c r="A800" s="11" t="s">
        <v>19</v>
      </c>
      <c r="B800" s="11">
        <v>44347</v>
      </c>
      <c r="C800" s="12">
        <v>789</v>
      </c>
      <c r="F800"/>
    </row>
    <row r="801" spans="1:6" x14ac:dyDescent="0.2">
      <c r="A801" s="11" t="s">
        <v>19</v>
      </c>
      <c r="B801" s="11">
        <v>44316</v>
      </c>
      <c r="C801" s="12">
        <v>862</v>
      </c>
      <c r="F801"/>
    </row>
    <row r="802" spans="1:6" x14ac:dyDescent="0.2">
      <c r="A802" s="11" t="s">
        <v>19</v>
      </c>
      <c r="B802" s="11">
        <v>44286</v>
      </c>
      <c r="C802" s="12">
        <v>702</v>
      </c>
      <c r="F802"/>
    </row>
    <row r="803" spans="1:6" x14ac:dyDescent="0.2">
      <c r="A803" s="11" t="s">
        <v>19</v>
      </c>
      <c r="B803" s="11">
        <v>44255</v>
      </c>
      <c r="C803" s="12">
        <v>652</v>
      </c>
      <c r="F803"/>
    </row>
    <row r="804" spans="1:6" x14ac:dyDescent="0.2">
      <c r="A804" s="11" t="s">
        <v>19</v>
      </c>
      <c r="B804" s="11">
        <v>44227</v>
      </c>
      <c r="C804" s="12">
        <v>557</v>
      </c>
      <c r="F804"/>
    </row>
    <row r="805" spans="1:6" x14ac:dyDescent="0.2">
      <c r="A805" s="11" t="s">
        <v>29</v>
      </c>
      <c r="B805" s="11">
        <v>43861</v>
      </c>
      <c r="C805" s="12">
        <v>902</v>
      </c>
      <c r="F805"/>
    </row>
    <row r="806" spans="1:6" x14ac:dyDescent="0.2">
      <c r="A806" s="11" t="s">
        <v>29</v>
      </c>
      <c r="B806" s="11">
        <v>43890</v>
      </c>
      <c r="C806" s="12">
        <v>897</v>
      </c>
      <c r="F806"/>
    </row>
    <row r="807" spans="1:6" x14ac:dyDescent="0.2">
      <c r="A807" s="11" t="s">
        <v>29</v>
      </c>
      <c r="B807" s="11">
        <v>43921</v>
      </c>
      <c r="C807" s="12">
        <v>1112</v>
      </c>
      <c r="F807"/>
    </row>
    <row r="808" spans="1:6" x14ac:dyDescent="0.2">
      <c r="A808" s="11" t="s">
        <v>29</v>
      </c>
      <c r="B808" s="11">
        <v>43951</v>
      </c>
      <c r="C808" s="12">
        <v>1214</v>
      </c>
      <c r="F808"/>
    </row>
    <row r="809" spans="1:6" x14ac:dyDescent="0.2">
      <c r="A809" s="11" t="s">
        <v>29</v>
      </c>
      <c r="B809" s="11">
        <v>43982</v>
      </c>
      <c r="C809" s="12">
        <v>1219</v>
      </c>
      <c r="F809"/>
    </row>
    <row r="810" spans="1:6" x14ac:dyDescent="0.2">
      <c r="A810" s="11" t="s">
        <v>29</v>
      </c>
      <c r="B810" s="11">
        <v>44012</v>
      </c>
      <c r="C810" s="12">
        <v>795</v>
      </c>
      <c r="F810"/>
    </row>
    <row r="811" spans="1:6" x14ac:dyDescent="0.2">
      <c r="A811" s="11" t="s">
        <v>29</v>
      </c>
      <c r="B811" s="11">
        <v>44043</v>
      </c>
      <c r="C811" s="12">
        <v>794</v>
      </c>
      <c r="F811"/>
    </row>
    <row r="812" spans="1:6" x14ac:dyDescent="0.2">
      <c r="A812" s="11" t="s">
        <v>29</v>
      </c>
      <c r="B812" s="11">
        <v>44074</v>
      </c>
      <c r="C812" s="12">
        <v>581</v>
      </c>
      <c r="F812"/>
    </row>
    <row r="813" spans="1:6" x14ac:dyDescent="0.2">
      <c r="A813" s="11" t="s">
        <v>29</v>
      </c>
      <c r="B813" s="11">
        <v>44104</v>
      </c>
      <c r="C813" s="12">
        <v>690</v>
      </c>
      <c r="F813"/>
    </row>
    <row r="814" spans="1:6" x14ac:dyDescent="0.2">
      <c r="A814" s="11" t="s">
        <v>29</v>
      </c>
      <c r="B814" s="11">
        <v>44135</v>
      </c>
      <c r="C814" s="12">
        <v>690</v>
      </c>
      <c r="F814"/>
    </row>
    <row r="815" spans="1:6" x14ac:dyDescent="0.2">
      <c r="A815" s="11" t="s">
        <v>29</v>
      </c>
      <c r="B815" s="11">
        <v>44165</v>
      </c>
      <c r="C815" s="12">
        <v>899</v>
      </c>
      <c r="F815"/>
    </row>
    <row r="816" spans="1:6" x14ac:dyDescent="0.2">
      <c r="A816" s="11" t="s">
        <v>29</v>
      </c>
      <c r="B816" s="11">
        <v>44196</v>
      </c>
      <c r="C816" s="12">
        <v>793</v>
      </c>
      <c r="F816"/>
    </row>
    <row r="817" spans="1:6" x14ac:dyDescent="0.2">
      <c r="A817" s="11" t="s">
        <v>29</v>
      </c>
      <c r="B817" s="11">
        <v>44377</v>
      </c>
      <c r="C817" s="12">
        <v>820</v>
      </c>
      <c r="F817"/>
    </row>
    <row r="818" spans="1:6" x14ac:dyDescent="0.2">
      <c r="A818" s="11" t="s">
        <v>29</v>
      </c>
      <c r="B818" s="11">
        <v>44347</v>
      </c>
      <c r="C818" s="12">
        <v>1231</v>
      </c>
      <c r="F818"/>
    </row>
    <row r="819" spans="1:6" x14ac:dyDescent="0.2">
      <c r="A819" s="11" t="s">
        <v>29</v>
      </c>
      <c r="B819" s="11">
        <v>44316</v>
      </c>
      <c r="C819" s="12">
        <v>1204</v>
      </c>
      <c r="F819"/>
    </row>
    <row r="820" spans="1:6" x14ac:dyDescent="0.2">
      <c r="A820" s="11" t="s">
        <v>29</v>
      </c>
      <c r="B820" s="11">
        <v>44286</v>
      </c>
      <c r="C820" s="12">
        <v>1120</v>
      </c>
      <c r="F820"/>
    </row>
    <row r="821" spans="1:6" x14ac:dyDescent="0.2">
      <c r="A821" s="11" t="s">
        <v>29</v>
      </c>
      <c r="B821" s="11">
        <v>44255</v>
      </c>
      <c r="C821" s="12">
        <v>945</v>
      </c>
      <c r="F821"/>
    </row>
    <row r="822" spans="1:6" x14ac:dyDescent="0.2">
      <c r="A822" s="11" t="s">
        <v>29</v>
      </c>
      <c r="B822" s="11">
        <v>44227</v>
      </c>
      <c r="C822" s="12">
        <v>936</v>
      </c>
      <c r="F822"/>
    </row>
    <row r="823" spans="1:6" x14ac:dyDescent="0.2">
      <c r="A823" s="11" t="s">
        <v>39</v>
      </c>
      <c r="B823" s="11">
        <v>43861</v>
      </c>
      <c r="C823" s="12">
        <v>1244</v>
      </c>
      <c r="F823"/>
    </row>
    <row r="824" spans="1:6" x14ac:dyDescent="0.2">
      <c r="A824" s="11" t="s">
        <v>39</v>
      </c>
      <c r="B824" s="11">
        <v>43890</v>
      </c>
      <c r="C824" s="12">
        <v>1240</v>
      </c>
      <c r="F824"/>
    </row>
    <row r="825" spans="1:6" x14ac:dyDescent="0.2">
      <c r="A825" s="11" t="s">
        <v>39</v>
      </c>
      <c r="B825" s="11">
        <v>43921</v>
      </c>
      <c r="C825" s="12">
        <v>1534</v>
      </c>
      <c r="F825"/>
    </row>
    <row r="826" spans="1:6" x14ac:dyDescent="0.2">
      <c r="A826" s="11" t="s">
        <v>39</v>
      </c>
      <c r="B826" s="11">
        <v>43951</v>
      </c>
      <c r="C826" s="12">
        <v>1675</v>
      </c>
      <c r="F826"/>
    </row>
    <row r="827" spans="1:6" x14ac:dyDescent="0.2">
      <c r="A827" s="11" t="s">
        <v>39</v>
      </c>
      <c r="B827" s="11">
        <v>43982</v>
      </c>
      <c r="C827" s="12">
        <v>1680</v>
      </c>
      <c r="F827"/>
    </row>
    <row r="828" spans="1:6" x14ac:dyDescent="0.2">
      <c r="A828" s="11" t="s">
        <v>39</v>
      </c>
      <c r="B828" s="11">
        <v>44012</v>
      </c>
      <c r="C828" s="12">
        <v>1094</v>
      </c>
      <c r="F828"/>
    </row>
    <row r="829" spans="1:6" x14ac:dyDescent="0.2">
      <c r="A829" s="11" t="s">
        <v>39</v>
      </c>
      <c r="B829" s="11">
        <v>44043</v>
      </c>
      <c r="C829" s="12">
        <v>1095</v>
      </c>
      <c r="F829"/>
    </row>
    <row r="830" spans="1:6" x14ac:dyDescent="0.2">
      <c r="A830" s="11" t="s">
        <v>39</v>
      </c>
      <c r="B830" s="11">
        <v>44074</v>
      </c>
      <c r="C830" s="12">
        <v>807</v>
      </c>
      <c r="F830"/>
    </row>
    <row r="831" spans="1:6" x14ac:dyDescent="0.2">
      <c r="A831" s="11" t="s">
        <v>39</v>
      </c>
      <c r="B831" s="11">
        <v>44104</v>
      </c>
      <c r="C831" s="12">
        <v>950</v>
      </c>
      <c r="F831"/>
    </row>
    <row r="832" spans="1:6" x14ac:dyDescent="0.2">
      <c r="A832" s="11" t="s">
        <v>39</v>
      </c>
      <c r="B832" s="11">
        <v>44135</v>
      </c>
      <c r="C832" s="12">
        <v>947</v>
      </c>
      <c r="F832"/>
    </row>
    <row r="833" spans="1:6" x14ac:dyDescent="0.2">
      <c r="A833" s="11" t="s">
        <v>39</v>
      </c>
      <c r="B833" s="11">
        <v>44165</v>
      </c>
      <c r="C833" s="12">
        <v>1239</v>
      </c>
      <c r="F833"/>
    </row>
    <row r="834" spans="1:6" x14ac:dyDescent="0.2">
      <c r="A834" s="11" t="s">
        <v>39</v>
      </c>
      <c r="B834" s="11">
        <v>44196</v>
      </c>
      <c r="C834" s="12">
        <v>1092</v>
      </c>
      <c r="F834"/>
    </row>
    <row r="835" spans="1:6" x14ac:dyDescent="0.2">
      <c r="A835" s="11" t="s">
        <v>39</v>
      </c>
      <c r="B835" s="11">
        <v>44377</v>
      </c>
      <c r="C835" s="12">
        <v>1153</v>
      </c>
      <c r="F835"/>
    </row>
    <row r="836" spans="1:6" x14ac:dyDescent="0.2">
      <c r="A836" s="11" t="s">
        <v>39</v>
      </c>
      <c r="B836" s="11">
        <v>44347</v>
      </c>
      <c r="C836" s="12">
        <v>1659</v>
      </c>
      <c r="F836"/>
    </row>
    <row r="837" spans="1:6" x14ac:dyDescent="0.2">
      <c r="A837" s="11" t="s">
        <v>39</v>
      </c>
      <c r="B837" s="11">
        <v>44316</v>
      </c>
      <c r="C837" s="12">
        <v>1710</v>
      </c>
      <c r="F837"/>
    </row>
    <row r="838" spans="1:6" x14ac:dyDescent="0.2">
      <c r="A838" s="11" t="s">
        <v>39</v>
      </c>
      <c r="B838" s="11">
        <v>44286</v>
      </c>
      <c r="C838" s="12">
        <v>1546</v>
      </c>
      <c r="F838"/>
    </row>
    <row r="839" spans="1:6" x14ac:dyDescent="0.2">
      <c r="A839" s="11" t="s">
        <v>39</v>
      </c>
      <c r="B839" s="11">
        <v>44255</v>
      </c>
      <c r="C839" s="12">
        <v>1289</v>
      </c>
      <c r="F839"/>
    </row>
    <row r="840" spans="1:6" x14ac:dyDescent="0.2">
      <c r="A840" s="11" t="s">
        <v>39</v>
      </c>
      <c r="B840" s="11">
        <v>44227</v>
      </c>
      <c r="C840" s="12">
        <v>1236</v>
      </c>
      <c r="F840"/>
    </row>
    <row r="841" spans="1:6" x14ac:dyDescent="0.2">
      <c r="A841" s="11" t="s">
        <v>47</v>
      </c>
      <c r="B841" s="11">
        <v>43861</v>
      </c>
      <c r="C841" s="12">
        <v>1362</v>
      </c>
      <c r="F841"/>
    </row>
    <row r="842" spans="1:6" x14ac:dyDescent="0.2">
      <c r="A842" s="11" t="s">
        <v>47</v>
      </c>
      <c r="B842" s="11">
        <v>43890</v>
      </c>
      <c r="C842" s="12">
        <v>1719</v>
      </c>
      <c r="F842"/>
    </row>
    <row r="843" spans="1:6" x14ac:dyDescent="0.2">
      <c r="A843" s="11" t="s">
        <v>47</v>
      </c>
      <c r="B843" s="11">
        <v>43921</v>
      </c>
      <c r="C843" s="12">
        <v>1717</v>
      </c>
      <c r="F843"/>
    </row>
    <row r="844" spans="1:6" x14ac:dyDescent="0.2">
      <c r="A844" s="11" t="s">
        <v>47</v>
      </c>
      <c r="B844" s="11">
        <v>43951</v>
      </c>
      <c r="C844" s="12">
        <v>2259</v>
      </c>
      <c r="F844"/>
    </row>
    <row r="845" spans="1:6" x14ac:dyDescent="0.2">
      <c r="A845" s="11" t="s">
        <v>47</v>
      </c>
      <c r="B845" s="11">
        <v>43982</v>
      </c>
      <c r="C845" s="12">
        <v>1898</v>
      </c>
      <c r="F845"/>
    </row>
    <row r="846" spans="1:6" x14ac:dyDescent="0.2">
      <c r="A846" s="11" t="s">
        <v>47</v>
      </c>
      <c r="B846" s="11">
        <v>44012</v>
      </c>
      <c r="C846" s="12">
        <v>1539</v>
      </c>
      <c r="F846"/>
    </row>
    <row r="847" spans="1:6" x14ac:dyDescent="0.2">
      <c r="A847" s="11" t="s">
        <v>47</v>
      </c>
      <c r="B847" s="11">
        <v>44043</v>
      </c>
      <c r="C847" s="12">
        <v>1180</v>
      </c>
      <c r="F847"/>
    </row>
    <row r="848" spans="1:6" x14ac:dyDescent="0.2">
      <c r="A848" s="11" t="s">
        <v>47</v>
      </c>
      <c r="B848" s="11">
        <v>44074</v>
      </c>
      <c r="C848" s="12">
        <v>1175</v>
      </c>
      <c r="F848"/>
    </row>
    <row r="849" spans="1:6" x14ac:dyDescent="0.2">
      <c r="A849" s="11" t="s">
        <v>47</v>
      </c>
      <c r="B849" s="11">
        <v>44104</v>
      </c>
      <c r="C849" s="12">
        <v>999</v>
      </c>
      <c r="F849"/>
    </row>
    <row r="850" spans="1:6" x14ac:dyDescent="0.2">
      <c r="A850" s="11" t="s">
        <v>47</v>
      </c>
      <c r="B850" s="11">
        <v>44135</v>
      </c>
      <c r="C850" s="12">
        <v>1361</v>
      </c>
      <c r="F850"/>
    </row>
    <row r="851" spans="1:6" x14ac:dyDescent="0.2">
      <c r="A851" s="11" t="s">
        <v>47</v>
      </c>
      <c r="B851" s="11">
        <v>44165</v>
      </c>
      <c r="C851" s="12">
        <v>1358</v>
      </c>
      <c r="F851"/>
    </row>
    <row r="852" spans="1:6" x14ac:dyDescent="0.2">
      <c r="A852" s="11" t="s">
        <v>47</v>
      </c>
      <c r="B852" s="11">
        <v>44196</v>
      </c>
      <c r="C852" s="12">
        <v>1542</v>
      </c>
      <c r="F852"/>
    </row>
    <row r="853" spans="1:6" x14ac:dyDescent="0.2">
      <c r="A853" s="11" t="s">
        <v>47</v>
      </c>
      <c r="B853" s="11">
        <v>44377</v>
      </c>
      <c r="C853" s="12">
        <v>1553</v>
      </c>
      <c r="F853"/>
    </row>
    <row r="854" spans="1:6" x14ac:dyDescent="0.2">
      <c r="A854" s="11" t="s">
        <v>47</v>
      </c>
      <c r="B854" s="11">
        <v>44347</v>
      </c>
      <c r="C854" s="12">
        <v>1998</v>
      </c>
      <c r="F854"/>
    </row>
    <row r="855" spans="1:6" x14ac:dyDescent="0.2">
      <c r="A855" s="11" t="s">
        <v>47</v>
      </c>
      <c r="B855" s="11">
        <v>44316</v>
      </c>
      <c r="C855" s="12">
        <v>2309</v>
      </c>
      <c r="F855"/>
    </row>
    <row r="856" spans="1:6" x14ac:dyDescent="0.2">
      <c r="A856" s="11" t="s">
        <v>47</v>
      </c>
      <c r="B856" s="11">
        <v>44286</v>
      </c>
      <c r="C856" s="12">
        <v>1701</v>
      </c>
      <c r="F856"/>
    </row>
    <row r="857" spans="1:6" x14ac:dyDescent="0.2">
      <c r="A857" s="11" t="s">
        <v>47</v>
      </c>
      <c r="B857" s="11">
        <v>44255</v>
      </c>
      <c r="C857" s="12">
        <v>1790</v>
      </c>
      <c r="F857"/>
    </row>
    <row r="858" spans="1:6" x14ac:dyDescent="0.2">
      <c r="A858" s="11" t="s">
        <v>47</v>
      </c>
      <c r="B858" s="11">
        <v>44227</v>
      </c>
      <c r="C858" s="12">
        <v>1353</v>
      </c>
      <c r="F858"/>
    </row>
    <row r="859" spans="1:6" x14ac:dyDescent="0.2">
      <c r="A859" s="11" t="s">
        <v>1</v>
      </c>
      <c r="B859" s="11">
        <v>43861</v>
      </c>
      <c r="C859" s="12">
        <v>28034</v>
      </c>
      <c r="F859"/>
    </row>
    <row r="860" spans="1:6" x14ac:dyDescent="0.2">
      <c r="A860" s="11" t="s">
        <v>1</v>
      </c>
      <c r="B860" s="11">
        <v>43890</v>
      </c>
      <c r="C860" s="12">
        <v>24922</v>
      </c>
      <c r="F860"/>
    </row>
    <row r="861" spans="1:6" x14ac:dyDescent="0.2">
      <c r="A861" s="11" t="s">
        <v>1</v>
      </c>
      <c r="B861" s="11">
        <v>43921</v>
      </c>
      <c r="C861" s="12">
        <v>34268</v>
      </c>
      <c r="F861"/>
    </row>
    <row r="862" spans="1:6" x14ac:dyDescent="0.2">
      <c r="A862" s="11" t="s">
        <v>1</v>
      </c>
      <c r="B862" s="11">
        <v>43951</v>
      </c>
      <c r="C862" s="12">
        <v>34268</v>
      </c>
      <c r="F862"/>
    </row>
    <row r="863" spans="1:6" x14ac:dyDescent="0.2">
      <c r="A863" s="11" t="s">
        <v>1</v>
      </c>
      <c r="B863" s="11">
        <v>43982</v>
      </c>
      <c r="C863" s="12">
        <v>37380</v>
      </c>
      <c r="F863"/>
    </row>
    <row r="864" spans="1:6" x14ac:dyDescent="0.2">
      <c r="A864" s="11" t="s">
        <v>1</v>
      </c>
      <c r="B864" s="11">
        <v>44012</v>
      </c>
      <c r="C864" s="12">
        <v>21809</v>
      </c>
      <c r="F864"/>
    </row>
    <row r="865" spans="1:6" x14ac:dyDescent="0.2">
      <c r="A865" s="11" t="s">
        <v>1</v>
      </c>
      <c r="B865" s="11">
        <v>44043</v>
      </c>
      <c r="C865" s="12">
        <v>24920</v>
      </c>
      <c r="F865"/>
    </row>
    <row r="866" spans="1:6" x14ac:dyDescent="0.2">
      <c r="A866" s="11" t="s">
        <v>1</v>
      </c>
      <c r="B866" s="11">
        <v>44074</v>
      </c>
      <c r="C866" s="12">
        <v>15576</v>
      </c>
      <c r="F866"/>
    </row>
    <row r="867" spans="1:6" x14ac:dyDescent="0.2">
      <c r="A867" s="11" t="s">
        <v>1</v>
      </c>
      <c r="B867" s="11">
        <v>44104</v>
      </c>
      <c r="C867" s="12">
        <v>21809</v>
      </c>
      <c r="F867"/>
    </row>
    <row r="868" spans="1:6" x14ac:dyDescent="0.2">
      <c r="A868" s="11" t="s">
        <v>1</v>
      </c>
      <c r="B868" s="11">
        <v>44135</v>
      </c>
      <c r="C868" s="12">
        <v>18694</v>
      </c>
      <c r="F868"/>
    </row>
    <row r="869" spans="1:6" x14ac:dyDescent="0.2">
      <c r="A869" s="11" t="s">
        <v>1</v>
      </c>
      <c r="B869" s="11">
        <v>44165</v>
      </c>
      <c r="C869" s="12">
        <v>28037</v>
      </c>
      <c r="F869"/>
    </row>
    <row r="870" spans="1:6" x14ac:dyDescent="0.2">
      <c r="A870" s="11" t="s">
        <v>1</v>
      </c>
      <c r="B870" s="11">
        <v>44196</v>
      </c>
      <c r="C870" s="12">
        <v>21809</v>
      </c>
      <c r="F870"/>
    </row>
    <row r="871" spans="1:6" x14ac:dyDescent="0.2">
      <c r="A871" s="11" t="s">
        <v>1</v>
      </c>
      <c r="B871" s="11">
        <v>44377</v>
      </c>
      <c r="C871" s="12">
        <v>22463</v>
      </c>
      <c r="F871"/>
    </row>
    <row r="872" spans="1:6" x14ac:dyDescent="0.2">
      <c r="A872" s="11" t="s">
        <v>1</v>
      </c>
      <c r="B872" s="11">
        <v>44347</v>
      </c>
      <c r="C872" s="12">
        <v>38501</v>
      </c>
      <c r="F872"/>
    </row>
    <row r="873" spans="1:6" x14ac:dyDescent="0.2">
      <c r="A873" s="11" t="s">
        <v>1</v>
      </c>
      <c r="B873" s="11">
        <v>44316</v>
      </c>
      <c r="C873" s="12">
        <v>33923</v>
      </c>
      <c r="F873"/>
    </row>
    <row r="874" spans="1:6" x14ac:dyDescent="0.2">
      <c r="A874" s="11" t="s">
        <v>1</v>
      </c>
      <c r="B874" s="11">
        <v>44286</v>
      </c>
      <c r="C874" s="12">
        <v>35291</v>
      </c>
      <c r="F874"/>
    </row>
    <row r="875" spans="1:6" x14ac:dyDescent="0.2">
      <c r="A875" s="11" t="s">
        <v>1</v>
      </c>
      <c r="B875" s="11">
        <v>44255</v>
      </c>
      <c r="C875" s="12">
        <v>24798</v>
      </c>
      <c r="F875"/>
    </row>
    <row r="876" spans="1:6" x14ac:dyDescent="0.2">
      <c r="A876" s="11" t="s">
        <v>1</v>
      </c>
      <c r="B876" s="11">
        <v>44227</v>
      </c>
      <c r="C876" s="12">
        <v>29157</v>
      </c>
      <c r="F876"/>
    </row>
    <row r="877" spans="1:6" x14ac:dyDescent="0.2">
      <c r="A877" s="11" t="s">
        <v>5</v>
      </c>
      <c r="B877" s="11">
        <v>43861</v>
      </c>
      <c r="C877" s="12">
        <v>142</v>
      </c>
      <c r="F877"/>
    </row>
    <row r="878" spans="1:6" x14ac:dyDescent="0.2">
      <c r="A878" s="11" t="s">
        <v>5</v>
      </c>
      <c r="B878" s="11">
        <v>43890</v>
      </c>
      <c r="C878" s="12">
        <v>125</v>
      </c>
      <c r="F878"/>
    </row>
    <row r="879" spans="1:6" x14ac:dyDescent="0.2">
      <c r="A879" s="11" t="s">
        <v>5</v>
      </c>
      <c r="B879" s="11">
        <v>43921</v>
      </c>
      <c r="C879" s="12">
        <v>171</v>
      </c>
      <c r="F879"/>
    </row>
    <row r="880" spans="1:6" x14ac:dyDescent="0.2">
      <c r="A880" s="11" t="s">
        <v>5</v>
      </c>
      <c r="B880" s="11">
        <v>43951</v>
      </c>
      <c r="C880" s="12">
        <v>168</v>
      </c>
      <c r="F880"/>
    </row>
    <row r="881" spans="1:6" x14ac:dyDescent="0.2">
      <c r="A881" s="11" t="s">
        <v>5</v>
      </c>
      <c r="B881" s="11">
        <v>43982</v>
      </c>
      <c r="C881" s="12">
        <v>183</v>
      </c>
      <c r="F881"/>
    </row>
    <row r="882" spans="1:6" x14ac:dyDescent="0.2">
      <c r="A882" s="11" t="s">
        <v>5</v>
      </c>
      <c r="B882" s="11">
        <v>44012</v>
      </c>
      <c r="C882" s="12">
        <v>109</v>
      </c>
      <c r="F882"/>
    </row>
    <row r="883" spans="1:6" x14ac:dyDescent="0.2">
      <c r="A883" s="11" t="s">
        <v>5</v>
      </c>
      <c r="B883" s="11">
        <v>44043</v>
      </c>
      <c r="C883" s="12">
        <v>125</v>
      </c>
      <c r="F883"/>
    </row>
    <row r="884" spans="1:6" x14ac:dyDescent="0.2">
      <c r="A884" s="11" t="s">
        <v>5</v>
      </c>
      <c r="B884" s="11">
        <v>44074</v>
      </c>
      <c r="C884" s="12">
        <v>80</v>
      </c>
      <c r="F884"/>
    </row>
    <row r="885" spans="1:6" x14ac:dyDescent="0.2">
      <c r="A885" s="11" t="s">
        <v>5</v>
      </c>
      <c r="B885" s="11">
        <v>44104</v>
      </c>
      <c r="C885" s="12">
        <v>111</v>
      </c>
      <c r="F885"/>
    </row>
    <row r="886" spans="1:6" x14ac:dyDescent="0.2">
      <c r="A886" s="11" t="s">
        <v>5</v>
      </c>
      <c r="B886" s="11">
        <v>44135</v>
      </c>
      <c r="C886" s="12">
        <v>96</v>
      </c>
      <c r="F886"/>
    </row>
    <row r="887" spans="1:6" x14ac:dyDescent="0.2">
      <c r="A887" s="11" t="s">
        <v>5</v>
      </c>
      <c r="B887" s="11">
        <v>44165</v>
      </c>
      <c r="C887" s="12">
        <v>136</v>
      </c>
      <c r="F887"/>
    </row>
    <row r="888" spans="1:6" x14ac:dyDescent="0.2">
      <c r="A888" s="11" t="s">
        <v>5</v>
      </c>
      <c r="B888" s="11">
        <v>44196</v>
      </c>
      <c r="C888" s="12">
        <v>107</v>
      </c>
      <c r="F888"/>
    </row>
    <row r="889" spans="1:6" x14ac:dyDescent="0.2">
      <c r="A889" s="11" t="s">
        <v>5</v>
      </c>
      <c r="B889" s="11">
        <v>44255</v>
      </c>
      <c r="C889" s="12">
        <v>126</v>
      </c>
      <c r="F889"/>
    </row>
    <row r="890" spans="1:6" x14ac:dyDescent="0.2">
      <c r="A890" s="11" t="s">
        <v>5</v>
      </c>
      <c r="B890" s="11">
        <v>44227</v>
      </c>
      <c r="C890" s="12">
        <v>140</v>
      </c>
      <c r="F890"/>
    </row>
    <row r="891" spans="1:6" x14ac:dyDescent="0.2">
      <c r="A891" s="11" t="s">
        <v>9</v>
      </c>
      <c r="B891" s="11">
        <v>43861</v>
      </c>
      <c r="C891" s="12">
        <v>220</v>
      </c>
      <c r="F891"/>
    </row>
    <row r="892" spans="1:6" x14ac:dyDescent="0.2">
      <c r="A892" s="11" t="s">
        <v>9</v>
      </c>
      <c r="B892" s="11">
        <v>43890</v>
      </c>
      <c r="C892" s="12">
        <v>219</v>
      </c>
      <c r="F892"/>
    </row>
    <row r="893" spans="1:6" x14ac:dyDescent="0.2">
      <c r="A893" s="11" t="s">
        <v>9</v>
      </c>
      <c r="B893" s="11">
        <v>43921</v>
      </c>
      <c r="C893" s="12">
        <v>266</v>
      </c>
      <c r="F893"/>
    </row>
    <row r="894" spans="1:6" x14ac:dyDescent="0.2">
      <c r="A894" s="11" t="s">
        <v>9</v>
      </c>
      <c r="B894" s="11">
        <v>43951</v>
      </c>
      <c r="C894" s="12">
        <v>294</v>
      </c>
      <c r="F894"/>
    </row>
    <row r="895" spans="1:6" x14ac:dyDescent="0.2">
      <c r="A895" s="11" t="s">
        <v>9</v>
      </c>
      <c r="B895" s="11">
        <v>43982</v>
      </c>
      <c r="C895" s="12">
        <v>295</v>
      </c>
      <c r="F895"/>
    </row>
    <row r="896" spans="1:6" x14ac:dyDescent="0.2">
      <c r="A896" s="11" t="s">
        <v>9</v>
      </c>
      <c r="B896" s="11">
        <v>44012</v>
      </c>
      <c r="C896" s="12">
        <v>193</v>
      </c>
      <c r="F896"/>
    </row>
    <row r="897" spans="1:6" x14ac:dyDescent="0.2">
      <c r="A897" s="11" t="s">
        <v>9</v>
      </c>
      <c r="B897" s="11">
        <v>44043</v>
      </c>
      <c r="C897" s="12">
        <v>190</v>
      </c>
      <c r="F897"/>
    </row>
    <row r="898" spans="1:6" x14ac:dyDescent="0.2">
      <c r="A898" s="11" t="s">
        <v>9</v>
      </c>
      <c r="B898" s="11">
        <v>44074</v>
      </c>
      <c r="C898" s="12">
        <v>143</v>
      </c>
      <c r="F898"/>
    </row>
    <row r="899" spans="1:6" x14ac:dyDescent="0.2">
      <c r="A899" s="11" t="s">
        <v>9</v>
      </c>
      <c r="B899" s="11">
        <v>44104</v>
      </c>
      <c r="C899" s="12">
        <v>170</v>
      </c>
      <c r="F899"/>
    </row>
    <row r="900" spans="1:6" x14ac:dyDescent="0.2">
      <c r="A900" s="11" t="s">
        <v>9</v>
      </c>
      <c r="B900" s="11">
        <v>44135</v>
      </c>
      <c r="C900" s="12">
        <v>170</v>
      </c>
      <c r="F900"/>
    </row>
    <row r="901" spans="1:6" x14ac:dyDescent="0.2">
      <c r="A901" s="11" t="s">
        <v>9</v>
      </c>
      <c r="B901" s="11">
        <v>44165</v>
      </c>
      <c r="C901" s="12">
        <v>214</v>
      </c>
      <c r="F901"/>
    </row>
    <row r="902" spans="1:6" x14ac:dyDescent="0.2">
      <c r="A902" s="11" t="s">
        <v>9</v>
      </c>
      <c r="B902" s="11">
        <v>44196</v>
      </c>
      <c r="C902" s="12">
        <v>194</v>
      </c>
      <c r="F902"/>
    </row>
    <row r="903" spans="1:6" x14ac:dyDescent="0.2">
      <c r="A903" s="11" t="s">
        <v>9</v>
      </c>
      <c r="B903" s="11">
        <v>44377</v>
      </c>
      <c r="C903" s="12">
        <v>195</v>
      </c>
      <c r="F903"/>
    </row>
    <row r="904" spans="1:6" x14ac:dyDescent="0.2">
      <c r="A904" s="11" t="s">
        <v>9</v>
      </c>
      <c r="B904" s="11">
        <v>44347</v>
      </c>
      <c r="C904" s="12">
        <v>290</v>
      </c>
      <c r="F904"/>
    </row>
    <row r="905" spans="1:6" x14ac:dyDescent="0.2">
      <c r="A905" s="11" t="s">
        <v>9</v>
      </c>
      <c r="B905" s="11">
        <v>44316</v>
      </c>
      <c r="C905" s="12">
        <v>294</v>
      </c>
      <c r="F905"/>
    </row>
    <row r="906" spans="1:6" x14ac:dyDescent="0.2">
      <c r="A906" s="11" t="s">
        <v>9</v>
      </c>
      <c r="B906" s="11">
        <v>44286</v>
      </c>
      <c r="C906" s="12">
        <v>270</v>
      </c>
      <c r="F906"/>
    </row>
    <row r="907" spans="1:6" x14ac:dyDescent="0.2">
      <c r="A907" s="11" t="s">
        <v>9</v>
      </c>
      <c r="B907" s="11">
        <v>44255</v>
      </c>
      <c r="C907" s="12">
        <v>224</v>
      </c>
      <c r="F907"/>
    </row>
    <row r="908" spans="1:6" x14ac:dyDescent="0.2">
      <c r="A908" s="11" t="s">
        <v>9</v>
      </c>
      <c r="B908" s="11">
        <v>44227</v>
      </c>
      <c r="C908" s="12">
        <v>222</v>
      </c>
      <c r="F90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7AA93-FEB8-4FF1-BEA2-E9EAD3FA212C}">
  <dimension ref="A1:C908"/>
  <sheetViews>
    <sheetView workbookViewId="0">
      <selection activeCell="C1" sqref="C1"/>
    </sheetView>
  </sheetViews>
  <sheetFormatPr defaultRowHeight="12.75" x14ac:dyDescent="0.2"/>
  <cols>
    <col min="2" max="2" width="7.140625" customWidth="1"/>
    <col min="3" max="3" width="5.7109375" bestFit="1" customWidth="1"/>
  </cols>
  <sheetData>
    <row r="1" spans="1:3" x14ac:dyDescent="0.2">
      <c r="A1" t="s">
        <v>0</v>
      </c>
      <c r="B1" t="s">
        <v>61</v>
      </c>
      <c r="C1" t="s">
        <v>133</v>
      </c>
    </row>
    <row r="2" spans="1:3" ht="25.5" x14ac:dyDescent="0.2">
      <c r="A2" s="1" t="s">
        <v>23</v>
      </c>
      <c r="B2" s="1" t="s">
        <v>118</v>
      </c>
      <c r="C2" t="s">
        <v>188</v>
      </c>
    </row>
    <row r="3" spans="1:3" ht="25.5" x14ac:dyDescent="0.2">
      <c r="A3" s="1"/>
      <c r="B3" s="1" t="s">
        <v>119</v>
      </c>
      <c r="C3" t="s">
        <v>189</v>
      </c>
    </row>
    <row r="4" spans="1:3" ht="25.5" x14ac:dyDescent="0.2">
      <c r="A4" s="1"/>
      <c r="B4" s="1" t="s">
        <v>120</v>
      </c>
      <c r="C4" t="s">
        <v>190</v>
      </c>
    </row>
    <row r="5" spans="1:3" ht="25.5" x14ac:dyDescent="0.2">
      <c r="A5" s="1"/>
      <c r="B5" s="1" t="s">
        <v>121</v>
      </c>
      <c r="C5" t="s">
        <v>102</v>
      </c>
    </row>
    <row r="6" spans="1:3" ht="25.5" x14ac:dyDescent="0.2">
      <c r="A6" s="1"/>
      <c r="B6" s="1" t="s">
        <v>122</v>
      </c>
      <c r="C6" t="s">
        <v>191</v>
      </c>
    </row>
    <row r="7" spans="1:3" ht="25.5" x14ac:dyDescent="0.2">
      <c r="A7" s="1"/>
      <c r="B7" s="1" t="s">
        <v>123</v>
      </c>
      <c r="C7" t="s">
        <v>79</v>
      </c>
    </row>
    <row r="8" spans="1:3" ht="25.5" x14ac:dyDescent="0.2">
      <c r="A8" s="1"/>
      <c r="B8" s="1" t="s">
        <v>124</v>
      </c>
      <c r="C8" t="s">
        <v>192</v>
      </c>
    </row>
    <row r="9" spans="1:3" ht="25.5" x14ac:dyDescent="0.2">
      <c r="A9" s="1"/>
      <c r="B9" s="1" t="s">
        <v>58</v>
      </c>
      <c r="C9" t="s">
        <v>193</v>
      </c>
    </row>
    <row r="10" spans="1:3" ht="25.5" x14ac:dyDescent="0.2">
      <c r="A10" s="1"/>
      <c r="B10" s="1" t="s">
        <v>59</v>
      </c>
      <c r="C10" t="s">
        <v>194</v>
      </c>
    </row>
    <row r="11" spans="1:3" ht="25.5" x14ac:dyDescent="0.2">
      <c r="A11" s="1"/>
      <c r="B11" s="1" t="s">
        <v>60</v>
      </c>
      <c r="C11" t="s">
        <v>195</v>
      </c>
    </row>
    <row r="12" spans="1:3" ht="25.5" x14ac:dyDescent="0.2">
      <c r="A12" s="1"/>
      <c r="B12" s="1" t="s">
        <v>125</v>
      </c>
      <c r="C12" t="s">
        <v>196</v>
      </c>
    </row>
    <row r="13" spans="1:3" ht="25.5" x14ac:dyDescent="0.2">
      <c r="A13" s="1"/>
      <c r="B13" s="1" t="s">
        <v>126</v>
      </c>
      <c r="C13" t="s">
        <v>197</v>
      </c>
    </row>
    <row r="14" spans="1:3" ht="25.5" x14ac:dyDescent="0.2">
      <c r="A14" s="1"/>
      <c r="B14" s="1" t="s">
        <v>127</v>
      </c>
      <c r="C14" t="s">
        <v>116</v>
      </c>
    </row>
    <row r="15" spans="1:3" ht="25.5" x14ac:dyDescent="0.2">
      <c r="A15" s="1"/>
      <c r="B15" s="1" t="s">
        <v>128</v>
      </c>
      <c r="C15" t="s">
        <v>198</v>
      </c>
    </row>
    <row r="16" spans="1:3" ht="25.5" x14ac:dyDescent="0.2">
      <c r="A16" s="1"/>
      <c r="B16" s="1" t="s">
        <v>129</v>
      </c>
      <c r="C16" t="s">
        <v>199</v>
      </c>
    </row>
    <row r="17" spans="1:3" ht="25.5" x14ac:dyDescent="0.2">
      <c r="A17" s="1"/>
      <c r="B17" s="1" t="s">
        <v>130</v>
      </c>
      <c r="C17" t="s">
        <v>91</v>
      </c>
    </row>
    <row r="18" spans="1:3" ht="25.5" x14ac:dyDescent="0.2">
      <c r="A18" s="1" t="s">
        <v>33</v>
      </c>
      <c r="B18" s="1" t="s">
        <v>131</v>
      </c>
      <c r="C18" t="s">
        <v>200</v>
      </c>
    </row>
    <row r="19" spans="1:3" ht="25.5" x14ac:dyDescent="0.2">
      <c r="A19" s="1"/>
      <c r="B19" s="1" t="s">
        <v>132</v>
      </c>
      <c r="C19" t="s">
        <v>201</v>
      </c>
    </row>
    <row r="20" spans="1:3" ht="25.5" x14ac:dyDescent="0.2">
      <c r="A20" s="1"/>
      <c r="B20" s="1" t="s">
        <v>118</v>
      </c>
      <c r="C20" t="s">
        <v>202</v>
      </c>
    </row>
    <row r="21" spans="1:3" ht="25.5" x14ac:dyDescent="0.2">
      <c r="A21" s="1"/>
      <c r="B21" s="1" t="s">
        <v>119</v>
      </c>
      <c r="C21" t="s">
        <v>203</v>
      </c>
    </row>
    <row r="22" spans="1:3" ht="25.5" x14ac:dyDescent="0.2">
      <c r="A22" s="1"/>
      <c r="B22" s="1" t="s">
        <v>120</v>
      </c>
      <c r="C22" t="s">
        <v>112</v>
      </c>
    </row>
    <row r="23" spans="1:3" ht="25.5" x14ac:dyDescent="0.2">
      <c r="A23" s="1"/>
      <c r="B23" s="1" t="s">
        <v>121</v>
      </c>
      <c r="C23" t="s">
        <v>204</v>
      </c>
    </row>
    <row r="24" spans="1:3" ht="25.5" x14ac:dyDescent="0.2">
      <c r="A24" s="1"/>
      <c r="B24" s="1" t="s">
        <v>122</v>
      </c>
      <c r="C24" t="s">
        <v>205</v>
      </c>
    </row>
    <row r="25" spans="1:3" ht="25.5" x14ac:dyDescent="0.2">
      <c r="A25" s="1"/>
      <c r="B25" s="1" t="s">
        <v>123</v>
      </c>
      <c r="C25" t="s">
        <v>206</v>
      </c>
    </row>
    <row r="26" spans="1:3" ht="25.5" x14ac:dyDescent="0.2">
      <c r="A26" s="1"/>
      <c r="B26" s="1" t="s">
        <v>124</v>
      </c>
      <c r="C26" t="s">
        <v>207</v>
      </c>
    </row>
    <row r="27" spans="1:3" ht="25.5" x14ac:dyDescent="0.2">
      <c r="A27" s="1"/>
      <c r="B27" s="1" t="s">
        <v>58</v>
      </c>
      <c r="C27" t="s">
        <v>208</v>
      </c>
    </row>
    <row r="28" spans="1:3" ht="25.5" x14ac:dyDescent="0.2">
      <c r="A28" s="1"/>
      <c r="B28" s="1" t="s">
        <v>59</v>
      </c>
      <c r="C28" t="s">
        <v>209</v>
      </c>
    </row>
    <row r="29" spans="1:3" ht="25.5" x14ac:dyDescent="0.2">
      <c r="A29" s="1"/>
      <c r="B29" s="1" t="s">
        <v>60</v>
      </c>
      <c r="C29" t="s">
        <v>210</v>
      </c>
    </row>
    <row r="30" spans="1:3" ht="25.5" x14ac:dyDescent="0.2">
      <c r="A30" s="1"/>
      <c r="B30" s="1" t="s">
        <v>125</v>
      </c>
      <c r="C30" t="s">
        <v>211</v>
      </c>
    </row>
    <row r="31" spans="1:3" ht="25.5" x14ac:dyDescent="0.2">
      <c r="A31" s="1"/>
      <c r="B31" s="1" t="s">
        <v>126</v>
      </c>
      <c r="C31" t="s">
        <v>212</v>
      </c>
    </row>
    <row r="32" spans="1:3" ht="25.5" x14ac:dyDescent="0.2">
      <c r="A32" s="1"/>
      <c r="B32" s="1" t="s">
        <v>127</v>
      </c>
      <c r="C32" t="s">
        <v>213</v>
      </c>
    </row>
    <row r="33" spans="1:3" ht="25.5" x14ac:dyDescent="0.2">
      <c r="A33" s="1"/>
      <c r="B33" s="1" t="s">
        <v>128</v>
      </c>
      <c r="C33" t="s">
        <v>214</v>
      </c>
    </row>
    <row r="34" spans="1:3" ht="25.5" x14ac:dyDescent="0.2">
      <c r="A34" s="1"/>
      <c r="B34" s="1" t="s">
        <v>129</v>
      </c>
      <c r="C34" t="s">
        <v>215</v>
      </c>
    </row>
    <row r="35" spans="1:3" ht="25.5" x14ac:dyDescent="0.2">
      <c r="A35" s="1"/>
      <c r="B35" s="1" t="s">
        <v>130</v>
      </c>
      <c r="C35" t="s">
        <v>216</v>
      </c>
    </row>
    <row r="36" spans="1:3" ht="25.5" x14ac:dyDescent="0.2">
      <c r="A36" s="1" t="s">
        <v>22</v>
      </c>
      <c r="B36" s="1" t="s">
        <v>131</v>
      </c>
      <c r="C36" t="s">
        <v>217</v>
      </c>
    </row>
    <row r="37" spans="1:3" ht="25.5" x14ac:dyDescent="0.2">
      <c r="A37" s="1"/>
      <c r="B37" s="1" t="s">
        <v>132</v>
      </c>
      <c r="C37" t="s">
        <v>218</v>
      </c>
    </row>
    <row r="38" spans="1:3" ht="25.5" x14ac:dyDescent="0.2">
      <c r="A38" s="1"/>
      <c r="B38" s="1" t="s">
        <v>118</v>
      </c>
      <c r="C38" t="s">
        <v>219</v>
      </c>
    </row>
    <row r="39" spans="1:3" ht="25.5" x14ac:dyDescent="0.2">
      <c r="A39" s="1"/>
      <c r="B39" s="1" t="s">
        <v>119</v>
      </c>
      <c r="C39" t="s">
        <v>220</v>
      </c>
    </row>
    <row r="40" spans="1:3" ht="25.5" x14ac:dyDescent="0.2">
      <c r="A40" s="1"/>
      <c r="B40" s="1" t="s">
        <v>120</v>
      </c>
      <c r="C40" t="s">
        <v>218</v>
      </c>
    </row>
    <row r="41" spans="1:3" ht="25.5" x14ac:dyDescent="0.2">
      <c r="A41" s="1"/>
      <c r="B41" s="1" t="s">
        <v>121</v>
      </c>
      <c r="C41" t="s">
        <v>221</v>
      </c>
    </row>
    <row r="42" spans="1:3" ht="25.5" x14ac:dyDescent="0.2">
      <c r="A42" s="1"/>
      <c r="B42" s="1" t="s">
        <v>122</v>
      </c>
      <c r="C42" t="s">
        <v>222</v>
      </c>
    </row>
    <row r="43" spans="1:3" ht="25.5" x14ac:dyDescent="0.2">
      <c r="A43" s="1"/>
      <c r="B43" s="1" t="s">
        <v>123</v>
      </c>
      <c r="C43" t="s">
        <v>223</v>
      </c>
    </row>
    <row r="44" spans="1:3" ht="25.5" x14ac:dyDescent="0.2">
      <c r="A44" s="1"/>
      <c r="B44" s="1" t="s">
        <v>124</v>
      </c>
      <c r="C44" t="s">
        <v>224</v>
      </c>
    </row>
    <row r="45" spans="1:3" ht="25.5" x14ac:dyDescent="0.2">
      <c r="A45" s="1"/>
      <c r="B45" s="1" t="s">
        <v>58</v>
      </c>
      <c r="C45" t="s">
        <v>225</v>
      </c>
    </row>
    <row r="46" spans="1:3" ht="25.5" x14ac:dyDescent="0.2">
      <c r="A46" s="1"/>
      <c r="B46" s="1" t="s">
        <v>59</v>
      </c>
      <c r="C46" t="s">
        <v>226</v>
      </c>
    </row>
    <row r="47" spans="1:3" ht="25.5" x14ac:dyDescent="0.2">
      <c r="A47" s="1"/>
      <c r="B47" s="1" t="s">
        <v>60</v>
      </c>
      <c r="C47" t="s">
        <v>221</v>
      </c>
    </row>
    <row r="48" spans="1:3" ht="25.5" x14ac:dyDescent="0.2">
      <c r="A48" s="1"/>
      <c r="B48" s="1" t="s">
        <v>126</v>
      </c>
      <c r="C48" t="s">
        <v>227</v>
      </c>
    </row>
    <row r="49" spans="1:3" ht="25.5" x14ac:dyDescent="0.2">
      <c r="A49" s="1"/>
      <c r="B49" s="1" t="s">
        <v>127</v>
      </c>
      <c r="C49" t="s">
        <v>228</v>
      </c>
    </row>
    <row r="50" spans="1:3" ht="25.5" x14ac:dyDescent="0.2">
      <c r="A50" s="1"/>
      <c r="B50" s="1" t="s">
        <v>128</v>
      </c>
      <c r="C50" t="s">
        <v>229</v>
      </c>
    </row>
    <row r="51" spans="1:3" ht="25.5" x14ac:dyDescent="0.2">
      <c r="A51" s="1"/>
      <c r="B51" s="1" t="s">
        <v>129</v>
      </c>
      <c r="C51" t="s">
        <v>86</v>
      </c>
    </row>
    <row r="52" spans="1:3" ht="25.5" x14ac:dyDescent="0.2">
      <c r="A52" s="1"/>
      <c r="B52" s="1" t="s">
        <v>130</v>
      </c>
      <c r="C52" t="s">
        <v>88</v>
      </c>
    </row>
    <row r="53" spans="1:3" ht="25.5" x14ac:dyDescent="0.2">
      <c r="A53" s="1" t="s">
        <v>49</v>
      </c>
      <c r="B53" s="1" t="s">
        <v>121</v>
      </c>
      <c r="C53" t="s">
        <v>230</v>
      </c>
    </row>
    <row r="54" spans="1:3" ht="25.5" x14ac:dyDescent="0.2">
      <c r="A54" s="1"/>
      <c r="B54" s="1" t="s">
        <v>122</v>
      </c>
      <c r="C54" t="s">
        <v>231</v>
      </c>
    </row>
    <row r="55" spans="1:3" ht="25.5" x14ac:dyDescent="0.2">
      <c r="A55" s="1"/>
      <c r="B55" s="1" t="s">
        <v>123</v>
      </c>
      <c r="C55" t="s">
        <v>232</v>
      </c>
    </row>
    <row r="56" spans="1:3" ht="25.5" x14ac:dyDescent="0.2">
      <c r="A56" s="1"/>
      <c r="B56" s="1" t="s">
        <v>124</v>
      </c>
      <c r="C56" t="s">
        <v>233</v>
      </c>
    </row>
    <row r="57" spans="1:3" ht="25.5" x14ac:dyDescent="0.2">
      <c r="A57" s="1"/>
      <c r="B57" s="1" t="s">
        <v>58</v>
      </c>
      <c r="C57" t="s">
        <v>234</v>
      </c>
    </row>
    <row r="58" spans="1:3" ht="25.5" x14ac:dyDescent="0.2">
      <c r="A58" s="1"/>
      <c r="B58" s="1" t="s">
        <v>59</v>
      </c>
      <c r="C58" t="s">
        <v>235</v>
      </c>
    </row>
    <row r="59" spans="1:3" ht="25.5" x14ac:dyDescent="0.2">
      <c r="A59" s="1"/>
      <c r="B59" s="1" t="s">
        <v>60</v>
      </c>
      <c r="C59" t="s">
        <v>230</v>
      </c>
    </row>
    <row r="60" spans="1:3" ht="25.5" x14ac:dyDescent="0.2">
      <c r="A60" s="1"/>
      <c r="B60" s="1" t="s">
        <v>125</v>
      </c>
      <c r="C60" t="s">
        <v>98</v>
      </c>
    </row>
    <row r="61" spans="1:3" ht="25.5" x14ac:dyDescent="0.2">
      <c r="A61" s="1"/>
      <c r="B61" s="1" t="s">
        <v>126</v>
      </c>
      <c r="C61" t="s">
        <v>236</v>
      </c>
    </row>
    <row r="62" spans="1:3" ht="25.5" x14ac:dyDescent="0.2">
      <c r="A62" s="1"/>
      <c r="B62" s="1" t="s">
        <v>127</v>
      </c>
      <c r="C62" t="s">
        <v>237</v>
      </c>
    </row>
    <row r="63" spans="1:3" ht="25.5" x14ac:dyDescent="0.2">
      <c r="A63" s="1"/>
      <c r="B63" s="1" t="s">
        <v>128</v>
      </c>
      <c r="C63" t="s">
        <v>238</v>
      </c>
    </row>
    <row r="64" spans="1:3" ht="25.5" x14ac:dyDescent="0.2">
      <c r="A64" s="1"/>
      <c r="B64" s="1" t="s">
        <v>129</v>
      </c>
      <c r="C64" t="s">
        <v>239</v>
      </c>
    </row>
    <row r="65" spans="1:3" ht="25.5" x14ac:dyDescent="0.2">
      <c r="A65" s="1"/>
      <c r="B65" s="1" t="s">
        <v>130</v>
      </c>
      <c r="C65" t="s">
        <v>240</v>
      </c>
    </row>
    <row r="66" spans="1:3" ht="25.5" x14ac:dyDescent="0.2">
      <c r="A66" s="1" t="s">
        <v>35</v>
      </c>
      <c r="B66" s="1" t="s">
        <v>131</v>
      </c>
      <c r="C66" t="s">
        <v>241</v>
      </c>
    </row>
    <row r="67" spans="1:3" ht="25.5" x14ac:dyDescent="0.2">
      <c r="A67" s="1"/>
      <c r="B67" s="1" t="s">
        <v>132</v>
      </c>
      <c r="C67" t="s">
        <v>242</v>
      </c>
    </row>
    <row r="68" spans="1:3" ht="25.5" x14ac:dyDescent="0.2">
      <c r="A68" s="1"/>
      <c r="B68" s="1" t="s">
        <v>118</v>
      </c>
      <c r="C68" t="s">
        <v>243</v>
      </c>
    </row>
    <row r="69" spans="1:3" ht="25.5" x14ac:dyDescent="0.2">
      <c r="A69" s="1"/>
      <c r="B69" s="1" t="s">
        <v>119</v>
      </c>
      <c r="C69" t="s">
        <v>244</v>
      </c>
    </row>
    <row r="70" spans="1:3" ht="25.5" x14ac:dyDescent="0.2">
      <c r="A70" s="1"/>
      <c r="B70" s="1" t="s">
        <v>120</v>
      </c>
      <c r="C70" t="s">
        <v>245</v>
      </c>
    </row>
    <row r="71" spans="1:3" ht="25.5" x14ac:dyDescent="0.2">
      <c r="A71" s="1"/>
      <c r="B71" s="1" t="s">
        <v>121</v>
      </c>
      <c r="C71" t="s">
        <v>246</v>
      </c>
    </row>
    <row r="72" spans="1:3" ht="25.5" x14ac:dyDescent="0.2">
      <c r="A72" s="1"/>
      <c r="B72" s="1" t="s">
        <v>122</v>
      </c>
      <c r="C72" t="s">
        <v>247</v>
      </c>
    </row>
    <row r="73" spans="1:3" ht="25.5" x14ac:dyDescent="0.2">
      <c r="A73" s="1"/>
      <c r="B73" s="1" t="s">
        <v>123</v>
      </c>
      <c r="C73" t="s">
        <v>248</v>
      </c>
    </row>
    <row r="74" spans="1:3" ht="25.5" x14ac:dyDescent="0.2">
      <c r="A74" s="1"/>
      <c r="B74" s="1" t="s">
        <v>124</v>
      </c>
      <c r="C74" t="s">
        <v>249</v>
      </c>
    </row>
    <row r="75" spans="1:3" ht="25.5" x14ac:dyDescent="0.2">
      <c r="A75" s="1"/>
      <c r="B75" s="1" t="s">
        <v>58</v>
      </c>
      <c r="C75" t="s">
        <v>250</v>
      </c>
    </row>
    <row r="76" spans="1:3" ht="25.5" x14ac:dyDescent="0.2">
      <c r="A76" s="1"/>
      <c r="B76" s="1" t="s">
        <v>59</v>
      </c>
      <c r="C76" t="s">
        <v>251</v>
      </c>
    </row>
    <row r="77" spans="1:3" ht="25.5" x14ac:dyDescent="0.2">
      <c r="A77" s="1"/>
      <c r="B77" s="1" t="s">
        <v>60</v>
      </c>
      <c r="C77" t="s">
        <v>243</v>
      </c>
    </row>
    <row r="78" spans="1:3" ht="25.5" x14ac:dyDescent="0.2">
      <c r="A78" s="1"/>
      <c r="B78" s="1" t="s">
        <v>125</v>
      </c>
      <c r="C78" t="s">
        <v>252</v>
      </c>
    </row>
    <row r="79" spans="1:3" ht="25.5" x14ac:dyDescent="0.2">
      <c r="A79" s="1"/>
      <c r="B79" s="1" t="s">
        <v>126</v>
      </c>
      <c r="C79" t="s">
        <v>253</v>
      </c>
    </row>
    <row r="80" spans="1:3" ht="25.5" x14ac:dyDescent="0.2">
      <c r="A80" s="1"/>
      <c r="B80" s="1" t="s">
        <v>127</v>
      </c>
      <c r="C80" t="s">
        <v>254</v>
      </c>
    </row>
    <row r="81" spans="1:3" ht="25.5" x14ac:dyDescent="0.2">
      <c r="A81" s="1"/>
      <c r="B81" s="1" t="s">
        <v>128</v>
      </c>
      <c r="C81" t="s">
        <v>255</v>
      </c>
    </row>
    <row r="82" spans="1:3" ht="25.5" x14ac:dyDescent="0.2">
      <c r="A82" s="1"/>
      <c r="B82" s="1" t="s">
        <v>129</v>
      </c>
      <c r="C82" t="s">
        <v>256</v>
      </c>
    </row>
    <row r="83" spans="1:3" ht="25.5" x14ac:dyDescent="0.2">
      <c r="A83" s="1"/>
      <c r="B83" s="1" t="s">
        <v>130</v>
      </c>
      <c r="C83" t="s">
        <v>257</v>
      </c>
    </row>
    <row r="84" spans="1:3" ht="25.5" x14ac:dyDescent="0.2">
      <c r="A84" s="1" t="s">
        <v>44</v>
      </c>
      <c r="B84" s="1" t="s">
        <v>124</v>
      </c>
      <c r="C84" t="s">
        <v>258</v>
      </c>
    </row>
    <row r="85" spans="1:3" ht="25.5" x14ac:dyDescent="0.2">
      <c r="A85" s="1"/>
      <c r="B85" s="1" t="s">
        <v>58</v>
      </c>
      <c r="C85" t="s">
        <v>104</v>
      </c>
    </row>
    <row r="86" spans="1:3" ht="25.5" x14ac:dyDescent="0.2">
      <c r="A86" s="1"/>
      <c r="B86" s="1" t="s">
        <v>59</v>
      </c>
      <c r="C86" t="s">
        <v>259</v>
      </c>
    </row>
    <row r="87" spans="1:3" ht="25.5" x14ac:dyDescent="0.2">
      <c r="A87" s="1"/>
      <c r="B87" s="1" t="s">
        <v>60</v>
      </c>
      <c r="C87" t="s">
        <v>260</v>
      </c>
    </row>
    <row r="88" spans="1:3" ht="25.5" x14ac:dyDescent="0.2">
      <c r="A88" s="1"/>
      <c r="B88" s="1" t="s">
        <v>128</v>
      </c>
      <c r="C88" t="s">
        <v>261</v>
      </c>
    </row>
    <row r="89" spans="1:3" ht="25.5" x14ac:dyDescent="0.2">
      <c r="A89" s="1"/>
      <c r="B89" s="1" t="s">
        <v>129</v>
      </c>
      <c r="C89" t="s">
        <v>262</v>
      </c>
    </row>
    <row r="90" spans="1:3" ht="25.5" x14ac:dyDescent="0.2">
      <c r="A90" s="1"/>
      <c r="B90" s="1" t="s">
        <v>130</v>
      </c>
      <c r="C90" t="s">
        <v>101</v>
      </c>
    </row>
    <row r="91" spans="1:3" ht="25.5" x14ac:dyDescent="0.2">
      <c r="A91" s="1" t="s">
        <v>28</v>
      </c>
      <c r="B91" s="1" t="s">
        <v>131</v>
      </c>
      <c r="C91" t="s">
        <v>263</v>
      </c>
    </row>
    <row r="92" spans="1:3" ht="25.5" x14ac:dyDescent="0.2">
      <c r="A92" s="1"/>
      <c r="B92" s="1" t="s">
        <v>132</v>
      </c>
      <c r="C92" t="s">
        <v>264</v>
      </c>
    </row>
    <row r="93" spans="1:3" ht="25.5" x14ac:dyDescent="0.2">
      <c r="A93" s="1"/>
      <c r="B93" s="1" t="s">
        <v>118</v>
      </c>
      <c r="C93" t="s">
        <v>265</v>
      </c>
    </row>
    <row r="94" spans="1:3" ht="25.5" x14ac:dyDescent="0.2">
      <c r="A94" s="1"/>
      <c r="B94" s="1" t="s">
        <v>119</v>
      </c>
      <c r="C94" t="s">
        <v>266</v>
      </c>
    </row>
    <row r="95" spans="1:3" ht="25.5" x14ac:dyDescent="0.2">
      <c r="A95" s="1"/>
      <c r="B95" s="1" t="s">
        <v>120</v>
      </c>
      <c r="C95" t="s">
        <v>267</v>
      </c>
    </row>
    <row r="96" spans="1:3" ht="25.5" x14ac:dyDescent="0.2">
      <c r="A96" s="1"/>
      <c r="B96" s="1" t="s">
        <v>121</v>
      </c>
      <c r="C96" t="s">
        <v>111</v>
      </c>
    </row>
    <row r="97" spans="1:3" ht="25.5" x14ac:dyDescent="0.2">
      <c r="A97" s="1"/>
      <c r="B97" s="1" t="s">
        <v>122</v>
      </c>
      <c r="C97" t="s">
        <v>268</v>
      </c>
    </row>
    <row r="98" spans="1:3" ht="25.5" x14ac:dyDescent="0.2">
      <c r="A98" s="1"/>
      <c r="B98" s="1" t="s">
        <v>123</v>
      </c>
      <c r="C98" t="s">
        <v>269</v>
      </c>
    </row>
    <row r="99" spans="1:3" ht="25.5" x14ac:dyDescent="0.2">
      <c r="A99" s="1"/>
      <c r="B99" s="1" t="s">
        <v>124</v>
      </c>
      <c r="C99" t="s">
        <v>88</v>
      </c>
    </row>
    <row r="100" spans="1:3" ht="25.5" x14ac:dyDescent="0.2">
      <c r="A100" s="1"/>
      <c r="B100" s="1" t="s">
        <v>58</v>
      </c>
      <c r="C100" t="s">
        <v>218</v>
      </c>
    </row>
    <row r="101" spans="1:3" ht="25.5" x14ac:dyDescent="0.2">
      <c r="A101" s="1"/>
      <c r="B101" s="1" t="s">
        <v>59</v>
      </c>
      <c r="C101" t="s">
        <v>270</v>
      </c>
    </row>
    <row r="102" spans="1:3" ht="25.5" x14ac:dyDescent="0.2">
      <c r="A102" s="1"/>
      <c r="B102" s="1" t="s">
        <v>60</v>
      </c>
      <c r="C102" t="s">
        <v>271</v>
      </c>
    </row>
    <row r="103" spans="1:3" ht="25.5" x14ac:dyDescent="0.2">
      <c r="A103" s="1"/>
      <c r="B103" s="1" t="s">
        <v>125</v>
      </c>
      <c r="C103" t="s">
        <v>94</v>
      </c>
    </row>
    <row r="104" spans="1:3" ht="25.5" x14ac:dyDescent="0.2">
      <c r="A104" s="1"/>
      <c r="B104" s="1" t="s">
        <v>126</v>
      </c>
      <c r="C104" t="s">
        <v>272</v>
      </c>
    </row>
    <row r="105" spans="1:3" ht="25.5" x14ac:dyDescent="0.2">
      <c r="A105" s="1"/>
      <c r="B105" s="1" t="s">
        <v>127</v>
      </c>
      <c r="C105" t="s">
        <v>273</v>
      </c>
    </row>
    <row r="106" spans="1:3" ht="25.5" x14ac:dyDescent="0.2">
      <c r="A106" s="1"/>
      <c r="B106" s="1" t="s">
        <v>128</v>
      </c>
      <c r="C106" t="s">
        <v>274</v>
      </c>
    </row>
    <row r="107" spans="1:3" ht="25.5" x14ac:dyDescent="0.2">
      <c r="A107" s="1"/>
      <c r="B107" s="1" t="s">
        <v>129</v>
      </c>
      <c r="C107" t="s">
        <v>190</v>
      </c>
    </row>
    <row r="108" spans="1:3" ht="25.5" x14ac:dyDescent="0.2">
      <c r="A108" s="1"/>
      <c r="B108" s="1" t="s">
        <v>130</v>
      </c>
      <c r="C108" t="s">
        <v>275</v>
      </c>
    </row>
    <row r="109" spans="1:3" ht="25.5" x14ac:dyDescent="0.2">
      <c r="A109" s="1" t="s">
        <v>30</v>
      </c>
      <c r="B109" s="1" t="s">
        <v>131</v>
      </c>
      <c r="C109" t="s">
        <v>276</v>
      </c>
    </row>
    <row r="110" spans="1:3" ht="25.5" x14ac:dyDescent="0.2">
      <c r="A110" s="1"/>
      <c r="B110" s="1" t="s">
        <v>132</v>
      </c>
      <c r="C110" t="s">
        <v>100</v>
      </c>
    </row>
    <row r="111" spans="1:3" ht="25.5" x14ac:dyDescent="0.2">
      <c r="A111" s="1"/>
      <c r="B111" s="1" t="s">
        <v>118</v>
      </c>
      <c r="C111" t="s">
        <v>277</v>
      </c>
    </row>
    <row r="112" spans="1:3" ht="25.5" x14ac:dyDescent="0.2">
      <c r="A112" s="1"/>
      <c r="B112" s="1" t="s">
        <v>119</v>
      </c>
      <c r="C112" t="s">
        <v>278</v>
      </c>
    </row>
    <row r="113" spans="1:3" ht="25.5" x14ac:dyDescent="0.2">
      <c r="A113" s="1"/>
      <c r="B113" s="1" t="s">
        <v>120</v>
      </c>
      <c r="C113" t="s">
        <v>279</v>
      </c>
    </row>
    <row r="114" spans="1:3" ht="25.5" x14ac:dyDescent="0.2">
      <c r="A114" s="1"/>
      <c r="B114" s="1" t="s">
        <v>121</v>
      </c>
      <c r="C114" t="s">
        <v>280</v>
      </c>
    </row>
    <row r="115" spans="1:3" ht="25.5" x14ac:dyDescent="0.2">
      <c r="A115" s="1"/>
      <c r="B115" s="1" t="s">
        <v>122</v>
      </c>
      <c r="C115" t="s">
        <v>281</v>
      </c>
    </row>
    <row r="116" spans="1:3" ht="25.5" x14ac:dyDescent="0.2">
      <c r="A116" s="1"/>
      <c r="B116" s="1" t="s">
        <v>123</v>
      </c>
      <c r="C116" t="s">
        <v>282</v>
      </c>
    </row>
    <row r="117" spans="1:3" ht="25.5" x14ac:dyDescent="0.2">
      <c r="A117" s="1"/>
      <c r="B117" s="1" t="s">
        <v>124</v>
      </c>
      <c r="C117" t="s">
        <v>83</v>
      </c>
    </row>
    <row r="118" spans="1:3" ht="25.5" x14ac:dyDescent="0.2">
      <c r="A118" s="1"/>
      <c r="B118" s="1" t="s">
        <v>58</v>
      </c>
      <c r="C118" t="s">
        <v>83</v>
      </c>
    </row>
    <row r="119" spans="1:3" ht="25.5" x14ac:dyDescent="0.2">
      <c r="A119" s="1"/>
      <c r="B119" s="1" t="s">
        <v>59</v>
      </c>
      <c r="C119" t="s">
        <v>283</v>
      </c>
    </row>
    <row r="120" spans="1:3" ht="25.5" x14ac:dyDescent="0.2">
      <c r="A120" s="1"/>
      <c r="B120" s="1" t="s">
        <v>60</v>
      </c>
      <c r="C120" t="s">
        <v>284</v>
      </c>
    </row>
    <row r="121" spans="1:3" ht="25.5" x14ac:dyDescent="0.2">
      <c r="A121" s="1"/>
      <c r="B121" s="1" t="s">
        <v>125</v>
      </c>
      <c r="C121" t="s">
        <v>285</v>
      </c>
    </row>
    <row r="122" spans="1:3" ht="25.5" x14ac:dyDescent="0.2">
      <c r="A122" s="1"/>
      <c r="B122" s="1" t="s">
        <v>126</v>
      </c>
      <c r="C122" t="s">
        <v>286</v>
      </c>
    </row>
    <row r="123" spans="1:3" ht="25.5" x14ac:dyDescent="0.2">
      <c r="A123" s="1"/>
      <c r="B123" s="1" t="s">
        <v>127</v>
      </c>
      <c r="C123" t="s">
        <v>287</v>
      </c>
    </row>
    <row r="124" spans="1:3" ht="25.5" x14ac:dyDescent="0.2">
      <c r="A124" s="1"/>
      <c r="B124" s="1" t="s">
        <v>128</v>
      </c>
      <c r="C124" t="s">
        <v>288</v>
      </c>
    </row>
    <row r="125" spans="1:3" ht="25.5" x14ac:dyDescent="0.2">
      <c r="A125" s="1"/>
      <c r="B125" s="1" t="s">
        <v>129</v>
      </c>
      <c r="C125" t="s">
        <v>289</v>
      </c>
    </row>
    <row r="126" spans="1:3" ht="25.5" x14ac:dyDescent="0.2">
      <c r="A126" s="1"/>
      <c r="B126" s="1" t="s">
        <v>130</v>
      </c>
      <c r="C126" t="s">
        <v>228</v>
      </c>
    </row>
    <row r="127" spans="1:3" ht="25.5" x14ac:dyDescent="0.2">
      <c r="A127" s="1" t="s">
        <v>6</v>
      </c>
      <c r="B127" s="1" t="s">
        <v>131</v>
      </c>
      <c r="C127" t="s">
        <v>71</v>
      </c>
    </row>
    <row r="128" spans="1:3" ht="25.5" x14ac:dyDescent="0.2">
      <c r="A128" s="1"/>
      <c r="B128" s="1" t="s">
        <v>132</v>
      </c>
      <c r="C128" t="s">
        <v>290</v>
      </c>
    </row>
    <row r="129" spans="1:3" ht="25.5" x14ac:dyDescent="0.2">
      <c r="A129" s="1"/>
      <c r="B129" s="1" t="s">
        <v>118</v>
      </c>
      <c r="C129" t="s">
        <v>80</v>
      </c>
    </row>
    <row r="130" spans="1:3" ht="25.5" x14ac:dyDescent="0.2">
      <c r="A130" s="1"/>
      <c r="B130" s="1" t="s">
        <v>119</v>
      </c>
      <c r="C130" t="s">
        <v>291</v>
      </c>
    </row>
    <row r="131" spans="1:3" ht="25.5" x14ac:dyDescent="0.2">
      <c r="A131" s="1"/>
      <c r="B131" s="1" t="s">
        <v>120</v>
      </c>
      <c r="C131" t="s">
        <v>292</v>
      </c>
    </row>
    <row r="132" spans="1:3" ht="25.5" x14ac:dyDescent="0.2">
      <c r="A132" s="1"/>
      <c r="B132" s="1" t="s">
        <v>121</v>
      </c>
      <c r="C132" t="s">
        <v>293</v>
      </c>
    </row>
    <row r="133" spans="1:3" ht="25.5" x14ac:dyDescent="0.2">
      <c r="A133" s="1"/>
      <c r="B133" s="1" t="s">
        <v>122</v>
      </c>
      <c r="C133" t="s">
        <v>72</v>
      </c>
    </row>
    <row r="134" spans="1:3" ht="25.5" x14ac:dyDescent="0.2">
      <c r="A134" s="1"/>
      <c r="B134" s="1" t="s">
        <v>123</v>
      </c>
      <c r="C134" t="s">
        <v>294</v>
      </c>
    </row>
    <row r="135" spans="1:3" ht="25.5" x14ac:dyDescent="0.2">
      <c r="A135" s="1"/>
      <c r="B135" s="1" t="s">
        <v>124</v>
      </c>
      <c r="C135" t="s">
        <v>293</v>
      </c>
    </row>
    <row r="136" spans="1:3" ht="25.5" x14ac:dyDescent="0.2">
      <c r="A136" s="1"/>
      <c r="B136" s="1" t="s">
        <v>58</v>
      </c>
      <c r="C136" t="s">
        <v>295</v>
      </c>
    </row>
    <row r="137" spans="1:3" ht="25.5" x14ac:dyDescent="0.2">
      <c r="A137" s="1"/>
      <c r="B137" s="1" t="s">
        <v>59</v>
      </c>
      <c r="C137" t="s">
        <v>296</v>
      </c>
    </row>
    <row r="138" spans="1:3" ht="25.5" x14ac:dyDescent="0.2">
      <c r="A138" s="1"/>
      <c r="B138" s="1" t="s">
        <v>60</v>
      </c>
      <c r="C138" t="s">
        <v>297</v>
      </c>
    </row>
    <row r="139" spans="1:3" ht="25.5" x14ac:dyDescent="0.2">
      <c r="A139" s="1"/>
      <c r="B139" s="1" t="s">
        <v>125</v>
      </c>
      <c r="C139" t="s">
        <v>298</v>
      </c>
    </row>
    <row r="140" spans="1:3" ht="25.5" x14ac:dyDescent="0.2">
      <c r="A140" s="1"/>
      <c r="B140" s="1" t="s">
        <v>126</v>
      </c>
      <c r="C140" t="s">
        <v>299</v>
      </c>
    </row>
    <row r="141" spans="1:3" ht="25.5" x14ac:dyDescent="0.2">
      <c r="A141" s="1"/>
      <c r="B141" s="1" t="s">
        <v>127</v>
      </c>
      <c r="C141" t="s">
        <v>80</v>
      </c>
    </row>
    <row r="142" spans="1:3" ht="25.5" x14ac:dyDescent="0.2">
      <c r="A142" s="1"/>
      <c r="B142" s="1" t="s">
        <v>128</v>
      </c>
      <c r="C142" t="s">
        <v>300</v>
      </c>
    </row>
    <row r="143" spans="1:3" ht="25.5" x14ac:dyDescent="0.2">
      <c r="A143" s="1"/>
      <c r="B143" s="1" t="s">
        <v>129</v>
      </c>
      <c r="C143" t="s">
        <v>301</v>
      </c>
    </row>
    <row r="144" spans="1:3" ht="25.5" x14ac:dyDescent="0.2">
      <c r="A144" s="1"/>
      <c r="B144" s="1" t="s">
        <v>130</v>
      </c>
      <c r="C144" t="s">
        <v>302</v>
      </c>
    </row>
    <row r="145" spans="1:3" ht="25.5" x14ac:dyDescent="0.2">
      <c r="A145" s="1" t="s">
        <v>15</v>
      </c>
      <c r="B145" s="1" t="s">
        <v>131</v>
      </c>
      <c r="C145" t="s">
        <v>303</v>
      </c>
    </row>
    <row r="146" spans="1:3" ht="25.5" x14ac:dyDescent="0.2">
      <c r="A146" s="1"/>
      <c r="B146" s="1" t="s">
        <v>132</v>
      </c>
      <c r="C146" t="s">
        <v>304</v>
      </c>
    </row>
    <row r="147" spans="1:3" ht="25.5" x14ac:dyDescent="0.2">
      <c r="A147" s="1"/>
      <c r="B147" s="1" t="s">
        <v>118</v>
      </c>
      <c r="C147" t="s">
        <v>305</v>
      </c>
    </row>
    <row r="148" spans="1:3" ht="25.5" x14ac:dyDescent="0.2">
      <c r="A148" s="1"/>
      <c r="B148" s="1" t="s">
        <v>119</v>
      </c>
      <c r="C148" t="s">
        <v>306</v>
      </c>
    </row>
    <row r="149" spans="1:3" ht="25.5" x14ac:dyDescent="0.2">
      <c r="A149" s="1"/>
      <c r="B149" s="1" t="s">
        <v>120</v>
      </c>
      <c r="C149" t="s">
        <v>307</v>
      </c>
    </row>
    <row r="150" spans="1:3" ht="25.5" x14ac:dyDescent="0.2">
      <c r="A150" s="1"/>
      <c r="B150" s="1" t="s">
        <v>121</v>
      </c>
      <c r="C150" t="s">
        <v>308</v>
      </c>
    </row>
    <row r="151" spans="1:3" ht="25.5" x14ac:dyDescent="0.2">
      <c r="A151" s="1"/>
      <c r="B151" s="1" t="s">
        <v>122</v>
      </c>
      <c r="C151" t="s">
        <v>309</v>
      </c>
    </row>
    <row r="152" spans="1:3" ht="25.5" x14ac:dyDescent="0.2">
      <c r="A152" s="1"/>
      <c r="B152" s="1" t="s">
        <v>123</v>
      </c>
      <c r="C152" t="s">
        <v>303</v>
      </c>
    </row>
    <row r="153" spans="1:3" ht="25.5" x14ac:dyDescent="0.2">
      <c r="A153" s="1"/>
      <c r="B153" s="1" t="s">
        <v>124</v>
      </c>
      <c r="C153" t="s">
        <v>310</v>
      </c>
    </row>
    <row r="154" spans="1:3" ht="25.5" x14ac:dyDescent="0.2">
      <c r="A154" s="1"/>
      <c r="B154" s="1" t="s">
        <v>58</v>
      </c>
      <c r="C154" t="s">
        <v>311</v>
      </c>
    </row>
    <row r="155" spans="1:3" ht="25.5" x14ac:dyDescent="0.2">
      <c r="A155" s="1"/>
      <c r="B155" s="1" t="s">
        <v>59</v>
      </c>
      <c r="C155" t="s">
        <v>312</v>
      </c>
    </row>
    <row r="156" spans="1:3" ht="25.5" x14ac:dyDescent="0.2">
      <c r="A156" s="1"/>
      <c r="B156" s="1" t="s">
        <v>60</v>
      </c>
      <c r="C156" t="s">
        <v>313</v>
      </c>
    </row>
    <row r="157" spans="1:3" ht="25.5" x14ac:dyDescent="0.2">
      <c r="A157" s="1"/>
      <c r="B157" s="1" t="s">
        <v>125</v>
      </c>
      <c r="C157" t="s">
        <v>314</v>
      </c>
    </row>
    <row r="158" spans="1:3" ht="25.5" x14ac:dyDescent="0.2">
      <c r="A158" s="1"/>
      <c r="B158" s="1" t="s">
        <v>126</v>
      </c>
      <c r="C158" t="s">
        <v>315</v>
      </c>
    </row>
    <row r="159" spans="1:3" ht="25.5" x14ac:dyDescent="0.2">
      <c r="A159" s="1"/>
      <c r="B159" s="1" t="s">
        <v>127</v>
      </c>
      <c r="C159" t="s">
        <v>316</v>
      </c>
    </row>
    <row r="160" spans="1:3" ht="25.5" x14ac:dyDescent="0.2">
      <c r="A160" s="1"/>
      <c r="B160" s="1" t="s">
        <v>128</v>
      </c>
      <c r="C160" t="s">
        <v>317</v>
      </c>
    </row>
    <row r="161" spans="1:3" ht="25.5" x14ac:dyDescent="0.2">
      <c r="A161" s="1"/>
      <c r="B161" s="1" t="s">
        <v>129</v>
      </c>
      <c r="C161" t="s">
        <v>102</v>
      </c>
    </row>
    <row r="162" spans="1:3" ht="25.5" x14ac:dyDescent="0.2">
      <c r="A162" s="1"/>
      <c r="B162" s="1" t="s">
        <v>130</v>
      </c>
      <c r="C162" t="s">
        <v>75</v>
      </c>
    </row>
    <row r="163" spans="1:3" ht="25.5" x14ac:dyDescent="0.2">
      <c r="A163" s="1" t="s">
        <v>36</v>
      </c>
      <c r="B163" s="1" t="s">
        <v>131</v>
      </c>
      <c r="C163" t="s">
        <v>318</v>
      </c>
    </row>
    <row r="164" spans="1:3" ht="25.5" x14ac:dyDescent="0.2">
      <c r="A164" s="1"/>
      <c r="B164" s="1" t="s">
        <v>132</v>
      </c>
      <c r="C164" t="s">
        <v>319</v>
      </c>
    </row>
    <row r="165" spans="1:3" ht="25.5" x14ac:dyDescent="0.2">
      <c r="A165" s="1"/>
      <c r="B165" s="1" t="s">
        <v>118</v>
      </c>
      <c r="C165" t="s">
        <v>320</v>
      </c>
    </row>
    <row r="166" spans="1:3" ht="25.5" x14ac:dyDescent="0.2">
      <c r="A166" s="1"/>
      <c r="B166" s="1" t="s">
        <v>119</v>
      </c>
      <c r="C166" t="s">
        <v>321</v>
      </c>
    </row>
    <row r="167" spans="1:3" ht="25.5" x14ac:dyDescent="0.2">
      <c r="A167" s="1"/>
      <c r="B167" s="1" t="s">
        <v>120</v>
      </c>
      <c r="C167" t="s">
        <v>322</v>
      </c>
    </row>
    <row r="168" spans="1:3" ht="25.5" x14ac:dyDescent="0.2">
      <c r="A168" s="1"/>
      <c r="B168" s="1" t="s">
        <v>121</v>
      </c>
      <c r="C168" t="s">
        <v>323</v>
      </c>
    </row>
    <row r="169" spans="1:3" ht="25.5" x14ac:dyDescent="0.2">
      <c r="A169" s="1"/>
      <c r="B169" s="1" t="s">
        <v>122</v>
      </c>
      <c r="C169" t="s">
        <v>324</v>
      </c>
    </row>
    <row r="170" spans="1:3" ht="25.5" x14ac:dyDescent="0.2">
      <c r="A170" s="1"/>
      <c r="B170" s="1" t="s">
        <v>123</v>
      </c>
      <c r="C170" t="s">
        <v>325</v>
      </c>
    </row>
    <row r="171" spans="1:3" ht="25.5" x14ac:dyDescent="0.2">
      <c r="A171" s="1"/>
      <c r="B171" s="1" t="s">
        <v>124</v>
      </c>
      <c r="C171" t="s">
        <v>326</v>
      </c>
    </row>
    <row r="172" spans="1:3" ht="25.5" x14ac:dyDescent="0.2">
      <c r="A172" s="1"/>
      <c r="B172" s="1" t="s">
        <v>58</v>
      </c>
      <c r="C172" t="s">
        <v>327</v>
      </c>
    </row>
    <row r="173" spans="1:3" ht="25.5" x14ac:dyDescent="0.2">
      <c r="A173" s="1"/>
      <c r="B173" s="1" t="s">
        <v>59</v>
      </c>
      <c r="C173" t="s">
        <v>328</v>
      </c>
    </row>
    <row r="174" spans="1:3" ht="25.5" x14ac:dyDescent="0.2">
      <c r="A174" s="1"/>
      <c r="B174" s="1" t="s">
        <v>60</v>
      </c>
      <c r="C174" t="s">
        <v>328</v>
      </c>
    </row>
    <row r="175" spans="1:3" ht="25.5" x14ac:dyDescent="0.2">
      <c r="A175" s="1"/>
      <c r="B175" s="1" t="s">
        <v>125</v>
      </c>
      <c r="C175" t="s">
        <v>329</v>
      </c>
    </row>
    <row r="176" spans="1:3" ht="25.5" x14ac:dyDescent="0.2">
      <c r="A176" s="1"/>
      <c r="B176" s="1" t="s">
        <v>126</v>
      </c>
      <c r="C176" t="s">
        <v>330</v>
      </c>
    </row>
    <row r="177" spans="1:3" ht="25.5" x14ac:dyDescent="0.2">
      <c r="A177" s="1"/>
      <c r="B177" s="1" t="s">
        <v>127</v>
      </c>
      <c r="C177" t="s">
        <v>331</v>
      </c>
    </row>
    <row r="178" spans="1:3" ht="25.5" x14ac:dyDescent="0.2">
      <c r="A178" s="1"/>
      <c r="B178" s="1" t="s">
        <v>128</v>
      </c>
      <c r="C178" t="s">
        <v>332</v>
      </c>
    </row>
    <row r="179" spans="1:3" ht="25.5" x14ac:dyDescent="0.2">
      <c r="A179" s="1"/>
      <c r="B179" s="1" t="s">
        <v>129</v>
      </c>
      <c r="C179" t="s">
        <v>333</v>
      </c>
    </row>
    <row r="180" spans="1:3" ht="25.5" x14ac:dyDescent="0.2">
      <c r="A180" s="1"/>
      <c r="B180" s="1" t="s">
        <v>130</v>
      </c>
      <c r="C180" t="s">
        <v>334</v>
      </c>
    </row>
    <row r="181" spans="1:3" ht="25.5" x14ac:dyDescent="0.2">
      <c r="A181" s="1" t="s">
        <v>3</v>
      </c>
      <c r="B181" s="1" t="s">
        <v>131</v>
      </c>
      <c r="C181" t="s">
        <v>335</v>
      </c>
    </row>
    <row r="182" spans="1:3" ht="25.5" x14ac:dyDescent="0.2">
      <c r="A182" s="1"/>
      <c r="B182" s="1" t="s">
        <v>132</v>
      </c>
      <c r="C182" t="s">
        <v>336</v>
      </c>
    </row>
    <row r="183" spans="1:3" ht="25.5" x14ac:dyDescent="0.2">
      <c r="A183" s="1"/>
      <c r="B183" s="1" t="s">
        <v>118</v>
      </c>
      <c r="C183" t="s">
        <v>337</v>
      </c>
    </row>
    <row r="184" spans="1:3" ht="25.5" x14ac:dyDescent="0.2">
      <c r="A184" s="1"/>
      <c r="B184" s="1" t="s">
        <v>119</v>
      </c>
      <c r="C184" t="s">
        <v>338</v>
      </c>
    </row>
    <row r="185" spans="1:3" ht="25.5" x14ac:dyDescent="0.2">
      <c r="A185" s="1"/>
      <c r="B185" s="1" t="s">
        <v>120</v>
      </c>
      <c r="C185" t="s">
        <v>339</v>
      </c>
    </row>
    <row r="186" spans="1:3" ht="25.5" x14ac:dyDescent="0.2">
      <c r="A186" s="1"/>
      <c r="B186" s="1" t="s">
        <v>121</v>
      </c>
      <c r="C186" t="s">
        <v>340</v>
      </c>
    </row>
    <row r="187" spans="1:3" ht="25.5" x14ac:dyDescent="0.2">
      <c r="A187" s="1"/>
      <c r="B187" s="1" t="s">
        <v>122</v>
      </c>
      <c r="C187" t="s">
        <v>341</v>
      </c>
    </row>
    <row r="188" spans="1:3" ht="25.5" x14ac:dyDescent="0.2">
      <c r="A188" s="1"/>
      <c r="B188" s="1" t="s">
        <v>123</v>
      </c>
      <c r="C188" t="s">
        <v>335</v>
      </c>
    </row>
    <row r="189" spans="1:3" ht="25.5" x14ac:dyDescent="0.2">
      <c r="A189" s="1"/>
      <c r="B189" s="1" t="s">
        <v>124</v>
      </c>
      <c r="C189" t="s">
        <v>342</v>
      </c>
    </row>
    <row r="190" spans="1:3" ht="25.5" x14ac:dyDescent="0.2">
      <c r="A190" s="1"/>
      <c r="B190" s="1" t="s">
        <v>58</v>
      </c>
      <c r="C190" t="s">
        <v>343</v>
      </c>
    </row>
    <row r="191" spans="1:3" ht="25.5" x14ac:dyDescent="0.2">
      <c r="A191" s="1"/>
      <c r="B191" s="1" t="s">
        <v>59</v>
      </c>
      <c r="C191" t="s">
        <v>344</v>
      </c>
    </row>
    <row r="192" spans="1:3" ht="25.5" x14ac:dyDescent="0.2">
      <c r="A192" s="1"/>
      <c r="B192" s="1" t="s">
        <v>60</v>
      </c>
      <c r="C192" t="s">
        <v>345</v>
      </c>
    </row>
    <row r="193" spans="1:3" ht="25.5" x14ac:dyDescent="0.2">
      <c r="A193" s="1"/>
      <c r="B193" s="1" t="s">
        <v>125</v>
      </c>
      <c r="C193" t="s">
        <v>346</v>
      </c>
    </row>
    <row r="194" spans="1:3" ht="25.5" x14ac:dyDescent="0.2">
      <c r="A194" s="1"/>
      <c r="B194" s="1" t="s">
        <v>126</v>
      </c>
      <c r="C194" t="s">
        <v>347</v>
      </c>
    </row>
    <row r="195" spans="1:3" ht="25.5" x14ac:dyDescent="0.2">
      <c r="A195" s="1"/>
      <c r="B195" s="1" t="s">
        <v>127</v>
      </c>
      <c r="C195" t="s">
        <v>348</v>
      </c>
    </row>
    <row r="196" spans="1:3" ht="25.5" x14ac:dyDescent="0.2">
      <c r="A196" s="1"/>
      <c r="B196" s="1" t="s">
        <v>128</v>
      </c>
      <c r="C196" t="s">
        <v>349</v>
      </c>
    </row>
    <row r="197" spans="1:3" ht="25.5" x14ac:dyDescent="0.2">
      <c r="A197" s="1"/>
      <c r="B197" s="1" t="s">
        <v>129</v>
      </c>
      <c r="C197" t="s">
        <v>350</v>
      </c>
    </row>
    <row r="198" spans="1:3" ht="25.5" x14ac:dyDescent="0.2">
      <c r="A198" s="1"/>
      <c r="B198" s="1" t="s">
        <v>130</v>
      </c>
      <c r="C198" t="s">
        <v>351</v>
      </c>
    </row>
    <row r="199" spans="1:3" ht="25.5" x14ac:dyDescent="0.2">
      <c r="A199" s="1" t="s">
        <v>25</v>
      </c>
      <c r="B199" s="1" t="s">
        <v>132</v>
      </c>
      <c r="C199" t="s">
        <v>87</v>
      </c>
    </row>
    <row r="200" spans="1:3" ht="25.5" x14ac:dyDescent="0.2">
      <c r="A200" s="1"/>
      <c r="B200" s="1" t="s">
        <v>118</v>
      </c>
      <c r="C200" t="s">
        <v>352</v>
      </c>
    </row>
    <row r="201" spans="1:3" ht="25.5" x14ac:dyDescent="0.2">
      <c r="A201" s="1"/>
      <c r="B201" s="1" t="s">
        <v>119</v>
      </c>
      <c r="C201" t="s">
        <v>108</v>
      </c>
    </row>
    <row r="202" spans="1:3" ht="25.5" x14ac:dyDescent="0.2">
      <c r="A202" s="1"/>
      <c r="B202" s="1" t="s">
        <v>120</v>
      </c>
      <c r="C202" t="s">
        <v>353</v>
      </c>
    </row>
    <row r="203" spans="1:3" ht="25.5" x14ac:dyDescent="0.2">
      <c r="A203" s="1"/>
      <c r="B203" s="1" t="s">
        <v>121</v>
      </c>
      <c r="C203" t="s">
        <v>354</v>
      </c>
    </row>
    <row r="204" spans="1:3" ht="25.5" x14ac:dyDescent="0.2">
      <c r="A204" s="1"/>
      <c r="B204" s="1" t="s">
        <v>122</v>
      </c>
      <c r="C204" t="s">
        <v>96</v>
      </c>
    </row>
    <row r="205" spans="1:3" ht="25.5" x14ac:dyDescent="0.2">
      <c r="A205" s="1"/>
      <c r="B205" s="1" t="s">
        <v>123</v>
      </c>
      <c r="C205" t="s">
        <v>355</v>
      </c>
    </row>
    <row r="206" spans="1:3" ht="25.5" x14ac:dyDescent="0.2">
      <c r="A206" s="1"/>
      <c r="B206" s="1" t="s">
        <v>124</v>
      </c>
      <c r="C206" t="s">
        <v>356</v>
      </c>
    </row>
    <row r="207" spans="1:3" ht="25.5" x14ac:dyDescent="0.2">
      <c r="A207" s="1"/>
      <c r="B207" s="1" t="s">
        <v>58</v>
      </c>
      <c r="C207" t="s">
        <v>357</v>
      </c>
    </row>
    <row r="208" spans="1:3" ht="25.5" x14ac:dyDescent="0.2">
      <c r="A208" s="1"/>
      <c r="B208" s="1" t="s">
        <v>59</v>
      </c>
      <c r="C208" t="s">
        <v>358</v>
      </c>
    </row>
    <row r="209" spans="1:3" ht="25.5" x14ac:dyDescent="0.2">
      <c r="A209" s="1"/>
      <c r="B209" s="1" t="s">
        <v>60</v>
      </c>
      <c r="C209" t="s">
        <v>354</v>
      </c>
    </row>
    <row r="210" spans="1:3" ht="25.5" x14ac:dyDescent="0.2">
      <c r="A210" s="1"/>
      <c r="B210" s="1" t="s">
        <v>125</v>
      </c>
      <c r="C210" t="s">
        <v>83</v>
      </c>
    </row>
    <row r="211" spans="1:3" ht="25.5" x14ac:dyDescent="0.2">
      <c r="A211" s="1"/>
      <c r="B211" s="1" t="s">
        <v>126</v>
      </c>
      <c r="C211" t="s">
        <v>359</v>
      </c>
    </row>
    <row r="212" spans="1:3" ht="25.5" x14ac:dyDescent="0.2">
      <c r="A212" s="1"/>
      <c r="B212" s="1" t="s">
        <v>127</v>
      </c>
      <c r="C212" t="s">
        <v>106</v>
      </c>
    </row>
    <row r="213" spans="1:3" ht="25.5" x14ac:dyDescent="0.2">
      <c r="A213" s="1"/>
      <c r="B213" s="1" t="s">
        <v>128</v>
      </c>
      <c r="C213" t="s">
        <v>360</v>
      </c>
    </row>
    <row r="214" spans="1:3" ht="25.5" x14ac:dyDescent="0.2">
      <c r="A214" s="1"/>
      <c r="B214" s="1" t="s">
        <v>129</v>
      </c>
      <c r="C214" t="s">
        <v>361</v>
      </c>
    </row>
    <row r="215" spans="1:3" ht="25.5" x14ac:dyDescent="0.2">
      <c r="A215" s="1"/>
      <c r="B215" s="1" t="s">
        <v>130</v>
      </c>
      <c r="C215" t="s">
        <v>362</v>
      </c>
    </row>
    <row r="216" spans="1:3" ht="25.5" x14ac:dyDescent="0.2">
      <c r="A216" s="1" t="s">
        <v>41</v>
      </c>
      <c r="B216" s="1" t="s">
        <v>131</v>
      </c>
      <c r="C216" t="s">
        <v>363</v>
      </c>
    </row>
    <row r="217" spans="1:3" ht="25.5" x14ac:dyDescent="0.2">
      <c r="A217" s="1"/>
      <c r="B217" s="1" t="s">
        <v>132</v>
      </c>
      <c r="C217" t="s">
        <v>364</v>
      </c>
    </row>
    <row r="218" spans="1:3" ht="25.5" x14ac:dyDescent="0.2">
      <c r="A218" s="1"/>
      <c r="B218" s="1" t="s">
        <v>118</v>
      </c>
      <c r="C218" t="s">
        <v>365</v>
      </c>
    </row>
    <row r="219" spans="1:3" ht="25.5" x14ac:dyDescent="0.2">
      <c r="A219" s="1"/>
      <c r="B219" s="1" t="s">
        <v>119</v>
      </c>
      <c r="C219" t="s">
        <v>366</v>
      </c>
    </row>
    <row r="220" spans="1:3" ht="25.5" x14ac:dyDescent="0.2">
      <c r="A220" s="1"/>
      <c r="B220" s="1" t="s">
        <v>120</v>
      </c>
      <c r="C220" t="s">
        <v>367</v>
      </c>
    </row>
    <row r="221" spans="1:3" ht="25.5" x14ac:dyDescent="0.2">
      <c r="A221" s="1"/>
      <c r="B221" s="1" t="s">
        <v>121</v>
      </c>
      <c r="C221" t="s">
        <v>286</v>
      </c>
    </row>
    <row r="222" spans="1:3" ht="25.5" x14ac:dyDescent="0.2">
      <c r="A222" s="1"/>
      <c r="B222" s="1" t="s">
        <v>122</v>
      </c>
      <c r="C222" t="s">
        <v>368</v>
      </c>
    </row>
    <row r="223" spans="1:3" ht="25.5" x14ac:dyDescent="0.2">
      <c r="A223" s="1"/>
      <c r="B223" s="1" t="s">
        <v>123</v>
      </c>
      <c r="C223" t="s">
        <v>369</v>
      </c>
    </row>
    <row r="224" spans="1:3" ht="25.5" x14ac:dyDescent="0.2">
      <c r="A224" s="1"/>
      <c r="B224" s="1" t="s">
        <v>124</v>
      </c>
      <c r="C224" t="s">
        <v>370</v>
      </c>
    </row>
    <row r="225" spans="1:3" ht="25.5" x14ac:dyDescent="0.2">
      <c r="A225" s="1"/>
      <c r="B225" s="1" t="s">
        <v>58</v>
      </c>
      <c r="C225" t="s">
        <v>288</v>
      </c>
    </row>
    <row r="226" spans="1:3" ht="25.5" x14ac:dyDescent="0.2">
      <c r="A226" s="1"/>
      <c r="B226" s="1" t="s">
        <v>59</v>
      </c>
      <c r="C226" t="s">
        <v>371</v>
      </c>
    </row>
    <row r="227" spans="1:3" ht="25.5" x14ac:dyDescent="0.2">
      <c r="A227" s="1"/>
      <c r="B227" s="1" t="s">
        <v>60</v>
      </c>
      <c r="C227" t="s">
        <v>203</v>
      </c>
    </row>
    <row r="228" spans="1:3" ht="25.5" x14ac:dyDescent="0.2">
      <c r="A228" s="1"/>
      <c r="B228" s="1" t="s">
        <v>125</v>
      </c>
      <c r="C228" t="s">
        <v>372</v>
      </c>
    </row>
    <row r="229" spans="1:3" ht="25.5" x14ac:dyDescent="0.2">
      <c r="A229" s="1"/>
      <c r="B229" s="1" t="s">
        <v>126</v>
      </c>
      <c r="C229" t="s">
        <v>109</v>
      </c>
    </row>
    <row r="230" spans="1:3" ht="25.5" x14ac:dyDescent="0.2">
      <c r="A230" s="1"/>
      <c r="B230" s="1" t="s">
        <v>127</v>
      </c>
      <c r="C230" t="s">
        <v>373</v>
      </c>
    </row>
    <row r="231" spans="1:3" ht="25.5" x14ac:dyDescent="0.2">
      <c r="A231" s="1"/>
      <c r="B231" s="1" t="s">
        <v>128</v>
      </c>
      <c r="C231" t="s">
        <v>107</v>
      </c>
    </row>
    <row r="232" spans="1:3" ht="25.5" x14ac:dyDescent="0.2">
      <c r="A232" s="1"/>
      <c r="B232" s="1" t="s">
        <v>129</v>
      </c>
      <c r="C232" t="s">
        <v>117</v>
      </c>
    </row>
    <row r="233" spans="1:3" ht="25.5" x14ac:dyDescent="0.2">
      <c r="A233" s="1"/>
      <c r="B233" s="1" t="s">
        <v>130</v>
      </c>
      <c r="C233" t="s">
        <v>374</v>
      </c>
    </row>
    <row r="234" spans="1:3" ht="25.5" x14ac:dyDescent="0.2">
      <c r="A234" s="1" t="s">
        <v>21</v>
      </c>
      <c r="B234" s="1" t="s">
        <v>131</v>
      </c>
      <c r="C234" t="s">
        <v>375</v>
      </c>
    </row>
    <row r="235" spans="1:3" ht="25.5" x14ac:dyDescent="0.2">
      <c r="A235" s="1"/>
      <c r="B235" s="1" t="s">
        <v>132</v>
      </c>
      <c r="C235" t="s">
        <v>326</v>
      </c>
    </row>
    <row r="236" spans="1:3" ht="25.5" x14ac:dyDescent="0.2">
      <c r="A236" s="1"/>
      <c r="B236" s="1" t="s">
        <v>118</v>
      </c>
      <c r="C236" t="s">
        <v>376</v>
      </c>
    </row>
    <row r="237" spans="1:3" ht="25.5" x14ac:dyDescent="0.2">
      <c r="A237" s="1"/>
      <c r="B237" s="1" t="s">
        <v>119</v>
      </c>
      <c r="C237" t="s">
        <v>377</v>
      </c>
    </row>
    <row r="238" spans="1:3" ht="25.5" x14ac:dyDescent="0.2">
      <c r="A238" s="1"/>
      <c r="B238" s="1" t="s">
        <v>120</v>
      </c>
      <c r="C238" t="s">
        <v>378</v>
      </c>
    </row>
    <row r="239" spans="1:3" ht="25.5" x14ac:dyDescent="0.2">
      <c r="A239" s="1"/>
      <c r="B239" s="1" t="s">
        <v>121</v>
      </c>
      <c r="C239" t="s">
        <v>379</v>
      </c>
    </row>
    <row r="240" spans="1:3" ht="25.5" x14ac:dyDescent="0.2">
      <c r="A240" s="1"/>
      <c r="B240" s="1" t="s">
        <v>122</v>
      </c>
      <c r="C240" t="s">
        <v>380</v>
      </c>
    </row>
    <row r="241" spans="1:3" ht="25.5" x14ac:dyDescent="0.2">
      <c r="A241" s="1"/>
      <c r="B241" s="1" t="s">
        <v>123</v>
      </c>
      <c r="C241" t="s">
        <v>381</v>
      </c>
    </row>
    <row r="242" spans="1:3" ht="25.5" x14ac:dyDescent="0.2">
      <c r="A242" s="1"/>
      <c r="B242" s="1" t="s">
        <v>124</v>
      </c>
      <c r="C242" t="s">
        <v>382</v>
      </c>
    </row>
    <row r="243" spans="1:3" ht="25.5" x14ac:dyDescent="0.2">
      <c r="A243" s="1"/>
      <c r="B243" s="1" t="s">
        <v>58</v>
      </c>
      <c r="C243" t="s">
        <v>383</v>
      </c>
    </row>
    <row r="244" spans="1:3" ht="25.5" x14ac:dyDescent="0.2">
      <c r="A244" s="1"/>
      <c r="B244" s="1" t="s">
        <v>59</v>
      </c>
      <c r="C244" t="s">
        <v>379</v>
      </c>
    </row>
    <row r="245" spans="1:3" ht="25.5" x14ac:dyDescent="0.2">
      <c r="A245" s="1"/>
      <c r="B245" s="1" t="s">
        <v>60</v>
      </c>
      <c r="C245" t="s">
        <v>384</v>
      </c>
    </row>
    <row r="246" spans="1:3" ht="25.5" x14ac:dyDescent="0.2">
      <c r="A246" s="1"/>
      <c r="B246" s="1" t="s">
        <v>125</v>
      </c>
      <c r="C246" t="s">
        <v>385</v>
      </c>
    </row>
    <row r="247" spans="1:3" ht="25.5" x14ac:dyDescent="0.2">
      <c r="A247" s="1"/>
      <c r="B247" s="1" t="s">
        <v>126</v>
      </c>
      <c r="C247" t="s">
        <v>386</v>
      </c>
    </row>
    <row r="248" spans="1:3" ht="25.5" x14ac:dyDescent="0.2">
      <c r="A248" s="1"/>
      <c r="B248" s="1" t="s">
        <v>127</v>
      </c>
      <c r="C248" t="s">
        <v>387</v>
      </c>
    </row>
    <row r="249" spans="1:3" ht="25.5" x14ac:dyDescent="0.2">
      <c r="A249" s="1"/>
      <c r="B249" s="1" t="s">
        <v>128</v>
      </c>
      <c r="C249" t="s">
        <v>388</v>
      </c>
    </row>
    <row r="250" spans="1:3" ht="25.5" x14ac:dyDescent="0.2">
      <c r="A250" s="1"/>
      <c r="B250" s="1" t="s">
        <v>129</v>
      </c>
      <c r="C250" t="s">
        <v>389</v>
      </c>
    </row>
    <row r="251" spans="1:3" ht="25.5" x14ac:dyDescent="0.2">
      <c r="A251" s="1"/>
      <c r="B251" s="1" t="s">
        <v>130</v>
      </c>
      <c r="C251" t="s">
        <v>390</v>
      </c>
    </row>
    <row r="252" spans="1:3" ht="25.5" x14ac:dyDescent="0.2">
      <c r="A252" s="1" t="s">
        <v>14</v>
      </c>
      <c r="B252" s="1" t="s">
        <v>131</v>
      </c>
      <c r="C252" t="s">
        <v>391</v>
      </c>
    </row>
    <row r="253" spans="1:3" ht="25.5" x14ac:dyDescent="0.2">
      <c r="A253" s="1"/>
      <c r="B253" s="1" t="s">
        <v>132</v>
      </c>
      <c r="C253" t="s">
        <v>392</v>
      </c>
    </row>
    <row r="254" spans="1:3" ht="25.5" x14ac:dyDescent="0.2">
      <c r="A254" s="1"/>
      <c r="B254" s="1" t="s">
        <v>118</v>
      </c>
      <c r="C254" t="s">
        <v>393</v>
      </c>
    </row>
    <row r="255" spans="1:3" ht="25.5" x14ac:dyDescent="0.2">
      <c r="A255" s="1"/>
      <c r="B255" s="1" t="s">
        <v>119</v>
      </c>
      <c r="C255" t="s">
        <v>394</v>
      </c>
    </row>
    <row r="256" spans="1:3" ht="25.5" x14ac:dyDescent="0.2">
      <c r="A256" s="1"/>
      <c r="B256" s="1" t="s">
        <v>120</v>
      </c>
      <c r="C256" t="s">
        <v>395</v>
      </c>
    </row>
    <row r="257" spans="1:3" ht="25.5" x14ac:dyDescent="0.2">
      <c r="A257" s="1"/>
      <c r="B257" s="1" t="s">
        <v>121</v>
      </c>
      <c r="C257" t="s">
        <v>393</v>
      </c>
    </row>
    <row r="258" spans="1:3" ht="25.5" x14ac:dyDescent="0.2">
      <c r="A258" s="1"/>
      <c r="B258" s="1" t="s">
        <v>122</v>
      </c>
      <c r="C258" t="s">
        <v>396</v>
      </c>
    </row>
    <row r="259" spans="1:3" ht="25.5" x14ac:dyDescent="0.2">
      <c r="A259" s="1"/>
      <c r="B259" s="1" t="s">
        <v>123</v>
      </c>
      <c r="C259" t="s">
        <v>397</v>
      </c>
    </row>
    <row r="260" spans="1:3" ht="25.5" x14ac:dyDescent="0.2">
      <c r="A260" s="1"/>
      <c r="B260" s="1" t="s">
        <v>124</v>
      </c>
      <c r="C260" t="s">
        <v>398</v>
      </c>
    </row>
    <row r="261" spans="1:3" ht="25.5" x14ac:dyDescent="0.2">
      <c r="A261" s="1"/>
      <c r="B261" s="1" t="s">
        <v>58</v>
      </c>
      <c r="C261" t="s">
        <v>399</v>
      </c>
    </row>
    <row r="262" spans="1:3" ht="25.5" x14ac:dyDescent="0.2">
      <c r="A262" s="1"/>
      <c r="B262" s="1" t="s">
        <v>59</v>
      </c>
      <c r="C262" t="s">
        <v>400</v>
      </c>
    </row>
    <row r="263" spans="1:3" ht="25.5" x14ac:dyDescent="0.2">
      <c r="A263" s="1"/>
      <c r="B263" s="1" t="s">
        <v>60</v>
      </c>
      <c r="C263" t="s">
        <v>222</v>
      </c>
    </row>
    <row r="264" spans="1:3" ht="25.5" x14ac:dyDescent="0.2">
      <c r="A264" s="1"/>
      <c r="B264" s="1" t="s">
        <v>125</v>
      </c>
      <c r="C264" t="s">
        <v>401</v>
      </c>
    </row>
    <row r="265" spans="1:3" ht="25.5" x14ac:dyDescent="0.2">
      <c r="A265" s="1"/>
      <c r="B265" s="1" t="s">
        <v>126</v>
      </c>
      <c r="C265" t="s">
        <v>308</v>
      </c>
    </row>
    <row r="266" spans="1:3" ht="25.5" x14ac:dyDescent="0.2">
      <c r="A266" s="1"/>
      <c r="B266" s="1" t="s">
        <v>127</v>
      </c>
      <c r="C266" t="s">
        <v>402</v>
      </c>
    </row>
    <row r="267" spans="1:3" ht="25.5" x14ac:dyDescent="0.2">
      <c r="A267" s="1"/>
      <c r="B267" s="1" t="s">
        <v>128</v>
      </c>
      <c r="C267" t="s">
        <v>403</v>
      </c>
    </row>
    <row r="268" spans="1:3" ht="25.5" x14ac:dyDescent="0.2">
      <c r="A268" s="1"/>
      <c r="B268" s="1" t="s">
        <v>129</v>
      </c>
      <c r="C268" t="s">
        <v>404</v>
      </c>
    </row>
    <row r="269" spans="1:3" ht="25.5" x14ac:dyDescent="0.2">
      <c r="A269" s="1"/>
      <c r="B269" s="1" t="s">
        <v>130</v>
      </c>
      <c r="C269" t="s">
        <v>391</v>
      </c>
    </row>
    <row r="270" spans="1:3" ht="25.5" x14ac:dyDescent="0.2">
      <c r="A270" s="1" t="s">
        <v>17</v>
      </c>
      <c r="B270" s="1" t="s">
        <v>131</v>
      </c>
      <c r="C270" t="s">
        <v>405</v>
      </c>
    </row>
    <row r="271" spans="1:3" ht="25.5" x14ac:dyDescent="0.2">
      <c r="A271" s="1"/>
      <c r="B271" s="1" t="s">
        <v>132</v>
      </c>
      <c r="C271" t="s">
        <v>406</v>
      </c>
    </row>
    <row r="272" spans="1:3" ht="25.5" x14ac:dyDescent="0.2">
      <c r="A272" s="1"/>
      <c r="B272" s="1" t="s">
        <v>118</v>
      </c>
      <c r="C272" t="s">
        <v>407</v>
      </c>
    </row>
    <row r="273" spans="1:3" ht="25.5" x14ac:dyDescent="0.2">
      <c r="A273" s="1"/>
      <c r="B273" s="1" t="s">
        <v>119</v>
      </c>
      <c r="C273" t="s">
        <v>408</v>
      </c>
    </row>
    <row r="274" spans="1:3" ht="25.5" x14ac:dyDescent="0.2">
      <c r="A274" s="1"/>
      <c r="B274" s="1" t="s">
        <v>120</v>
      </c>
      <c r="C274" t="s">
        <v>409</v>
      </c>
    </row>
    <row r="275" spans="1:3" ht="25.5" x14ac:dyDescent="0.2">
      <c r="A275" s="1"/>
      <c r="B275" s="1" t="s">
        <v>121</v>
      </c>
      <c r="C275" t="s">
        <v>410</v>
      </c>
    </row>
    <row r="276" spans="1:3" ht="25.5" x14ac:dyDescent="0.2">
      <c r="A276" s="1"/>
      <c r="B276" s="1" t="s">
        <v>122</v>
      </c>
      <c r="C276" t="s">
        <v>345</v>
      </c>
    </row>
    <row r="277" spans="1:3" ht="25.5" x14ac:dyDescent="0.2">
      <c r="A277" s="1"/>
      <c r="B277" s="1" t="s">
        <v>123</v>
      </c>
      <c r="C277" t="s">
        <v>411</v>
      </c>
    </row>
    <row r="278" spans="1:3" ht="25.5" x14ac:dyDescent="0.2">
      <c r="A278" s="1"/>
      <c r="B278" s="1" t="s">
        <v>124</v>
      </c>
      <c r="C278" t="s">
        <v>412</v>
      </c>
    </row>
    <row r="279" spans="1:3" ht="25.5" x14ac:dyDescent="0.2">
      <c r="A279" s="1"/>
      <c r="B279" s="1" t="s">
        <v>58</v>
      </c>
      <c r="C279" t="s">
        <v>413</v>
      </c>
    </row>
    <row r="280" spans="1:3" ht="25.5" x14ac:dyDescent="0.2">
      <c r="A280" s="1"/>
      <c r="B280" s="1" t="s">
        <v>59</v>
      </c>
      <c r="C280" t="s">
        <v>414</v>
      </c>
    </row>
    <row r="281" spans="1:3" ht="25.5" x14ac:dyDescent="0.2">
      <c r="A281" s="1"/>
      <c r="B281" s="1" t="s">
        <v>60</v>
      </c>
      <c r="C281" t="s">
        <v>415</v>
      </c>
    </row>
    <row r="282" spans="1:3" ht="25.5" x14ac:dyDescent="0.2">
      <c r="A282" s="1"/>
      <c r="B282" s="1" t="s">
        <v>125</v>
      </c>
      <c r="C282" t="s">
        <v>416</v>
      </c>
    </row>
    <row r="283" spans="1:3" ht="25.5" x14ac:dyDescent="0.2">
      <c r="A283" s="1"/>
      <c r="B283" s="1" t="s">
        <v>126</v>
      </c>
      <c r="C283" t="s">
        <v>417</v>
      </c>
    </row>
    <row r="284" spans="1:3" ht="25.5" x14ac:dyDescent="0.2">
      <c r="A284" s="1"/>
      <c r="B284" s="1" t="s">
        <v>127</v>
      </c>
      <c r="C284" t="s">
        <v>418</v>
      </c>
    </row>
    <row r="285" spans="1:3" ht="25.5" x14ac:dyDescent="0.2">
      <c r="A285" s="1"/>
      <c r="B285" s="1" t="s">
        <v>128</v>
      </c>
      <c r="C285" t="s">
        <v>419</v>
      </c>
    </row>
    <row r="286" spans="1:3" ht="25.5" x14ac:dyDescent="0.2">
      <c r="A286" s="1"/>
      <c r="B286" s="1" t="s">
        <v>129</v>
      </c>
      <c r="C286" t="s">
        <v>420</v>
      </c>
    </row>
    <row r="287" spans="1:3" ht="25.5" x14ac:dyDescent="0.2">
      <c r="A287" s="1"/>
      <c r="B287" s="1" t="s">
        <v>130</v>
      </c>
      <c r="C287" t="s">
        <v>421</v>
      </c>
    </row>
    <row r="288" spans="1:3" ht="25.5" x14ac:dyDescent="0.2">
      <c r="A288" s="1" t="s">
        <v>8</v>
      </c>
      <c r="B288" s="1" t="s">
        <v>131</v>
      </c>
      <c r="C288" t="s">
        <v>422</v>
      </c>
    </row>
    <row r="289" spans="1:3" ht="25.5" x14ac:dyDescent="0.2">
      <c r="A289" s="1"/>
      <c r="B289" s="1" t="s">
        <v>132</v>
      </c>
      <c r="C289" t="s">
        <v>423</v>
      </c>
    </row>
    <row r="290" spans="1:3" ht="25.5" x14ac:dyDescent="0.2">
      <c r="A290" s="1"/>
      <c r="B290" s="1" t="s">
        <v>118</v>
      </c>
      <c r="C290" t="s">
        <v>424</v>
      </c>
    </row>
    <row r="291" spans="1:3" ht="25.5" x14ac:dyDescent="0.2">
      <c r="A291" s="1"/>
      <c r="B291" s="1" t="s">
        <v>119</v>
      </c>
      <c r="C291" t="s">
        <v>425</v>
      </c>
    </row>
    <row r="292" spans="1:3" ht="25.5" x14ac:dyDescent="0.2">
      <c r="A292" s="1"/>
      <c r="B292" s="1" t="s">
        <v>120</v>
      </c>
      <c r="C292" t="s">
        <v>426</v>
      </c>
    </row>
    <row r="293" spans="1:3" ht="25.5" x14ac:dyDescent="0.2">
      <c r="A293" s="1"/>
      <c r="B293" s="1" t="s">
        <v>121</v>
      </c>
      <c r="C293" t="s">
        <v>427</v>
      </c>
    </row>
    <row r="294" spans="1:3" ht="25.5" x14ac:dyDescent="0.2">
      <c r="A294" s="1"/>
      <c r="B294" s="1" t="s">
        <v>122</v>
      </c>
      <c r="C294" t="s">
        <v>428</v>
      </c>
    </row>
    <row r="295" spans="1:3" ht="25.5" x14ac:dyDescent="0.2">
      <c r="A295" s="1"/>
      <c r="B295" s="1" t="s">
        <v>123</v>
      </c>
      <c r="C295" t="s">
        <v>429</v>
      </c>
    </row>
    <row r="296" spans="1:3" ht="25.5" x14ac:dyDescent="0.2">
      <c r="A296" s="1"/>
      <c r="B296" s="1" t="s">
        <v>124</v>
      </c>
      <c r="C296" t="s">
        <v>430</v>
      </c>
    </row>
    <row r="297" spans="1:3" ht="25.5" x14ac:dyDescent="0.2">
      <c r="A297" s="1"/>
      <c r="B297" s="1" t="s">
        <v>58</v>
      </c>
      <c r="C297" t="s">
        <v>422</v>
      </c>
    </row>
    <row r="298" spans="1:3" ht="25.5" x14ac:dyDescent="0.2">
      <c r="A298" s="1"/>
      <c r="B298" s="1" t="s">
        <v>59</v>
      </c>
      <c r="C298" t="s">
        <v>431</v>
      </c>
    </row>
    <row r="299" spans="1:3" ht="25.5" x14ac:dyDescent="0.2">
      <c r="A299" s="1"/>
      <c r="B299" s="1" t="s">
        <v>60</v>
      </c>
      <c r="C299" t="s">
        <v>432</v>
      </c>
    </row>
    <row r="300" spans="1:3" ht="25.5" x14ac:dyDescent="0.2">
      <c r="A300" s="1"/>
      <c r="B300" s="1" t="s">
        <v>125</v>
      </c>
      <c r="C300" t="s">
        <v>433</v>
      </c>
    </row>
    <row r="301" spans="1:3" ht="25.5" x14ac:dyDescent="0.2">
      <c r="A301" s="1"/>
      <c r="B301" s="1" t="s">
        <v>126</v>
      </c>
      <c r="C301" t="s">
        <v>434</v>
      </c>
    </row>
    <row r="302" spans="1:3" ht="25.5" x14ac:dyDescent="0.2">
      <c r="A302" s="1"/>
      <c r="B302" s="1" t="s">
        <v>127</v>
      </c>
      <c r="C302" t="s">
        <v>435</v>
      </c>
    </row>
    <row r="303" spans="1:3" ht="25.5" x14ac:dyDescent="0.2">
      <c r="A303" s="1"/>
      <c r="B303" s="1" t="s">
        <v>128</v>
      </c>
      <c r="C303" t="s">
        <v>436</v>
      </c>
    </row>
    <row r="304" spans="1:3" ht="25.5" x14ac:dyDescent="0.2">
      <c r="A304" s="1"/>
      <c r="B304" s="1" t="s">
        <v>129</v>
      </c>
      <c r="C304" t="s">
        <v>437</v>
      </c>
    </row>
    <row r="305" spans="1:3" ht="25.5" x14ac:dyDescent="0.2">
      <c r="A305" s="1"/>
      <c r="B305" s="1" t="s">
        <v>130</v>
      </c>
      <c r="C305" t="s">
        <v>438</v>
      </c>
    </row>
    <row r="306" spans="1:3" ht="25.5" x14ac:dyDescent="0.2">
      <c r="A306" s="1" t="s">
        <v>12</v>
      </c>
      <c r="B306" s="1" t="s">
        <v>122</v>
      </c>
      <c r="C306" t="s">
        <v>439</v>
      </c>
    </row>
    <row r="307" spans="1:3" ht="25.5" x14ac:dyDescent="0.2">
      <c r="A307" s="1"/>
      <c r="B307" s="1" t="s">
        <v>123</v>
      </c>
      <c r="C307" t="s">
        <v>440</v>
      </c>
    </row>
    <row r="308" spans="1:3" ht="25.5" x14ac:dyDescent="0.2">
      <c r="A308" s="1"/>
      <c r="B308" s="1" t="s">
        <v>124</v>
      </c>
      <c r="C308" t="s">
        <v>441</v>
      </c>
    </row>
    <row r="309" spans="1:3" ht="25.5" x14ac:dyDescent="0.2">
      <c r="A309" s="1"/>
      <c r="B309" s="1" t="s">
        <v>58</v>
      </c>
      <c r="C309" t="s">
        <v>442</v>
      </c>
    </row>
    <row r="310" spans="1:3" ht="25.5" x14ac:dyDescent="0.2">
      <c r="A310" s="1"/>
      <c r="B310" s="1" t="s">
        <v>59</v>
      </c>
      <c r="C310" t="s">
        <v>443</v>
      </c>
    </row>
    <row r="311" spans="1:3" ht="25.5" x14ac:dyDescent="0.2">
      <c r="A311" s="1"/>
      <c r="B311" s="1" t="s">
        <v>60</v>
      </c>
      <c r="C311" t="s">
        <v>444</v>
      </c>
    </row>
    <row r="312" spans="1:3" ht="25.5" x14ac:dyDescent="0.2">
      <c r="A312" s="1"/>
      <c r="B312" s="1" t="s">
        <v>125</v>
      </c>
      <c r="C312" t="s">
        <v>445</v>
      </c>
    </row>
    <row r="313" spans="1:3" ht="25.5" x14ac:dyDescent="0.2">
      <c r="A313" s="1"/>
      <c r="B313" s="1" t="s">
        <v>126</v>
      </c>
      <c r="C313" t="s">
        <v>446</v>
      </c>
    </row>
    <row r="314" spans="1:3" ht="25.5" x14ac:dyDescent="0.2">
      <c r="A314" s="1"/>
      <c r="B314" s="1" t="s">
        <v>127</v>
      </c>
      <c r="C314" t="s">
        <v>447</v>
      </c>
    </row>
    <row r="315" spans="1:3" ht="25.5" x14ac:dyDescent="0.2">
      <c r="A315" s="1"/>
      <c r="B315" s="1" t="s">
        <v>128</v>
      </c>
      <c r="C315" t="s">
        <v>448</v>
      </c>
    </row>
    <row r="316" spans="1:3" ht="25.5" x14ac:dyDescent="0.2">
      <c r="A316" s="1"/>
      <c r="B316" s="1" t="s">
        <v>129</v>
      </c>
      <c r="C316" t="s">
        <v>449</v>
      </c>
    </row>
    <row r="317" spans="1:3" ht="25.5" x14ac:dyDescent="0.2">
      <c r="A317" s="1"/>
      <c r="B317" s="1" t="s">
        <v>130</v>
      </c>
      <c r="C317" t="s">
        <v>74</v>
      </c>
    </row>
    <row r="318" spans="1:3" ht="25.5" x14ac:dyDescent="0.2">
      <c r="A318" s="1" t="s">
        <v>51</v>
      </c>
      <c r="B318" s="1" t="s">
        <v>131</v>
      </c>
      <c r="C318" t="s">
        <v>450</v>
      </c>
    </row>
    <row r="319" spans="1:3" ht="25.5" x14ac:dyDescent="0.2">
      <c r="A319" s="1"/>
      <c r="B319" s="1" t="s">
        <v>132</v>
      </c>
      <c r="C319" t="s">
        <v>451</v>
      </c>
    </row>
    <row r="320" spans="1:3" ht="25.5" x14ac:dyDescent="0.2">
      <c r="A320" s="1"/>
      <c r="B320" s="1" t="s">
        <v>118</v>
      </c>
      <c r="C320" t="s">
        <v>452</v>
      </c>
    </row>
    <row r="321" spans="1:3" ht="25.5" x14ac:dyDescent="0.2">
      <c r="A321" s="1"/>
      <c r="B321" s="1" t="s">
        <v>119</v>
      </c>
      <c r="C321" t="s">
        <v>453</v>
      </c>
    </row>
    <row r="322" spans="1:3" ht="25.5" x14ac:dyDescent="0.2">
      <c r="A322" s="1"/>
      <c r="B322" s="1" t="s">
        <v>120</v>
      </c>
      <c r="C322" t="s">
        <v>454</v>
      </c>
    </row>
    <row r="323" spans="1:3" ht="25.5" x14ac:dyDescent="0.2">
      <c r="A323" s="1"/>
      <c r="B323" s="1" t="s">
        <v>121</v>
      </c>
      <c r="C323" t="s">
        <v>455</v>
      </c>
    </row>
    <row r="324" spans="1:3" ht="25.5" x14ac:dyDescent="0.2">
      <c r="A324" s="1"/>
      <c r="B324" s="1" t="s">
        <v>122</v>
      </c>
      <c r="C324" t="s">
        <v>456</v>
      </c>
    </row>
    <row r="325" spans="1:3" ht="25.5" x14ac:dyDescent="0.2">
      <c r="A325" s="1"/>
      <c r="B325" s="1" t="s">
        <v>123</v>
      </c>
      <c r="C325" t="s">
        <v>457</v>
      </c>
    </row>
    <row r="326" spans="1:3" ht="25.5" x14ac:dyDescent="0.2">
      <c r="A326" s="1"/>
      <c r="B326" s="1" t="s">
        <v>124</v>
      </c>
      <c r="C326" t="s">
        <v>458</v>
      </c>
    </row>
    <row r="327" spans="1:3" ht="25.5" x14ac:dyDescent="0.2">
      <c r="A327" s="1"/>
      <c r="B327" s="1" t="s">
        <v>58</v>
      </c>
      <c r="C327" t="s">
        <v>459</v>
      </c>
    </row>
    <row r="328" spans="1:3" ht="25.5" x14ac:dyDescent="0.2">
      <c r="A328" s="1"/>
      <c r="B328" s="1" t="s">
        <v>59</v>
      </c>
      <c r="C328" t="s">
        <v>450</v>
      </c>
    </row>
    <row r="329" spans="1:3" ht="25.5" x14ac:dyDescent="0.2">
      <c r="A329" s="1"/>
      <c r="B329" s="1" t="s">
        <v>60</v>
      </c>
      <c r="C329" t="s">
        <v>460</v>
      </c>
    </row>
    <row r="330" spans="1:3" ht="25.5" x14ac:dyDescent="0.2">
      <c r="A330" s="1"/>
      <c r="B330" s="1" t="s">
        <v>125</v>
      </c>
      <c r="C330" t="s">
        <v>461</v>
      </c>
    </row>
    <row r="331" spans="1:3" ht="25.5" x14ac:dyDescent="0.2">
      <c r="A331" s="1"/>
      <c r="B331" s="1" t="s">
        <v>126</v>
      </c>
      <c r="C331" t="s">
        <v>462</v>
      </c>
    </row>
    <row r="332" spans="1:3" ht="25.5" x14ac:dyDescent="0.2">
      <c r="A332" s="1"/>
      <c r="B332" s="1" t="s">
        <v>127</v>
      </c>
      <c r="C332" t="s">
        <v>463</v>
      </c>
    </row>
    <row r="333" spans="1:3" ht="25.5" x14ac:dyDescent="0.2">
      <c r="A333" s="1"/>
      <c r="B333" s="1" t="s">
        <v>128</v>
      </c>
      <c r="C333" t="s">
        <v>464</v>
      </c>
    </row>
    <row r="334" spans="1:3" ht="25.5" x14ac:dyDescent="0.2">
      <c r="A334" s="1"/>
      <c r="B334" s="1" t="s">
        <v>129</v>
      </c>
      <c r="C334" t="s">
        <v>465</v>
      </c>
    </row>
    <row r="335" spans="1:3" ht="25.5" x14ac:dyDescent="0.2">
      <c r="A335" s="1"/>
      <c r="B335" s="1" t="s">
        <v>130</v>
      </c>
      <c r="C335" t="s">
        <v>466</v>
      </c>
    </row>
    <row r="336" spans="1:3" ht="25.5" x14ac:dyDescent="0.2">
      <c r="A336" s="1" t="s">
        <v>16</v>
      </c>
      <c r="B336" s="1" t="s">
        <v>131</v>
      </c>
      <c r="C336" t="s">
        <v>467</v>
      </c>
    </row>
    <row r="337" spans="1:3" ht="25.5" x14ac:dyDescent="0.2">
      <c r="A337" s="1"/>
      <c r="B337" s="1" t="s">
        <v>132</v>
      </c>
      <c r="C337" t="s">
        <v>468</v>
      </c>
    </row>
    <row r="338" spans="1:3" ht="25.5" x14ac:dyDescent="0.2">
      <c r="A338" s="1"/>
      <c r="B338" s="1" t="s">
        <v>118</v>
      </c>
      <c r="C338" t="s">
        <v>469</v>
      </c>
    </row>
    <row r="339" spans="1:3" ht="25.5" x14ac:dyDescent="0.2">
      <c r="A339" s="1"/>
      <c r="B339" s="1" t="s">
        <v>119</v>
      </c>
      <c r="C339" t="s">
        <v>354</v>
      </c>
    </row>
    <row r="340" spans="1:3" ht="25.5" x14ac:dyDescent="0.2">
      <c r="A340" s="1"/>
      <c r="B340" s="1" t="s">
        <v>120</v>
      </c>
      <c r="C340" t="s">
        <v>470</v>
      </c>
    </row>
    <row r="341" spans="1:3" ht="25.5" x14ac:dyDescent="0.2">
      <c r="A341" s="1"/>
      <c r="B341" s="1" t="s">
        <v>121</v>
      </c>
      <c r="C341" t="s">
        <v>85</v>
      </c>
    </row>
    <row r="342" spans="1:3" ht="25.5" x14ac:dyDescent="0.2">
      <c r="A342" s="1"/>
      <c r="B342" s="1" t="s">
        <v>122</v>
      </c>
      <c r="C342" t="s">
        <v>471</v>
      </c>
    </row>
    <row r="343" spans="1:3" ht="25.5" x14ac:dyDescent="0.2">
      <c r="A343" s="1"/>
      <c r="B343" s="1" t="s">
        <v>123</v>
      </c>
      <c r="C343" t="s">
        <v>472</v>
      </c>
    </row>
    <row r="344" spans="1:3" ht="25.5" x14ac:dyDescent="0.2">
      <c r="A344" s="1"/>
      <c r="B344" s="1" t="s">
        <v>124</v>
      </c>
      <c r="C344" t="s">
        <v>473</v>
      </c>
    </row>
    <row r="345" spans="1:3" ht="25.5" x14ac:dyDescent="0.2">
      <c r="A345" s="1"/>
      <c r="B345" s="1" t="s">
        <v>58</v>
      </c>
      <c r="C345" t="s">
        <v>474</v>
      </c>
    </row>
    <row r="346" spans="1:3" ht="25.5" x14ac:dyDescent="0.2">
      <c r="A346" s="1"/>
      <c r="B346" s="1" t="s">
        <v>59</v>
      </c>
      <c r="C346" t="s">
        <v>475</v>
      </c>
    </row>
    <row r="347" spans="1:3" ht="25.5" x14ac:dyDescent="0.2">
      <c r="A347" s="1"/>
      <c r="B347" s="1" t="s">
        <v>60</v>
      </c>
      <c r="C347" t="s">
        <v>476</v>
      </c>
    </row>
    <row r="348" spans="1:3" ht="25.5" x14ac:dyDescent="0.2">
      <c r="A348" s="1"/>
      <c r="B348" s="1" t="s">
        <v>130</v>
      </c>
      <c r="C348" t="s">
        <v>477</v>
      </c>
    </row>
    <row r="349" spans="1:3" ht="25.5" x14ac:dyDescent="0.2">
      <c r="A349" s="1" t="s">
        <v>43</v>
      </c>
      <c r="B349" s="1" t="s">
        <v>131</v>
      </c>
      <c r="C349" t="s">
        <v>478</v>
      </c>
    </row>
    <row r="350" spans="1:3" ht="25.5" x14ac:dyDescent="0.2">
      <c r="A350" s="1"/>
      <c r="B350" s="1" t="s">
        <v>132</v>
      </c>
      <c r="C350" t="s">
        <v>411</v>
      </c>
    </row>
    <row r="351" spans="1:3" ht="25.5" x14ac:dyDescent="0.2">
      <c r="A351" s="1"/>
      <c r="B351" s="1" t="s">
        <v>118</v>
      </c>
      <c r="C351" t="s">
        <v>377</v>
      </c>
    </row>
    <row r="352" spans="1:3" ht="25.5" x14ac:dyDescent="0.2">
      <c r="A352" s="1"/>
      <c r="B352" s="1" t="s">
        <v>119</v>
      </c>
      <c r="C352" t="s">
        <v>405</v>
      </c>
    </row>
    <row r="353" spans="1:3" ht="25.5" x14ac:dyDescent="0.2">
      <c r="A353" s="1"/>
      <c r="B353" s="1" t="s">
        <v>120</v>
      </c>
      <c r="C353" t="s">
        <v>479</v>
      </c>
    </row>
    <row r="354" spans="1:3" ht="25.5" x14ac:dyDescent="0.2">
      <c r="A354" s="1"/>
      <c r="B354" s="1" t="s">
        <v>121</v>
      </c>
      <c r="C354" t="s">
        <v>478</v>
      </c>
    </row>
    <row r="355" spans="1:3" ht="25.5" x14ac:dyDescent="0.2">
      <c r="A355" s="1"/>
      <c r="B355" s="1" t="s">
        <v>122</v>
      </c>
      <c r="C355" t="s">
        <v>341</v>
      </c>
    </row>
    <row r="356" spans="1:3" ht="25.5" x14ac:dyDescent="0.2">
      <c r="A356" s="1"/>
      <c r="B356" s="1" t="s">
        <v>123</v>
      </c>
      <c r="C356" t="s">
        <v>480</v>
      </c>
    </row>
    <row r="357" spans="1:3" ht="25.5" x14ac:dyDescent="0.2">
      <c r="A357" s="1"/>
      <c r="B357" s="1" t="s">
        <v>124</v>
      </c>
      <c r="C357" t="s">
        <v>481</v>
      </c>
    </row>
    <row r="358" spans="1:3" ht="25.5" x14ac:dyDescent="0.2">
      <c r="A358" s="1"/>
      <c r="B358" s="1" t="s">
        <v>58</v>
      </c>
      <c r="C358" t="s">
        <v>482</v>
      </c>
    </row>
    <row r="359" spans="1:3" ht="25.5" x14ac:dyDescent="0.2">
      <c r="A359" s="1"/>
      <c r="B359" s="1" t="s">
        <v>59</v>
      </c>
      <c r="C359" t="s">
        <v>483</v>
      </c>
    </row>
    <row r="360" spans="1:3" ht="25.5" x14ac:dyDescent="0.2">
      <c r="A360" s="1"/>
      <c r="B360" s="1" t="s">
        <v>60</v>
      </c>
      <c r="C360" t="s">
        <v>484</v>
      </c>
    </row>
    <row r="361" spans="1:3" ht="25.5" x14ac:dyDescent="0.2">
      <c r="A361" s="1"/>
      <c r="B361" s="1" t="s">
        <v>125</v>
      </c>
      <c r="C361" t="s">
        <v>485</v>
      </c>
    </row>
    <row r="362" spans="1:3" ht="25.5" x14ac:dyDescent="0.2">
      <c r="A362" s="1"/>
      <c r="B362" s="1" t="s">
        <v>126</v>
      </c>
      <c r="C362" t="s">
        <v>486</v>
      </c>
    </row>
    <row r="363" spans="1:3" ht="25.5" x14ac:dyDescent="0.2">
      <c r="A363" s="1"/>
      <c r="B363" s="1" t="s">
        <v>127</v>
      </c>
      <c r="C363" t="s">
        <v>487</v>
      </c>
    </row>
    <row r="364" spans="1:3" ht="25.5" x14ac:dyDescent="0.2">
      <c r="A364" s="1"/>
      <c r="B364" s="1" t="s">
        <v>128</v>
      </c>
      <c r="C364" t="s">
        <v>488</v>
      </c>
    </row>
    <row r="365" spans="1:3" ht="25.5" x14ac:dyDescent="0.2">
      <c r="A365" s="1"/>
      <c r="B365" s="1" t="s">
        <v>129</v>
      </c>
      <c r="C365" t="s">
        <v>489</v>
      </c>
    </row>
    <row r="366" spans="1:3" ht="25.5" x14ac:dyDescent="0.2">
      <c r="A366" s="1"/>
      <c r="B366" s="1" t="s">
        <v>130</v>
      </c>
      <c r="C366" t="s">
        <v>490</v>
      </c>
    </row>
    <row r="367" spans="1:3" ht="25.5" x14ac:dyDescent="0.2">
      <c r="A367" s="1" t="s">
        <v>26</v>
      </c>
      <c r="B367" s="1" t="s">
        <v>131</v>
      </c>
      <c r="C367" t="s">
        <v>491</v>
      </c>
    </row>
    <row r="368" spans="1:3" ht="25.5" x14ac:dyDescent="0.2">
      <c r="A368" s="1"/>
      <c r="B368" s="1" t="s">
        <v>132</v>
      </c>
      <c r="C368" t="s">
        <v>492</v>
      </c>
    </row>
    <row r="369" spans="1:3" ht="25.5" x14ac:dyDescent="0.2">
      <c r="A369" s="1"/>
      <c r="B369" s="1" t="s">
        <v>118</v>
      </c>
      <c r="C369" t="s">
        <v>493</v>
      </c>
    </row>
    <row r="370" spans="1:3" ht="25.5" x14ac:dyDescent="0.2">
      <c r="A370" s="1"/>
      <c r="B370" s="1" t="s">
        <v>119</v>
      </c>
      <c r="C370" t="s">
        <v>494</v>
      </c>
    </row>
    <row r="371" spans="1:3" ht="25.5" x14ac:dyDescent="0.2">
      <c r="A371" s="1"/>
      <c r="B371" s="1" t="s">
        <v>120</v>
      </c>
      <c r="C371" t="s">
        <v>495</v>
      </c>
    </row>
    <row r="372" spans="1:3" ht="25.5" x14ac:dyDescent="0.2">
      <c r="A372" s="1"/>
      <c r="B372" s="1" t="s">
        <v>121</v>
      </c>
      <c r="C372" t="s">
        <v>496</v>
      </c>
    </row>
    <row r="373" spans="1:3" ht="25.5" x14ac:dyDescent="0.2">
      <c r="A373" s="1"/>
      <c r="B373" s="1" t="s">
        <v>122</v>
      </c>
      <c r="C373" t="s">
        <v>227</v>
      </c>
    </row>
    <row r="374" spans="1:3" ht="25.5" x14ac:dyDescent="0.2">
      <c r="A374" s="1"/>
      <c r="B374" s="1" t="s">
        <v>123</v>
      </c>
      <c r="C374" t="s">
        <v>77</v>
      </c>
    </row>
    <row r="375" spans="1:3" ht="25.5" x14ac:dyDescent="0.2">
      <c r="A375" s="1"/>
      <c r="B375" s="1" t="s">
        <v>124</v>
      </c>
      <c r="C375" t="s">
        <v>497</v>
      </c>
    </row>
    <row r="376" spans="1:3" ht="25.5" x14ac:dyDescent="0.2">
      <c r="A376" s="1"/>
      <c r="B376" s="1" t="s">
        <v>58</v>
      </c>
      <c r="C376" t="s">
        <v>498</v>
      </c>
    </row>
    <row r="377" spans="1:3" ht="25.5" x14ac:dyDescent="0.2">
      <c r="A377" s="1"/>
      <c r="B377" s="1" t="s">
        <v>59</v>
      </c>
      <c r="C377" t="s">
        <v>94</v>
      </c>
    </row>
    <row r="378" spans="1:3" ht="25.5" x14ac:dyDescent="0.2">
      <c r="A378" s="1"/>
      <c r="B378" s="1" t="s">
        <v>60</v>
      </c>
      <c r="C378" t="s">
        <v>496</v>
      </c>
    </row>
    <row r="379" spans="1:3" ht="25.5" x14ac:dyDescent="0.2">
      <c r="A379" s="1"/>
      <c r="B379" s="1" t="s">
        <v>125</v>
      </c>
      <c r="C379" t="s">
        <v>221</v>
      </c>
    </row>
    <row r="380" spans="1:3" ht="25.5" x14ac:dyDescent="0.2">
      <c r="A380" s="1"/>
      <c r="B380" s="1" t="s">
        <v>126</v>
      </c>
      <c r="C380" t="s">
        <v>499</v>
      </c>
    </row>
    <row r="381" spans="1:3" ht="25.5" x14ac:dyDescent="0.2">
      <c r="A381" s="1"/>
      <c r="B381" s="1" t="s">
        <v>127</v>
      </c>
      <c r="C381" t="s">
        <v>500</v>
      </c>
    </row>
    <row r="382" spans="1:3" ht="25.5" x14ac:dyDescent="0.2">
      <c r="A382" s="1"/>
      <c r="B382" s="1" t="s">
        <v>128</v>
      </c>
      <c r="C382" t="s">
        <v>501</v>
      </c>
    </row>
    <row r="383" spans="1:3" ht="25.5" x14ac:dyDescent="0.2">
      <c r="A383" s="1"/>
      <c r="B383" s="1" t="s">
        <v>129</v>
      </c>
      <c r="C383" t="s">
        <v>502</v>
      </c>
    </row>
    <row r="384" spans="1:3" ht="25.5" x14ac:dyDescent="0.2">
      <c r="A384" s="1"/>
      <c r="B384" s="1" t="s">
        <v>130</v>
      </c>
      <c r="C384" t="s">
        <v>503</v>
      </c>
    </row>
    <row r="385" spans="1:3" ht="25.5" x14ac:dyDescent="0.2">
      <c r="A385" s="1" t="s">
        <v>34</v>
      </c>
      <c r="B385" s="1" t="s">
        <v>59</v>
      </c>
      <c r="C385" t="s">
        <v>504</v>
      </c>
    </row>
    <row r="386" spans="1:3" ht="25.5" x14ac:dyDescent="0.2">
      <c r="A386" s="1"/>
      <c r="B386" s="1" t="s">
        <v>60</v>
      </c>
      <c r="C386" t="s">
        <v>505</v>
      </c>
    </row>
    <row r="387" spans="1:3" ht="25.5" x14ac:dyDescent="0.2">
      <c r="A387" s="1"/>
      <c r="B387" s="1" t="s">
        <v>125</v>
      </c>
      <c r="C387" t="s">
        <v>506</v>
      </c>
    </row>
    <row r="388" spans="1:3" ht="25.5" x14ac:dyDescent="0.2">
      <c r="A388" s="1"/>
      <c r="B388" s="1" t="s">
        <v>126</v>
      </c>
      <c r="C388" t="s">
        <v>507</v>
      </c>
    </row>
    <row r="389" spans="1:3" ht="25.5" x14ac:dyDescent="0.2">
      <c r="A389" s="1"/>
      <c r="B389" s="1" t="s">
        <v>127</v>
      </c>
      <c r="C389" t="s">
        <v>508</v>
      </c>
    </row>
    <row r="390" spans="1:3" ht="25.5" x14ac:dyDescent="0.2">
      <c r="A390" s="1"/>
      <c r="B390" s="1" t="s">
        <v>128</v>
      </c>
      <c r="C390" t="s">
        <v>99</v>
      </c>
    </row>
    <row r="391" spans="1:3" ht="25.5" x14ac:dyDescent="0.2">
      <c r="A391" s="1"/>
      <c r="B391" s="1" t="s">
        <v>129</v>
      </c>
      <c r="C391" t="s">
        <v>509</v>
      </c>
    </row>
    <row r="392" spans="1:3" ht="25.5" x14ac:dyDescent="0.2">
      <c r="A392" s="1"/>
      <c r="B392" s="1" t="s">
        <v>130</v>
      </c>
      <c r="C392" t="s">
        <v>100</v>
      </c>
    </row>
    <row r="393" spans="1:3" ht="25.5" x14ac:dyDescent="0.2">
      <c r="A393" s="1" t="s">
        <v>38</v>
      </c>
      <c r="B393" s="1" t="s">
        <v>131</v>
      </c>
      <c r="C393" t="s">
        <v>510</v>
      </c>
    </row>
    <row r="394" spans="1:3" ht="25.5" x14ac:dyDescent="0.2">
      <c r="A394" s="1"/>
      <c r="B394" s="1" t="s">
        <v>132</v>
      </c>
      <c r="C394" t="s">
        <v>511</v>
      </c>
    </row>
    <row r="395" spans="1:3" ht="25.5" x14ac:dyDescent="0.2">
      <c r="A395" s="1"/>
      <c r="B395" s="1" t="s">
        <v>118</v>
      </c>
      <c r="C395" t="s">
        <v>512</v>
      </c>
    </row>
    <row r="396" spans="1:3" ht="25.5" x14ac:dyDescent="0.2">
      <c r="A396" s="1"/>
      <c r="B396" s="1" t="s">
        <v>119</v>
      </c>
      <c r="C396" t="s">
        <v>513</v>
      </c>
    </row>
    <row r="397" spans="1:3" ht="25.5" x14ac:dyDescent="0.2">
      <c r="A397" s="1"/>
      <c r="B397" s="1" t="s">
        <v>120</v>
      </c>
      <c r="C397" t="s">
        <v>514</v>
      </c>
    </row>
    <row r="398" spans="1:3" ht="25.5" x14ac:dyDescent="0.2">
      <c r="A398" s="1"/>
      <c r="B398" s="1" t="s">
        <v>121</v>
      </c>
      <c r="C398" t="s">
        <v>515</v>
      </c>
    </row>
    <row r="399" spans="1:3" ht="25.5" x14ac:dyDescent="0.2">
      <c r="A399" s="1"/>
      <c r="B399" s="1" t="s">
        <v>122</v>
      </c>
      <c r="C399" t="s">
        <v>220</v>
      </c>
    </row>
    <row r="400" spans="1:3" ht="25.5" x14ac:dyDescent="0.2">
      <c r="A400" s="1"/>
      <c r="B400" s="1" t="s">
        <v>123</v>
      </c>
      <c r="C400" t="s">
        <v>516</v>
      </c>
    </row>
    <row r="401" spans="1:3" ht="25.5" x14ac:dyDescent="0.2">
      <c r="A401" s="1"/>
      <c r="B401" s="1" t="s">
        <v>124</v>
      </c>
      <c r="C401" t="s">
        <v>516</v>
      </c>
    </row>
    <row r="402" spans="1:3" ht="25.5" x14ac:dyDescent="0.2">
      <c r="A402" s="1"/>
      <c r="B402" s="1" t="s">
        <v>58</v>
      </c>
      <c r="C402" t="s">
        <v>517</v>
      </c>
    </row>
    <row r="403" spans="1:3" ht="25.5" x14ac:dyDescent="0.2">
      <c r="A403" s="1"/>
      <c r="B403" s="1" t="s">
        <v>59</v>
      </c>
      <c r="C403" t="s">
        <v>518</v>
      </c>
    </row>
    <row r="404" spans="1:3" ht="25.5" x14ac:dyDescent="0.2">
      <c r="A404" s="1"/>
      <c r="B404" s="1" t="s">
        <v>60</v>
      </c>
      <c r="C404" t="s">
        <v>510</v>
      </c>
    </row>
    <row r="405" spans="1:3" ht="25.5" x14ac:dyDescent="0.2">
      <c r="A405" s="1"/>
      <c r="B405" s="1" t="s">
        <v>125</v>
      </c>
      <c r="C405" t="s">
        <v>519</v>
      </c>
    </row>
    <row r="406" spans="1:3" ht="25.5" x14ac:dyDescent="0.2">
      <c r="A406" s="1"/>
      <c r="B406" s="1" t="s">
        <v>126</v>
      </c>
      <c r="C406" t="s">
        <v>520</v>
      </c>
    </row>
    <row r="407" spans="1:3" ht="25.5" x14ac:dyDescent="0.2">
      <c r="A407" s="1"/>
      <c r="B407" s="1" t="s">
        <v>127</v>
      </c>
      <c r="C407" t="s">
        <v>521</v>
      </c>
    </row>
    <row r="408" spans="1:3" ht="25.5" x14ac:dyDescent="0.2">
      <c r="A408" s="1"/>
      <c r="B408" s="1" t="s">
        <v>128</v>
      </c>
      <c r="C408" t="s">
        <v>522</v>
      </c>
    </row>
    <row r="409" spans="1:3" ht="25.5" x14ac:dyDescent="0.2">
      <c r="A409" s="1"/>
      <c r="B409" s="1" t="s">
        <v>129</v>
      </c>
      <c r="C409" t="s">
        <v>523</v>
      </c>
    </row>
    <row r="410" spans="1:3" ht="25.5" x14ac:dyDescent="0.2">
      <c r="A410" s="1"/>
      <c r="B410" s="1" t="s">
        <v>130</v>
      </c>
      <c r="C410" t="s">
        <v>519</v>
      </c>
    </row>
    <row r="411" spans="1:3" ht="25.5" x14ac:dyDescent="0.2">
      <c r="A411" s="1" t="s">
        <v>13</v>
      </c>
      <c r="B411" s="1" t="s">
        <v>131</v>
      </c>
      <c r="C411" t="s">
        <v>524</v>
      </c>
    </row>
    <row r="412" spans="1:3" ht="25.5" x14ac:dyDescent="0.2">
      <c r="A412" s="1"/>
      <c r="B412" s="1" t="s">
        <v>132</v>
      </c>
      <c r="C412" t="s">
        <v>525</v>
      </c>
    </row>
    <row r="413" spans="1:3" ht="25.5" x14ac:dyDescent="0.2">
      <c r="A413" s="1"/>
      <c r="B413" s="1" t="s">
        <v>118</v>
      </c>
      <c r="C413" t="s">
        <v>526</v>
      </c>
    </row>
    <row r="414" spans="1:3" ht="25.5" x14ac:dyDescent="0.2">
      <c r="A414" s="1"/>
      <c r="B414" s="1" t="s">
        <v>119</v>
      </c>
      <c r="C414" t="s">
        <v>527</v>
      </c>
    </row>
    <row r="415" spans="1:3" ht="25.5" x14ac:dyDescent="0.2">
      <c r="A415" s="1"/>
      <c r="B415" s="1" t="s">
        <v>120</v>
      </c>
      <c r="C415" t="s">
        <v>222</v>
      </c>
    </row>
    <row r="416" spans="1:3" ht="25.5" x14ac:dyDescent="0.2">
      <c r="A416" s="1"/>
      <c r="B416" s="1" t="s">
        <v>121</v>
      </c>
      <c r="C416" t="s">
        <v>528</v>
      </c>
    </row>
    <row r="417" spans="1:3" ht="25.5" x14ac:dyDescent="0.2">
      <c r="A417" s="1"/>
      <c r="B417" s="1" t="s">
        <v>122</v>
      </c>
      <c r="C417" t="s">
        <v>529</v>
      </c>
    </row>
    <row r="418" spans="1:3" ht="25.5" x14ac:dyDescent="0.2">
      <c r="A418" s="1"/>
      <c r="B418" s="1" t="s">
        <v>123</v>
      </c>
      <c r="C418" t="s">
        <v>530</v>
      </c>
    </row>
    <row r="419" spans="1:3" ht="25.5" x14ac:dyDescent="0.2">
      <c r="A419" s="1"/>
      <c r="B419" s="1" t="s">
        <v>124</v>
      </c>
      <c r="C419" t="s">
        <v>531</v>
      </c>
    </row>
    <row r="420" spans="1:3" ht="25.5" x14ac:dyDescent="0.2">
      <c r="A420" s="1"/>
      <c r="B420" s="1" t="s">
        <v>58</v>
      </c>
      <c r="C420" t="s">
        <v>532</v>
      </c>
    </row>
    <row r="421" spans="1:3" ht="25.5" x14ac:dyDescent="0.2">
      <c r="A421" s="1"/>
      <c r="B421" s="1" t="s">
        <v>59</v>
      </c>
      <c r="C421" t="s">
        <v>533</v>
      </c>
    </row>
    <row r="422" spans="1:3" ht="25.5" x14ac:dyDescent="0.2">
      <c r="A422" s="1"/>
      <c r="B422" s="1" t="s">
        <v>60</v>
      </c>
      <c r="C422" t="s">
        <v>534</v>
      </c>
    </row>
    <row r="423" spans="1:3" ht="25.5" x14ac:dyDescent="0.2">
      <c r="A423" s="1"/>
      <c r="B423" s="1" t="s">
        <v>125</v>
      </c>
      <c r="C423" t="s">
        <v>535</v>
      </c>
    </row>
    <row r="424" spans="1:3" ht="25.5" x14ac:dyDescent="0.2">
      <c r="A424" s="1"/>
      <c r="B424" s="1" t="s">
        <v>126</v>
      </c>
      <c r="C424" t="s">
        <v>403</v>
      </c>
    </row>
    <row r="425" spans="1:3" ht="25.5" x14ac:dyDescent="0.2">
      <c r="A425" s="1"/>
      <c r="B425" s="1" t="s">
        <v>127</v>
      </c>
      <c r="C425" t="s">
        <v>536</v>
      </c>
    </row>
    <row r="426" spans="1:3" ht="25.5" x14ac:dyDescent="0.2">
      <c r="A426" s="1"/>
      <c r="B426" s="1" t="s">
        <v>128</v>
      </c>
      <c r="C426" t="s">
        <v>84</v>
      </c>
    </row>
    <row r="427" spans="1:3" ht="25.5" x14ac:dyDescent="0.2">
      <c r="A427" s="1"/>
      <c r="B427" s="1" t="s">
        <v>129</v>
      </c>
      <c r="C427" t="s">
        <v>537</v>
      </c>
    </row>
    <row r="428" spans="1:3" ht="25.5" x14ac:dyDescent="0.2">
      <c r="A428" s="1"/>
      <c r="B428" s="1" t="s">
        <v>130</v>
      </c>
      <c r="C428" t="s">
        <v>78</v>
      </c>
    </row>
    <row r="429" spans="1:3" ht="25.5" x14ac:dyDescent="0.2">
      <c r="A429" s="1" t="s">
        <v>48</v>
      </c>
      <c r="B429" s="1" t="s">
        <v>131</v>
      </c>
      <c r="C429" t="s">
        <v>538</v>
      </c>
    </row>
    <row r="430" spans="1:3" ht="25.5" x14ac:dyDescent="0.2">
      <c r="A430" s="1"/>
      <c r="B430" s="1" t="s">
        <v>132</v>
      </c>
      <c r="C430" t="s">
        <v>539</v>
      </c>
    </row>
    <row r="431" spans="1:3" ht="25.5" x14ac:dyDescent="0.2">
      <c r="A431" s="1"/>
      <c r="B431" s="1" t="s">
        <v>118</v>
      </c>
      <c r="C431" t="s">
        <v>540</v>
      </c>
    </row>
    <row r="432" spans="1:3" ht="25.5" x14ac:dyDescent="0.2">
      <c r="A432" s="1"/>
      <c r="B432" s="1" t="s">
        <v>119</v>
      </c>
      <c r="C432" t="s">
        <v>541</v>
      </c>
    </row>
    <row r="433" spans="1:3" ht="25.5" x14ac:dyDescent="0.2">
      <c r="A433" s="1"/>
      <c r="B433" s="1" t="s">
        <v>120</v>
      </c>
      <c r="C433" t="s">
        <v>542</v>
      </c>
    </row>
    <row r="434" spans="1:3" ht="25.5" x14ac:dyDescent="0.2">
      <c r="A434" s="1"/>
      <c r="B434" s="1" t="s">
        <v>121</v>
      </c>
      <c r="C434" t="s">
        <v>543</v>
      </c>
    </row>
    <row r="435" spans="1:3" ht="25.5" x14ac:dyDescent="0.2">
      <c r="A435" s="1"/>
      <c r="B435" s="1" t="s">
        <v>122</v>
      </c>
      <c r="C435" t="s">
        <v>544</v>
      </c>
    </row>
    <row r="436" spans="1:3" ht="25.5" x14ac:dyDescent="0.2">
      <c r="A436" s="1"/>
      <c r="B436" s="1" t="s">
        <v>123</v>
      </c>
      <c r="C436" t="s">
        <v>545</v>
      </c>
    </row>
    <row r="437" spans="1:3" ht="25.5" x14ac:dyDescent="0.2">
      <c r="A437" s="1"/>
      <c r="B437" s="1" t="s">
        <v>124</v>
      </c>
      <c r="C437" t="s">
        <v>546</v>
      </c>
    </row>
    <row r="438" spans="1:3" ht="25.5" x14ac:dyDescent="0.2">
      <c r="A438" s="1"/>
      <c r="B438" s="1" t="s">
        <v>58</v>
      </c>
      <c r="C438" t="s">
        <v>544</v>
      </c>
    </row>
    <row r="439" spans="1:3" ht="25.5" x14ac:dyDescent="0.2">
      <c r="A439" s="1"/>
      <c r="B439" s="1" t="s">
        <v>59</v>
      </c>
      <c r="C439" t="s">
        <v>538</v>
      </c>
    </row>
    <row r="440" spans="1:3" ht="25.5" x14ac:dyDescent="0.2">
      <c r="A440" s="1"/>
      <c r="B440" s="1" t="s">
        <v>60</v>
      </c>
      <c r="C440" t="s">
        <v>543</v>
      </c>
    </row>
    <row r="441" spans="1:3" ht="25.5" x14ac:dyDescent="0.2">
      <c r="A441" s="1"/>
      <c r="B441" s="1" t="s">
        <v>125</v>
      </c>
      <c r="C441" t="s">
        <v>547</v>
      </c>
    </row>
    <row r="442" spans="1:3" ht="25.5" x14ac:dyDescent="0.2">
      <c r="A442" s="1"/>
      <c r="B442" s="1" t="s">
        <v>126</v>
      </c>
      <c r="C442" t="s">
        <v>548</v>
      </c>
    </row>
    <row r="443" spans="1:3" ht="25.5" x14ac:dyDescent="0.2">
      <c r="A443" s="1"/>
      <c r="B443" s="1" t="s">
        <v>127</v>
      </c>
      <c r="C443" t="s">
        <v>549</v>
      </c>
    </row>
    <row r="444" spans="1:3" ht="25.5" x14ac:dyDescent="0.2">
      <c r="A444" s="1"/>
      <c r="B444" s="1" t="s">
        <v>128</v>
      </c>
      <c r="C444" t="s">
        <v>550</v>
      </c>
    </row>
    <row r="445" spans="1:3" ht="25.5" x14ac:dyDescent="0.2">
      <c r="A445" s="1"/>
      <c r="B445" s="1" t="s">
        <v>129</v>
      </c>
      <c r="C445" t="s">
        <v>551</v>
      </c>
    </row>
    <row r="446" spans="1:3" ht="25.5" x14ac:dyDescent="0.2">
      <c r="A446" s="1"/>
      <c r="B446" s="1" t="s">
        <v>130</v>
      </c>
      <c r="C446" t="s">
        <v>552</v>
      </c>
    </row>
    <row r="447" spans="1:3" ht="25.5" x14ac:dyDescent="0.2">
      <c r="A447" s="1" t="s">
        <v>24</v>
      </c>
      <c r="B447" s="1" t="s">
        <v>131</v>
      </c>
      <c r="C447" t="s">
        <v>553</v>
      </c>
    </row>
    <row r="448" spans="1:3" ht="25.5" x14ac:dyDescent="0.2">
      <c r="A448" s="1"/>
      <c r="B448" s="1" t="s">
        <v>132</v>
      </c>
      <c r="C448" t="s">
        <v>554</v>
      </c>
    </row>
    <row r="449" spans="1:3" ht="25.5" x14ac:dyDescent="0.2">
      <c r="A449" s="1"/>
      <c r="B449" s="1" t="s">
        <v>118</v>
      </c>
      <c r="C449" t="s">
        <v>554</v>
      </c>
    </row>
    <row r="450" spans="1:3" ht="25.5" x14ac:dyDescent="0.2">
      <c r="A450" s="1"/>
      <c r="B450" s="1" t="s">
        <v>119</v>
      </c>
      <c r="C450" t="s">
        <v>555</v>
      </c>
    </row>
    <row r="451" spans="1:3" ht="25.5" x14ac:dyDescent="0.2">
      <c r="A451" s="1"/>
      <c r="B451" s="1" t="s">
        <v>120</v>
      </c>
      <c r="C451" t="s">
        <v>556</v>
      </c>
    </row>
    <row r="452" spans="1:3" ht="25.5" x14ac:dyDescent="0.2">
      <c r="A452" s="1"/>
      <c r="B452" s="1" t="s">
        <v>121</v>
      </c>
      <c r="C452" t="s">
        <v>557</v>
      </c>
    </row>
    <row r="453" spans="1:3" ht="25.5" x14ac:dyDescent="0.2">
      <c r="A453" s="1"/>
      <c r="B453" s="1" t="s">
        <v>122</v>
      </c>
      <c r="C453" t="s">
        <v>558</v>
      </c>
    </row>
    <row r="454" spans="1:3" ht="25.5" x14ac:dyDescent="0.2">
      <c r="A454" s="1"/>
      <c r="B454" s="1" t="s">
        <v>123</v>
      </c>
      <c r="C454" t="s">
        <v>559</v>
      </c>
    </row>
    <row r="455" spans="1:3" ht="25.5" x14ac:dyDescent="0.2">
      <c r="A455" s="1"/>
      <c r="B455" s="1" t="s">
        <v>124</v>
      </c>
      <c r="C455" t="s">
        <v>560</v>
      </c>
    </row>
    <row r="456" spans="1:3" ht="25.5" x14ac:dyDescent="0.2">
      <c r="A456" s="1"/>
      <c r="B456" s="1" t="s">
        <v>58</v>
      </c>
      <c r="C456" t="s">
        <v>561</v>
      </c>
    </row>
    <row r="457" spans="1:3" ht="25.5" x14ac:dyDescent="0.2">
      <c r="A457" s="1"/>
      <c r="B457" s="1" t="s">
        <v>59</v>
      </c>
      <c r="C457" t="s">
        <v>562</v>
      </c>
    </row>
    <row r="458" spans="1:3" ht="25.5" x14ac:dyDescent="0.2">
      <c r="A458" s="1"/>
      <c r="B458" s="1" t="s">
        <v>60</v>
      </c>
      <c r="C458" t="s">
        <v>563</v>
      </c>
    </row>
    <row r="459" spans="1:3" ht="25.5" x14ac:dyDescent="0.2">
      <c r="A459" s="1"/>
      <c r="B459" s="1" t="s">
        <v>125</v>
      </c>
      <c r="C459" t="s">
        <v>564</v>
      </c>
    </row>
    <row r="460" spans="1:3" ht="25.5" x14ac:dyDescent="0.2">
      <c r="A460" s="1"/>
      <c r="B460" s="1" t="s">
        <v>126</v>
      </c>
      <c r="C460" t="s">
        <v>565</v>
      </c>
    </row>
    <row r="461" spans="1:3" ht="25.5" x14ac:dyDescent="0.2">
      <c r="A461" s="1"/>
      <c r="B461" s="1" t="s">
        <v>127</v>
      </c>
      <c r="C461" t="s">
        <v>566</v>
      </c>
    </row>
    <row r="462" spans="1:3" ht="25.5" x14ac:dyDescent="0.2">
      <c r="A462" s="1"/>
      <c r="B462" s="1" t="s">
        <v>128</v>
      </c>
      <c r="C462" t="s">
        <v>93</v>
      </c>
    </row>
    <row r="463" spans="1:3" ht="25.5" x14ac:dyDescent="0.2">
      <c r="A463" s="1"/>
      <c r="B463" s="1" t="s">
        <v>129</v>
      </c>
      <c r="C463" t="s">
        <v>111</v>
      </c>
    </row>
    <row r="464" spans="1:3" ht="25.5" x14ac:dyDescent="0.2">
      <c r="A464" s="1"/>
      <c r="B464" s="1" t="s">
        <v>130</v>
      </c>
      <c r="C464" t="s">
        <v>199</v>
      </c>
    </row>
    <row r="465" spans="1:3" ht="25.5" x14ac:dyDescent="0.2">
      <c r="A465" s="1" t="s">
        <v>52</v>
      </c>
      <c r="B465" s="1" t="s">
        <v>131</v>
      </c>
      <c r="C465" t="s">
        <v>567</v>
      </c>
    </row>
    <row r="466" spans="1:3" ht="25.5" x14ac:dyDescent="0.2">
      <c r="A466" s="1"/>
      <c r="B466" s="1" t="s">
        <v>132</v>
      </c>
      <c r="C466" t="s">
        <v>568</v>
      </c>
    </row>
    <row r="467" spans="1:3" ht="25.5" x14ac:dyDescent="0.2">
      <c r="A467" s="1"/>
      <c r="B467" s="1" t="s">
        <v>118</v>
      </c>
      <c r="C467" t="s">
        <v>569</v>
      </c>
    </row>
    <row r="468" spans="1:3" ht="25.5" x14ac:dyDescent="0.2">
      <c r="A468" s="1"/>
      <c r="B468" s="1" t="s">
        <v>119</v>
      </c>
      <c r="C468" t="s">
        <v>570</v>
      </c>
    </row>
    <row r="469" spans="1:3" ht="25.5" x14ac:dyDescent="0.2">
      <c r="A469" s="1"/>
      <c r="B469" s="1" t="s">
        <v>120</v>
      </c>
      <c r="C469" t="s">
        <v>571</v>
      </c>
    </row>
    <row r="470" spans="1:3" ht="25.5" x14ac:dyDescent="0.2">
      <c r="A470" s="1"/>
      <c r="B470" s="1" t="s">
        <v>121</v>
      </c>
      <c r="C470" t="s">
        <v>572</v>
      </c>
    </row>
    <row r="471" spans="1:3" ht="25.5" x14ac:dyDescent="0.2">
      <c r="A471" s="1"/>
      <c r="B471" s="1" t="s">
        <v>122</v>
      </c>
      <c r="C471" t="s">
        <v>573</v>
      </c>
    </row>
    <row r="472" spans="1:3" ht="25.5" x14ac:dyDescent="0.2">
      <c r="A472" s="1"/>
      <c r="B472" s="1" t="s">
        <v>123</v>
      </c>
      <c r="C472" t="s">
        <v>574</v>
      </c>
    </row>
    <row r="473" spans="1:3" ht="25.5" x14ac:dyDescent="0.2">
      <c r="A473" s="1"/>
      <c r="B473" s="1" t="s">
        <v>124</v>
      </c>
      <c r="C473" t="s">
        <v>575</v>
      </c>
    </row>
    <row r="474" spans="1:3" ht="25.5" x14ac:dyDescent="0.2">
      <c r="A474" s="1"/>
      <c r="B474" s="1" t="s">
        <v>58</v>
      </c>
      <c r="C474" t="s">
        <v>576</v>
      </c>
    </row>
    <row r="475" spans="1:3" ht="25.5" x14ac:dyDescent="0.2">
      <c r="A475" s="1"/>
      <c r="B475" s="1" t="s">
        <v>59</v>
      </c>
      <c r="C475" t="s">
        <v>577</v>
      </c>
    </row>
    <row r="476" spans="1:3" ht="25.5" x14ac:dyDescent="0.2">
      <c r="A476" s="1"/>
      <c r="B476" s="1" t="s">
        <v>60</v>
      </c>
      <c r="C476" t="s">
        <v>578</v>
      </c>
    </row>
    <row r="477" spans="1:3" ht="25.5" x14ac:dyDescent="0.2">
      <c r="A477" s="1"/>
      <c r="B477" s="1" t="s">
        <v>125</v>
      </c>
      <c r="C477" t="s">
        <v>579</v>
      </c>
    </row>
    <row r="478" spans="1:3" ht="25.5" x14ac:dyDescent="0.2">
      <c r="A478" s="1"/>
      <c r="B478" s="1" t="s">
        <v>126</v>
      </c>
      <c r="C478" t="s">
        <v>580</v>
      </c>
    </row>
    <row r="479" spans="1:3" ht="25.5" x14ac:dyDescent="0.2">
      <c r="A479" s="1"/>
      <c r="B479" s="1" t="s">
        <v>127</v>
      </c>
      <c r="C479" t="s">
        <v>581</v>
      </c>
    </row>
    <row r="480" spans="1:3" ht="25.5" x14ac:dyDescent="0.2">
      <c r="A480" s="1"/>
      <c r="B480" s="1" t="s">
        <v>128</v>
      </c>
      <c r="C480" t="s">
        <v>582</v>
      </c>
    </row>
    <row r="481" spans="1:3" ht="25.5" x14ac:dyDescent="0.2">
      <c r="A481" s="1"/>
      <c r="B481" s="1" t="s">
        <v>129</v>
      </c>
      <c r="C481" t="s">
        <v>583</v>
      </c>
    </row>
    <row r="482" spans="1:3" ht="25.5" x14ac:dyDescent="0.2">
      <c r="A482" s="1"/>
      <c r="B482" s="1" t="s">
        <v>130</v>
      </c>
      <c r="C482" t="s">
        <v>584</v>
      </c>
    </row>
    <row r="483" spans="1:3" ht="25.5" x14ac:dyDescent="0.2">
      <c r="A483" s="1" t="s">
        <v>37</v>
      </c>
      <c r="B483" s="1" t="s">
        <v>131</v>
      </c>
      <c r="C483" t="s">
        <v>585</v>
      </c>
    </row>
    <row r="484" spans="1:3" ht="25.5" x14ac:dyDescent="0.2">
      <c r="A484" s="1"/>
      <c r="B484" s="1" t="s">
        <v>132</v>
      </c>
      <c r="C484" t="s">
        <v>586</v>
      </c>
    </row>
    <row r="485" spans="1:3" ht="25.5" x14ac:dyDescent="0.2">
      <c r="A485" s="1"/>
      <c r="B485" s="1" t="s">
        <v>118</v>
      </c>
      <c r="C485" t="s">
        <v>587</v>
      </c>
    </row>
    <row r="486" spans="1:3" ht="25.5" x14ac:dyDescent="0.2">
      <c r="A486" s="1"/>
      <c r="B486" s="1" t="s">
        <v>119</v>
      </c>
      <c r="C486" t="s">
        <v>110</v>
      </c>
    </row>
    <row r="487" spans="1:3" ht="25.5" x14ac:dyDescent="0.2">
      <c r="A487" s="1"/>
      <c r="B487" s="1" t="s">
        <v>120</v>
      </c>
      <c r="C487" t="s">
        <v>588</v>
      </c>
    </row>
    <row r="488" spans="1:3" ht="25.5" x14ac:dyDescent="0.2">
      <c r="A488" s="1"/>
      <c r="B488" s="1" t="s">
        <v>121</v>
      </c>
      <c r="C488" t="s">
        <v>108</v>
      </c>
    </row>
    <row r="489" spans="1:3" ht="25.5" x14ac:dyDescent="0.2">
      <c r="A489" s="1"/>
      <c r="B489" s="1" t="s">
        <v>122</v>
      </c>
      <c r="C489" t="s">
        <v>274</v>
      </c>
    </row>
    <row r="490" spans="1:3" ht="25.5" x14ac:dyDescent="0.2">
      <c r="A490" s="1"/>
      <c r="B490" s="1" t="s">
        <v>123</v>
      </c>
      <c r="C490" t="s">
        <v>589</v>
      </c>
    </row>
    <row r="491" spans="1:3" ht="25.5" x14ac:dyDescent="0.2">
      <c r="A491" s="1"/>
      <c r="B491" s="1" t="s">
        <v>124</v>
      </c>
      <c r="C491" t="s">
        <v>204</v>
      </c>
    </row>
    <row r="492" spans="1:3" ht="25.5" x14ac:dyDescent="0.2">
      <c r="A492" s="1"/>
      <c r="B492" s="1" t="s">
        <v>58</v>
      </c>
      <c r="C492" t="s">
        <v>264</v>
      </c>
    </row>
    <row r="493" spans="1:3" ht="25.5" x14ac:dyDescent="0.2">
      <c r="A493" s="1"/>
      <c r="B493" s="1" t="s">
        <v>59</v>
      </c>
      <c r="C493" t="s">
        <v>590</v>
      </c>
    </row>
    <row r="494" spans="1:3" ht="25.5" x14ac:dyDescent="0.2">
      <c r="A494" s="1"/>
      <c r="B494" s="1" t="s">
        <v>60</v>
      </c>
      <c r="C494" t="s">
        <v>108</v>
      </c>
    </row>
    <row r="495" spans="1:3" ht="25.5" x14ac:dyDescent="0.2">
      <c r="A495" s="1"/>
      <c r="B495" s="1" t="s">
        <v>127</v>
      </c>
      <c r="C495" t="s">
        <v>591</v>
      </c>
    </row>
    <row r="496" spans="1:3" ht="25.5" x14ac:dyDescent="0.2">
      <c r="A496" s="1"/>
      <c r="B496" s="1" t="s">
        <v>128</v>
      </c>
      <c r="C496" t="s">
        <v>592</v>
      </c>
    </row>
    <row r="497" spans="1:3" ht="25.5" x14ac:dyDescent="0.2">
      <c r="A497" s="1"/>
      <c r="B497" s="1" t="s">
        <v>129</v>
      </c>
      <c r="C497" t="s">
        <v>593</v>
      </c>
    </row>
    <row r="498" spans="1:3" ht="25.5" x14ac:dyDescent="0.2">
      <c r="A498" s="1"/>
      <c r="B498" s="1" t="s">
        <v>130</v>
      </c>
      <c r="C498" t="s">
        <v>594</v>
      </c>
    </row>
    <row r="499" spans="1:3" ht="25.5" x14ac:dyDescent="0.2">
      <c r="A499" s="1" t="s">
        <v>11</v>
      </c>
      <c r="B499" s="1" t="s">
        <v>131</v>
      </c>
      <c r="C499" t="s">
        <v>595</v>
      </c>
    </row>
    <row r="500" spans="1:3" ht="25.5" x14ac:dyDescent="0.2">
      <c r="A500" s="1"/>
      <c r="B500" s="1" t="s">
        <v>132</v>
      </c>
      <c r="C500" t="s">
        <v>596</v>
      </c>
    </row>
    <row r="501" spans="1:3" ht="25.5" x14ac:dyDescent="0.2">
      <c r="A501" s="1"/>
      <c r="B501" s="1" t="s">
        <v>118</v>
      </c>
      <c r="C501" t="s">
        <v>597</v>
      </c>
    </row>
    <row r="502" spans="1:3" ht="25.5" x14ac:dyDescent="0.2">
      <c r="A502" s="1"/>
      <c r="B502" s="1" t="s">
        <v>119</v>
      </c>
      <c r="C502" t="s">
        <v>534</v>
      </c>
    </row>
    <row r="503" spans="1:3" ht="25.5" x14ac:dyDescent="0.2">
      <c r="A503" s="1"/>
      <c r="B503" s="1" t="s">
        <v>120</v>
      </c>
      <c r="C503" t="s">
        <v>598</v>
      </c>
    </row>
    <row r="504" spans="1:3" ht="25.5" x14ac:dyDescent="0.2">
      <c r="A504" s="1"/>
      <c r="B504" s="1" t="s">
        <v>121</v>
      </c>
      <c r="C504" t="s">
        <v>599</v>
      </c>
    </row>
    <row r="505" spans="1:3" ht="25.5" x14ac:dyDescent="0.2">
      <c r="A505" s="1"/>
      <c r="B505" s="1" t="s">
        <v>122</v>
      </c>
      <c r="C505" t="s">
        <v>600</v>
      </c>
    </row>
    <row r="506" spans="1:3" ht="25.5" x14ac:dyDescent="0.2">
      <c r="A506" s="1"/>
      <c r="B506" s="1" t="s">
        <v>123</v>
      </c>
      <c r="C506" t="s">
        <v>601</v>
      </c>
    </row>
    <row r="507" spans="1:3" ht="25.5" x14ac:dyDescent="0.2">
      <c r="A507" s="1"/>
      <c r="B507" s="1" t="s">
        <v>124</v>
      </c>
      <c r="C507" t="s">
        <v>602</v>
      </c>
    </row>
    <row r="508" spans="1:3" ht="25.5" x14ac:dyDescent="0.2">
      <c r="A508" s="1"/>
      <c r="B508" s="1" t="s">
        <v>58</v>
      </c>
      <c r="C508" t="s">
        <v>531</v>
      </c>
    </row>
    <row r="509" spans="1:3" ht="25.5" x14ac:dyDescent="0.2">
      <c r="A509" s="1"/>
      <c r="B509" s="1" t="s">
        <v>59</v>
      </c>
      <c r="C509" t="s">
        <v>603</v>
      </c>
    </row>
    <row r="510" spans="1:3" ht="25.5" x14ac:dyDescent="0.2">
      <c r="A510" s="1"/>
      <c r="B510" s="1" t="s">
        <v>60</v>
      </c>
      <c r="C510" t="s">
        <v>599</v>
      </c>
    </row>
    <row r="511" spans="1:3" ht="25.5" x14ac:dyDescent="0.2">
      <c r="A511" s="1"/>
      <c r="B511" s="1" t="s">
        <v>125</v>
      </c>
      <c r="C511" t="s">
        <v>604</v>
      </c>
    </row>
    <row r="512" spans="1:3" ht="25.5" x14ac:dyDescent="0.2">
      <c r="A512" s="1"/>
      <c r="B512" s="1" t="s">
        <v>126</v>
      </c>
      <c r="C512" t="s">
        <v>598</v>
      </c>
    </row>
    <row r="513" spans="1:3" ht="25.5" x14ac:dyDescent="0.2">
      <c r="A513" s="1"/>
      <c r="B513" s="1" t="s">
        <v>127</v>
      </c>
      <c r="C513" t="s">
        <v>471</v>
      </c>
    </row>
    <row r="514" spans="1:3" ht="25.5" x14ac:dyDescent="0.2">
      <c r="A514" s="1"/>
      <c r="B514" s="1" t="s">
        <v>128</v>
      </c>
      <c r="C514" t="s">
        <v>312</v>
      </c>
    </row>
    <row r="515" spans="1:3" ht="25.5" x14ac:dyDescent="0.2">
      <c r="A515" s="1"/>
      <c r="B515" s="1" t="s">
        <v>129</v>
      </c>
      <c r="C515" t="s">
        <v>596</v>
      </c>
    </row>
    <row r="516" spans="1:3" ht="25.5" x14ac:dyDescent="0.2">
      <c r="A516" s="1"/>
      <c r="B516" s="1" t="s">
        <v>130</v>
      </c>
      <c r="C516" t="s">
        <v>605</v>
      </c>
    </row>
    <row r="517" spans="1:3" ht="25.5" x14ac:dyDescent="0.2">
      <c r="A517" s="1" t="s">
        <v>7</v>
      </c>
      <c r="B517" s="1" t="s">
        <v>131</v>
      </c>
      <c r="C517" t="s">
        <v>606</v>
      </c>
    </row>
    <row r="518" spans="1:3" ht="25.5" x14ac:dyDescent="0.2">
      <c r="A518" s="1"/>
      <c r="B518" s="1" t="s">
        <v>132</v>
      </c>
      <c r="C518" t="s">
        <v>607</v>
      </c>
    </row>
    <row r="519" spans="1:3" ht="25.5" x14ac:dyDescent="0.2">
      <c r="A519" s="1"/>
      <c r="B519" s="1" t="s">
        <v>118</v>
      </c>
      <c r="C519" t="s">
        <v>608</v>
      </c>
    </row>
    <row r="520" spans="1:3" ht="25.5" x14ac:dyDescent="0.2">
      <c r="A520" s="1"/>
      <c r="B520" s="1" t="s">
        <v>119</v>
      </c>
      <c r="C520" t="s">
        <v>609</v>
      </c>
    </row>
    <row r="521" spans="1:3" ht="25.5" x14ac:dyDescent="0.2">
      <c r="A521" s="1"/>
      <c r="B521" s="1" t="s">
        <v>120</v>
      </c>
      <c r="C521" t="s">
        <v>610</v>
      </c>
    </row>
    <row r="522" spans="1:3" ht="25.5" x14ac:dyDescent="0.2">
      <c r="A522" s="1"/>
      <c r="B522" s="1" t="s">
        <v>121</v>
      </c>
      <c r="C522" t="s">
        <v>611</v>
      </c>
    </row>
    <row r="523" spans="1:3" ht="25.5" x14ac:dyDescent="0.2">
      <c r="A523" s="1"/>
      <c r="B523" s="1" t="s">
        <v>122</v>
      </c>
      <c r="C523" t="s">
        <v>612</v>
      </c>
    </row>
    <row r="524" spans="1:3" ht="25.5" x14ac:dyDescent="0.2">
      <c r="A524" s="1"/>
      <c r="B524" s="1" t="s">
        <v>123</v>
      </c>
      <c r="C524" t="s">
        <v>318</v>
      </c>
    </row>
    <row r="525" spans="1:3" ht="25.5" x14ac:dyDescent="0.2">
      <c r="A525" s="1"/>
      <c r="B525" s="1" t="s">
        <v>124</v>
      </c>
      <c r="C525" t="s">
        <v>613</v>
      </c>
    </row>
    <row r="526" spans="1:3" ht="25.5" x14ac:dyDescent="0.2">
      <c r="A526" s="1"/>
      <c r="B526" s="1" t="s">
        <v>58</v>
      </c>
      <c r="C526" t="s">
        <v>614</v>
      </c>
    </row>
    <row r="527" spans="1:3" ht="25.5" x14ac:dyDescent="0.2">
      <c r="A527" s="1"/>
      <c r="B527" s="1" t="s">
        <v>59</v>
      </c>
      <c r="C527" t="s">
        <v>408</v>
      </c>
    </row>
    <row r="528" spans="1:3" ht="25.5" x14ac:dyDescent="0.2">
      <c r="A528" s="1"/>
      <c r="B528" s="1" t="s">
        <v>60</v>
      </c>
      <c r="C528" t="s">
        <v>615</v>
      </c>
    </row>
    <row r="529" spans="1:3" ht="25.5" x14ac:dyDescent="0.2">
      <c r="A529" s="1"/>
      <c r="B529" s="1" t="s">
        <v>125</v>
      </c>
      <c r="C529" t="s">
        <v>616</v>
      </c>
    </row>
    <row r="530" spans="1:3" ht="25.5" x14ac:dyDescent="0.2">
      <c r="A530" s="1"/>
      <c r="B530" s="1" t="s">
        <v>126</v>
      </c>
      <c r="C530" t="s">
        <v>617</v>
      </c>
    </row>
    <row r="531" spans="1:3" ht="25.5" x14ac:dyDescent="0.2">
      <c r="A531" s="1"/>
      <c r="B531" s="1" t="s">
        <v>127</v>
      </c>
      <c r="C531" t="s">
        <v>618</v>
      </c>
    </row>
    <row r="532" spans="1:3" ht="25.5" x14ac:dyDescent="0.2">
      <c r="A532" s="1"/>
      <c r="B532" s="1" t="s">
        <v>128</v>
      </c>
      <c r="C532" t="s">
        <v>619</v>
      </c>
    </row>
    <row r="533" spans="1:3" ht="25.5" x14ac:dyDescent="0.2">
      <c r="A533" s="1"/>
      <c r="B533" s="1" t="s">
        <v>129</v>
      </c>
      <c r="C533" t="s">
        <v>620</v>
      </c>
    </row>
    <row r="534" spans="1:3" ht="25.5" x14ac:dyDescent="0.2">
      <c r="A534" s="1"/>
      <c r="B534" s="1" t="s">
        <v>130</v>
      </c>
      <c r="C534" t="s">
        <v>621</v>
      </c>
    </row>
    <row r="535" spans="1:3" ht="25.5" x14ac:dyDescent="0.2">
      <c r="A535" s="1" t="s">
        <v>31</v>
      </c>
      <c r="B535" s="1" t="s">
        <v>131</v>
      </c>
      <c r="C535" t="s">
        <v>622</v>
      </c>
    </row>
    <row r="536" spans="1:3" ht="25.5" x14ac:dyDescent="0.2">
      <c r="A536" s="1"/>
      <c r="B536" s="1" t="s">
        <v>132</v>
      </c>
      <c r="C536" t="s">
        <v>623</v>
      </c>
    </row>
    <row r="537" spans="1:3" ht="25.5" x14ac:dyDescent="0.2">
      <c r="A537" s="1"/>
      <c r="B537" s="1" t="s">
        <v>118</v>
      </c>
      <c r="C537" t="s">
        <v>624</v>
      </c>
    </row>
    <row r="538" spans="1:3" ht="25.5" x14ac:dyDescent="0.2">
      <c r="A538" s="1"/>
      <c r="B538" s="1" t="s">
        <v>119</v>
      </c>
      <c r="C538" t="s">
        <v>625</v>
      </c>
    </row>
    <row r="539" spans="1:3" ht="25.5" x14ac:dyDescent="0.2">
      <c r="A539" s="1"/>
      <c r="B539" s="1" t="s">
        <v>120</v>
      </c>
      <c r="C539" t="s">
        <v>626</v>
      </c>
    </row>
    <row r="540" spans="1:3" ht="25.5" x14ac:dyDescent="0.2">
      <c r="A540" s="1"/>
      <c r="B540" s="1" t="s">
        <v>121</v>
      </c>
      <c r="C540" t="s">
        <v>627</v>
      </c>
    </row>
    <row r="541" spans="1:3" ht="25.5" x14ac:dyDescent="0.2">
      <c r="A541" s="1"/>
      <c r="B541" s="1" t="s">
        <v>122</v>
      </c>
      <c r="C541" t="s">
        <v>628</v>
      </c>
    </row>
    <row r="542" spans="1:3" ht="25.5" x14ac:dyDescent="0.2">
      <c r="A542" s="1"/>
      <c r="B542" s="1" t="s">
        <v>123</v>
      </c>
      <c r="C542" t="s">
        <v>263</v>
      </c>
    </row>
    <row r="543" spans="1:3" ht="25.5" x14ac:dyDescent="0.2">
      <c r="A543" s="1"/>
      <c r="B543" s="1" t="s">
        <v>124</v>
      </c>
      <c r="C543" t="s">
        <v>629</v>
      </c>
    </row>
    <row r="544" spans="1:3" ht="25.5" x14ac:dyDescent="0.2">
      <c r="A544" s="1"/>
      <c r="B544" s="1" t="s">
        <v>58</v>
      </c>
      <c r="C544" t="s">
        <v>630</v>
      </c>
    </row>
    <row r="545" spans="1:3" ht="25.5" x14ac:dyDescent="0.2">
      <c r="A545" s="1"/>
      <c r="B545" s="1" t="s">
        <v>59</v>
      </c>
      <c r="C545" t="s">
        <v>622</v>
      </c>
    </row>
    <row r="546" spans="1:3" ht="25.5" x14ac:dyDescent="0.2">
      <c r="A546" s="1"/>
      <c r="B546" s="1" t="s">
        <v>60</v>
      </c>
      <c r="C546" t="s">
        <v>517</v>
      </c>
    </row>
    <row r="547" spans="1:3" ht="25.5" x14ac:dyDescent="0.2">
      <c r="A547" s="1"/>
      <c r="B547" s="1" t="s">
        <v>125</v>
      </c>
      <c r="C547" t="s">
        <v>631</v>
      </c>
    </row>
    <row r="548" spans="1:3" ht="25.5" x14ac:dyDescent="0.2">
      <c r="A548" s="1"/>
      <c r="B548" s="1" t="s">
        <v>126</v>
      </c>
      <c r="C548" t="s">
        <v>632</v>
      </c>
    </row>
    <row r="549" spans="1:3" ht="25.5" x14ac:dyDescent="0.2">
      <c r="A549" s="1"/>
      <c r="B549" s="1" t="s">
        <v>127</v>
      </c>
      <c r="C549" t="s">
        <v>633</v>
      </c>
    </row>
    <row r="550" spans="1:3" ht="25.5" x14ac:dyDescent="0.2">
      <c r="A550" s="1"/>
      <c r="B550" s="1" t="s">
        <v>128</v>
      </c>
      <c r="C550" t="s">
        <v>95</v>
      </c>
    </row>
    <row r="551" spans="1:3" ht="25.5" x14ac:dyDescent="0.2">
      <c r="A551" s="1"/>
      <c r="B551" s="1" t="s">
        <v>129</v>
      </c>
      <c r="C551" t="s">
        <v>634</v>
      </c>
    </row>
    <row r="552" spans="1:3" ht="25.5" x14ac:dyDescent="0.2">
      <c r="A552" s="1"/>
      <c r="B552" s="1" t="s">
        <v>130</v>
      </c>
      <c r="C552" t="s">
        <v>635</v>
      </c>
    </row>
    <row r="553" spans="1:3" ht="25.5" x14ac:dyDescent="0.2">
      <c r="A553" s="1" t="s">
        <v>53</v>
      </c>
      <c r="B553" s="1" t="s">
        <v>131</v>
      </c>
      <c r="C553" t="s">
        <v>636</v>
      </c>
    </row>
    <row r="554" spans="1:3" ht="25.5" x14ac:dyDescent="0.2">
      <c r="A554" s="1"/>
      <c r="B554" s="1" t="s">
        <v>132</v>
      </c>
      <c r="C554" t="s">
        <v>570</v>
      </c>
    </row>
    <row r="555" spans="1:3" ht="25.5" x14ac:dyDescent="0.2">
      <c r="A555" s="1"/>
      <c r="B555" s="1" t="s">
        <v>118</v>
      </c>
      <c r="C555" t="s">
        <v>637</v>
      </c>
    </row>
    <row r="556" spans="1:3" ht="25.5" x14ac:dyDescent="0.2">
      <c r="A556" s="1"/>
      <c r="B556" s="1" t="s">
        <v>119</v>
      </c>
      <c r="C556" t="s">
        <v>638</v>
      </c>
    </row>
    <row r="557" spans="1:3" ht="25.5" x14ac:dyDescent="0.2">
      <c r="A557" s="1"/>
      <c r="B557" s="1" t="s">
        <v>120</v>
      </c>
      <c r="C557" t="s">
        <v>639</v>
      </c>
    </row>
    <row r="558" spans="1:3" ht="25.5" x14ac:dyDescent="0.2">
      <c r="A558" s="1"/>
      <c r="B558" s="1" t="s">
        <v>121</v>
      </c>
      <c r="C558" t="s">
        <v>640</v>
      </c>
    </row>
    <row r="559" spans="1:3" ht="25.5" x14ac:dyDescent="0.2">
      <c r="A559" s="1"/>
      <c r="B559" s="1" t="s">
        <v>122</v>
      </c>
      <c r="C559" t="s">
        <v>641</v>
      </c>
    </row>
    <row r="560" spans="1:3" ht="25.5" x14ac:dyDescent="0.2">
      <c r="A560" s="1"/>
      <c r="B560" s="1" t="s">
        <v>123</v>
      </c>
      <c r="C560" t="s">
        <v>642</v>
      </c>
    </row>
    <row r="561" spans="1:3" ht="25.5" x14ac:dyDescent="0.2">
      <c r="A561" s="1"/>
      <c r="B561" s="1" t="s">
        <v>124</v>
      </c>
      <c r="C561" t="s">
        <v>643</v>
      </c>
    </row>
    <row r="562" spans="1:3" ht="25.5" x14ac:dyDescent="0.2">
      <c r="A562" s="1"/>
      <c r="B562" s="1" t="s">
        <v>58</v>
      </c>
      <c r="C562" t="s">
        <v>644</v>
      </c>
    </row>
    <row r="563" spans="1:3" ht="25.5" x14ac:dyDescent="0.2">
      <c r="A563" s="1"/>
      <c r="B563" s="1" t="s">
        <v>59</v>
      </c>
      <c r="C563" t="s">
        <v>636</v>
      </c>
    </row>
    <row r="564" spans="1:3" ht="25.5" x14ac:dyDescent="0.2">
      <c r="A564" s="1"/>
      <c r="B564" s="1" t="s">
        <v>60</v>
      </c>
      <c r="C564" t="s">
        <v>645</v>
      </c>
    </row>
    <row r="565" spans="1:3" ht="25.5" x14ac:dyDescent="0.2">
      <c r="A565" s="1"/>
      <c r="B565" s="1" t="s">
        <v>125</v>
      </c>
      <c r="C565" t="s">
        <v>646</v>
      </c>
    </row>
    <row r="566" spans="1:3" ht="25.5" x14ac:dyDescent="0.2">
      <c r="A566" s="1"/>
      <c r="B566" s="1" t="s">
        <v>126</v>
      </c>
      <c r="C566" t="s">
        <v>647</v>
      </c>
    </row>
    <row r="567" spans="1:3" ht="25.5" x14ac:dyDescent="0.2">
      <c r="A567" s="1"/>
      <c r="B567" s="1" t="s">
        <v>127</v>
      </c>
      <c r="C567" t="s">
        <v>648</v>
      </c>
    </row>
    <row r="568" spans="1:3" ht="25.5" x14ac:dyDescent="0.2">
      <c r="A568" s="1"/>
      <c r="B568" s="1" t="s">
        <v>128</v>
      </c>
      <c r="C568" t="s">
        <v>649</v>
      </c>
    </row>
    <row r="569" spans="1:3" ht="25.5" x14ac:dyDescent="0.2">
      <c r="A569" s="1"/>
      <c r="B569" s="1" t="s">
        <v>129</v>
      </c>
      <c r="C569" t="s">
        <v>650</v>
      </c>
    </row>
    <row r="570" spans="1:3" ht="25.5" x14ac:dyDescent="0.2">
      <c r="A570" s="1"/>
      <c r="B570" s="1" t="s">
        <v>130</v>
      </c>
      <c r="C570" t="s">
        <v>651</v>
      </c>
    </row>
    <row r="571" spans="1:3" ht="25.5" x14ac:dyDescent="0.2">
      <c r="A571" s="1" t="s">
        <v>27</v>
      </c>
      <c r="B571" s="1" t="s">
        <v>131</v>
      </c>
      <c r="C571" t="s">
        <v>652</v>
      </c>
    </row>
    <row r="572" spans="1:3" ht="25.5" x14ac:dyDescent="0.2">
      <c r="A572" s="1"/>
      <c r="B572" s="1" t="s">
        <v>132</v>
      </c>
      <c r="C572" t="s">
        <v>653</v>
      </c>
    </row>
    <row r="573" spans="1:3" ht="25.5" x14ac:dyDescent="0.2">
      <c r="A573" s="1"/>
      <c r="B573" s="1" t="s">
        <v>118</v>
      </c>
      <c r="C573" t="s">
        <v>615</v>
      </c>
    </row>
    <row r="574" spans="1:3" ht="25.5" x14ac:dyDescent="0.2">
      <c r="A574" s="1"/>
      <c r="B574" s="1" t="s">
        <v>119</v>
      </c>
      <c r="C574" t="s">
        <v>654</v>
      </c>
    </row>
    <row r="575" spans="1:3" ht="25.5" x14ac:dyDescent="0.2">
      <c r="A575" s="1"/>
      <c r="B575" s="1" t="s">
        <v>120</v>
      </c>
      <c r="C575" t="s">
        <v>655</v>
      </c>
    </row>
    <row r="576" spans="1:3" ht="25.5" x14ac:dyDescent="0.2">
      <c r="A576" s="1"/>
      <c r="B576" s="1" t="s">
        <v>121</v>
      </c>
      <c r="C576" t="s">
        <v>656</v>
      </c>
    </row>
    <row r="577" spans="1:3" ht="25.5" x14ac:dyDescent="0.2">
      <c r="A577" s="1"/>
      <c r="B577" s="1" t="s">
        <v>122</v>
      </c>
      <c r="C577" t="s">
        <v>657</v>
      </c>
    </row>
    <row r="578" spans="1:3" ht="25.5" x14ac:dyDescent="0.2">
      <c r="A578" s="1"/>
      <c r="B578" s="1" t="s">
        <v>123</v>
      </c>
      <c r="C578" t="s">
        <v>658</v>
      </c>
    </row>
    <row r="579" spans="1:3" ht="25.5" x14ac:dyDescent="0.2">
      <c r="A579" s="1"/>
      <c r="B579" s="1" t="s">
        <v>124</v>
      </c>
      <c r="C579" t="s">
        <v>659</v>
      </c>
    </row>
    <row r="580" spans="1:3" ht="25.5" x14ac:dyDescent="0.2">
      <c r="A580" s="1"/>
      <c r="B580" s="1" t="s">
        <v>58</v>
      </c>
      <c r="C580" t="s">
        <v>659</v>
      </c>
    </row>
    <row r="581" spans="1:3" ht="25.5" x14ac:dyDescent="0.2">
      <c r="A581" s="1"/>
      <c r="B581" s="1" t="s">
        <v>59</v>
      </c>
      <c r="C581" t="s">
        <v>653</v>
      </c>
    </row>
    <row r="582" spans="1:3" ht="25.5" x14ac:dyDescent="0.2">
      <c r="A582" s="1"/>
      <c r="B582" s="1" t="s">
        <v>60</v>
      </c>
      <c r="C582" t="s">
        <v>377</v>
      </c>
    </row>
    <row r="583" spans="1:3" ht="25.5" x14ac:dyDescent="0.2">
      <c r="A583" s="1"/>
      <c r="B583" s="1" t="s">
        <v>125</v>
      </c>
      <c r="C583" t="s">
        <v>660</v>
      </c>
    </row>
    <row r="584" spans="1:3" ht="25.5" x14ac:dyDescent="0.2">
      <c r="A584" s="1"/>
      <c r="B584" s="1" t="s">
        <v>126</v>
      </c>
      <c r="C584" t="s">
        <v>661</v>
      </c>
    </row>
    <row r="585" spans="1:3" ht="25.5" x14ac:dyDescent="0.2">
      <c r="A585" s="1"/>
      <c r="B585" s="1" t="s">
        <v>127</v>
      </c>
      <c r="C585" t="s">
        <v>662</v>
      </c>
    </row>
    <row r="586" spans="1:3" ht="25.5" x14ac:dyDescent="0.2">
      <c r="A586" s="1"/>
      <c r="B586" s="1" t="s">
        <v>128</v>
      </c>
      <c r="C586" t="s">
        <v>663</v>
      </c>
    </row>
    <row r="587" spans="1:3" ht="25.5" x14ac:dyDescent="0.2">
      <c r="A587" s="1"/>
      <c r="B587" s="1" t="s">
        <v>129</v>
      </c>
      <c r="C587" t="s">
        <v>664</v>
      </c>
    </row>
    <row r="588" spans="1:3" ht="25.5" x14ac:dyDescent="0.2">
      <c r="A588" s="1"/>
      <c r="B588" s="1" t="s">
        <v>130</v>
      </c>
      <c r="C588" t="s">
        <v>665</v>
      </c>
    </row>
    <row r="589" spans="1:3" ht="25.5" x14ac:dyDescent="0.2">
      <c r="A589" s="1" t="s">
        <v>10</v>
      </c>
      <c r="B589" s="1" t="s">
        <v>131</v>
      </c>
      <c r="C589" t="s">
        <v>666</v>
      </c>
    </row>
    <row r="590" spans="1:3" ht="25.5" x14ac:dyDescent="0.2">
      <c r="A590" s="1"/>
      <c r="B590" s="1" t="s">
        <v>132</v>
      </c>
      <c r="C590" t="s">
        <v>299</v>
      </c>
    </row>
    <row r="591" spans="1:3" ht="25.5" x14ac:dyDescent="0.2">
      <c r="A591" s="1"/>
      <c r="B591" s="1" t="s">
        <v>118</v>
      </c>
      <c r="C591" t="s">
        <v>667</v>
      </c>
    </row>
    <row r="592" spans="1:3" ht="25.5" x14ac:dyDescent="0.2">
      <c r="A592" s="1"/>
      <c r="B592" s="1" t="s">
        <v>119</v>
      </c>
      <c r="C592" t="s">
        <v>668</v>
      </c>
    </row>
    <row r="593" spans="1:3" ht="25.5" x14ac:dyDescent="0.2">
      <c r="A593" s="1"/>
      <c r="B593" s="1" t="s">
        <v>120</v>
      </c>
      <c r="C593" t="s">
        <v>669</v>
      </c>
    </row>
    <row r="594" spans="1:3" ht="25.5" x14ac:dyDescent="0.2">
      <c r="A594" s="1"/>
      <c r="B594" s="1" t="s">
        <v>121</v>
      </c>
      <c r="C594" t="s">
        <v>70</v>
      </c>
    </row>
    <row r="595" spans="1:3" ht="25.5" x14ac:dyDescent="0.2">
      <c r="A595" s="1"/>
      <c r="B595" s="1" t="s">
        <v>122</v>
      </c>
      <c r="C595" t="s">
        <v>670</v>
      </c>
    </row>
    <row r="596" spans="1:3" ht="25.5" x14ac:dyDescent="0.2">
      <c r="A596" s="1"/>
      <c r="B596" s="1" t="s">
        <v>123</v>
      </c>
      <c r="C596" t="s">
        <v>671</v>
      </c>
    </row>
    <row r="597" spans="1:3" ht="25.5" x14ac:dyDescent="0.2">
      <c r="A597" s="1"/>
      <c r="B597" s="1" t="s">
        <v>124</v>
      </c>
      <c r="C597" t="s">
        <v>672</v>
      </c>
    </row>
    <row r="598" spans="1:3" ht="25.5" x14ac:dyDescent="0.2">
      <c r="A598" s="1"/>
      <c r="B598" s="1" t="s">
        <v>58</v>
      </c>
      <c r="C598" t="s">
        <v>673</v>
      </c>
    </row>
    <row r="599" spans="1:3" ht="25.5" x14ac:dyDescent="0.2">
      <c r="A599" s="1"/>
      <c r="B599" s="1" t="s">
        <v>59</v>
      </c>
      <c r="C599" t="s">
        <v>82</v>
      </c>
    </row>
    <row r="600" spans="1:3" ht="25.5" x14ac:dyDescent="0.2">
      <c r="A600" s="1"/>
      <c r="B600" s="1" t="s">
        <v>60</v>
      </c>
      <c r="C600" t="s">
        <v>672</v>
      </c>
    </row>
    <row r="601" spans="1:3" ht="25.5" x14ac:dyDescent="0.2">
      <c r="A601" s="1"/>
      <c r="B601" s="1" t="s">
        <v>125</v>
      </c>
      <c r="C601" t="s">
        <v>674</v>
      </c>
    </row>
    <row r="602" spans="1:3" ht="25.5" x14ac:dyDescent="0.2">
      <c r="A602" s="1"/>
      <c r="B602" s="1" t="s">
        <v>126</v>
      </c>
      <c r="C602" t="s">
        <v>675</v>
      </c>
    </row>
    <row r="603" spans="1:3" ht="25.5" x14ac:dyDescent="0.2">
      <c r="A603" s="1"/>
      <c r="B603" s="1" t="s">
        <v>127</v>
      </c>
      <c r="C603" t="s">
        <v>73</v>
      </c>
    </row>
    <row r="604" spans="1:3" ht="25.5" x14ac:dyDescent="0.2">
      <c r="A604" s="1"/>
      <c r="B604" s="1" t="s">
        <v>128</v>
      </c>
      <c r="C604" t="s">
        <v>668</v>
      </c>
    </row>
    <row r="605" spans="1:3" ht="25.5" x14ac:dyDescent="0.2">
      <c r="A605" s="1"/>
      <c r="B605" s="1" t="s">
        <v>129</v>
      </c>
      <c r="C605" t="s">
        <v>676</v>
      </c>
    </row>
    <row r="606" spans="1:3" ht="25.5" x14ac:dyDescent="0.2">
      <c r="A606" s="1"/>
      <c r="B606" s="1" t="s">
        <v>130</v>
      </c>
      <c r="C606" t="s">
        <v>677</v>
      </c>
    </row>
    <row r="607" spans="1:3" ht="25.5" x14ac:dyDescent="0.2">
      <c r="A607" s="1" t="s">
        <v>46</v>
      </c>
      <c r="B607" s="1" t="s">
        <v>131</v>
      </c>
      <c r="C607" t="s">
        <v>678</v>
      </c>
    </row>
    <row r="608" spans="1:3" ht="25.5" x14ac:dyDescent="0.2">
      <c r="A608" s="1"/>
      <c r="B608" s="1" t="s">
        <v>132</v>
      </c>
      <c r="C608" t="s">
        <v>679</v>
      </c>
    </row>
    <row r="609" spans="1:3" ht="25.5" x14ac:dyDescent="0.2">
      <c r="A609" s="1"/>
      <c r="B609" s="1" t="s">
        <v>118</v>
      </c>
      <c r="C609" t="s">
        <v>680</v>
      </c>
    </row>
    <row r="610" spans="1:3" ht="25.5" x14ac:dyDescent="0.2">
      <c r="A610" s="1"/>
      <c r="B610" s="1" t="s">
        <v>119</v>
      </c>
      <c r="C610" t="s">
        <v>681</v>
      </c>
    </row>
    <row r="611" spans="1:3" ht="25.5" x14ac:dyDescent="0.2">
      <c r="A611" s="1"/>
      <c r="B611" s="1" t="s">
        <v>120</v>
      </c>
      <c r="C611" t="s">
        <v>682</v>
      </c>
    </row>
    <row r="612" spans="1:3" ht="25.5" x14ac:dyDescent="0.2">
      <c r="A612" s="1"/>
      <c r="B612" s="1" t="s">
        <v>121</v>
      </c>
      <c r="C612" t="s">
        <v>683</v>
      </c>
    </row>
    <row r="613" spans="1:3" ht="25.5" x14ac:dyDescent="0.2">
      <c r="A613" s="1"/>
      <c r="B613" s="1" t="s">
        <v>122</v>
      </c>
      <c r="C613" t="s">
        <v>114</v>
      </c>
    </row>
    <row r="614" spans="1:3" ht="25.5" x14ac:dyDescent="0.2">
      <c r="A614" s="1"/>
      <c r="B614" s="1" t="s">
        <v>123</v>
      </c>
      <c r="C614" t="s">
        <v>635</v>
      </c>
    </row>
    <row r="615" spans="1:3" ht="25.5" x14ac:dyDescent="0.2">
      <c r="A615" s="1"/>
      <c r="B615" s="1" t="s">
        <v>124</v>
      </c>
      <c r="C615" t="s">
        <v>684</v>
      </c>
    </row>
    <row r="616" spans="1:3" ht="25.5" x14ac:dyDescent="0.2">
      <c r="A616" s="1"/>
      <c r="B616" s="1" t="s">
        <v>58</v>
      </c>
      <c r="C616" t="s">
        <v>685</v>
      </c>
    </row>
    <row r="617" spans="1:3" ht="25.5" x14ac:dyDescent="0.2">
      <c r="A617" s="1"/>
      <c r="B617" s="1" t="s">
        <v>59</v>
      </c>
      <c r="C617" t="s">
        <v>678</v>
      </c>
    </row>
    <row r="618" spans="1:3" ht="25.5" x14ac:dyDescent="0.2">
      <c r="A618" s="1"/>
      <c r="B618" s="1" t="s">
        <v>60</v>
      </c>
      <c r="C618" t="s">
        <v>683</v>
      </c>
    </row>
    <row r="619" spans="1:3" ht="25.5" x14ac:dyDescent="0.2">
      <c r="A619" s="1"/>
      <c r="B619" s="1" t="s">
        <v>125</v>
      </c>
      <c r="C619" t="s">
        <v>686</v>
      </c>
    </row>
    <row r="620" spans="1:3" ht="25.5" x14ac:dyDescent="0.2">
      <c r="A620" s="1"/>
      <c r="B620" s="1" t="s">
        <v>126</v>
      </c>
      <c r="C620" t="s">
        <v>687</v>
      </c>
    </row>
    <row r="621" spans="1:3" ht="25.5" x14ac:dyDescent="0.2">
      <c r="A621" s="1"/>
      <c r="B621" s="1" t="s">
        <v>127</v>
      </c>
      <c r="C621" t="s">
        <v>688</v>
      </c>
    </row>
    <row r="622" spans="1:3" ht="25.5" x14ac:dyDescent="0.2">
      <c r="A622" s="1"/>
      <c r="B622" s="1" t="s">
        <v>128</v>
      </c>
      <c r="C622" t="s">
        <v>689</v>
      </c>
    </row>
    <row r="623" spans="1:3" ht="25.5" x14ac:dyDescent="0.2">
      <c r="A623" s="1"/>
      <c r="B623" s="1" t="s">
        <v>129</v>
      </c>
      <c r="C623" t="s">
        <v>690</v>
      </c>
    </row>
    <row r="624" spans="1:3" ht="25.5" x14ac:dyDescent="0.2">
      <c r="A624" s="1"/>
      <c r="B624" s="1" t="s">
        <v>130</v>
      </c>
      <c r="C624" t="s">
        <v>691</v>
      </c>
    </row>
    <row r="625" spans="1:3" ht="25.5" x14ac:dyDescent="0.2">
      <c r="A625" s="1" t="s">
        <v>40</v>
      </c>
      <c r="B625" s="1" t="s">
        <v>131</v>
      </c>
      <c r="C625" t="s">
        <v>692</v>
      </c>
    </row>
    <row r="626" spans="1:3" ht="25.5" x14ac:dyDescent="0.2">
      <c r="A626" s="1"/>
      <c r="B626" s="1" t="s">
        <v>132</v>
      </c>
      <c r="C626" t="s">
        <v>693</v>
      </c>
    </row>
    <row r="627" spans="1:3" ht="25.5" x14ac:dyDescent="0.2">
      <c r="A627" s="1"/>
      <c r="B627" s="1" t="s">
        <v>118</v>
      </c>
      <c r="C627" t="s">
        <v>694</v>
      </c>
    </row>
    <row r="628" spans="1:3" ht="25.5" x14ac:dyDescent="0.2">
      <c r="A628" s="1"/>
      <c r="B628" s="1" t="s">
        <v>119</v>
      </c>
      <c r="C628" t="s">
        <v>695</v>
      </c>
    </row>
    <row r="629" spans="1:3" ht="25.5" x14ac:dyDescent="0.2">
      <c r="A629" s="1"/>
      <c r="B629" s="1" t="s">
        <v>120</v>
      </c>
      <c r="C629" t="s">
        <v>696</v>
      </c>
    </row>
    <row r="630" spans="1:3" ht="25.5" x14ac:dyDescent="0.2">
      <c r="A630" s="1"/>
      <c r="B630" s="1" t="s">
        <v>121</v>
      </c>
      <c r="C630" t="s">
        <v>697</v>
      </c>
    </row>
    <row r="631" spans="1:3" ht="25.5" x14ac:dyDescent="0.2">
      <c r="A631" s="1"/>
      <c r="B631" s="1" t="s">
        <v>122</v>
      </c>
      <c r="C631" t="s">
        <v>685</v>
      </c>
    </row>
    <row r="632" spans="1:3" ht="25.5" x14ac:dyDescent="0.2">
      <c r="A632" s="1"/>
      <c r="B632" s="1" t="s">
        <v>123</v>
      </c>
      <c r="C632" t="s">
        <v>352</v>
      </c>
    </row>
    <row r="633" spans="1:3" ht="25.5" x14ac:dyDescent="0.2">
      <c r="A633" s="1"/>
      <c r="B633" s="1" t="s">
        <v>124</v>
      </c>
      <c r="C633" t="s">
        <v>352</v>
      </c>
    </row>
    <row r="634" spans="1:3" ht="25.5" x14ac:dyDescent="0.2">
      <c r="A634" s="1"/>
      <c r="B634" s="1" t="s">
        <v>58</v>
      </c>
      <c r="C634" t="s">
        <v>698</v>
      </c>
    </row>
    <row r="635" spans="1:3" ht="25.5" x14ac:dyDescent="0.2">
      <c r="A635" s="1"/>
      <c r="B635" s="1" t="s">
        <v>59</v>
      </c>
      <c r="C635" t="s">
        <v>697</v>
      </c>
    </row>
    <row r="636" spans="1:3" ht="25.5" x14ac:dyDescent="0.2">
      <c r="A636" s="1"/>
      <c r="B636" s="1" t="s">
        <v>60</v>
      </c>
      <c r="C636" t="s">
        <v>692</v>
      </c>
    </row>
    <row r="637" spans="1:3" ht="25.5" x14ac:dyDescent="0.2">
      <c r="A637" s="1"/>
      <c r="B637" s="1" t="s">
        <v>125</v>
      </c>
      <c r="C637" t="s">
        <v>506</v>
      </c>
    </row>
    <row r="638" spans="1:3" ht="25.5" x14ac:dyDescent="0.2">
      <c r="A638" s="1"/>
      <c r="B638" s="1" t="s">
        <v>126</v>
      </c>
      <c r="C638" t="s">
        <v>699</v>
      </c>
    </row>
    <row r="639" spans="1:3" ht="25.5" x14ac:dyDescent="0.2">
      <c r="A639" s="1"/>
      <c r="B639" s="1" t="s">
        <v>127</v>
      </c>
      <c r="C639" t="s">
        <v>115</v>
      </c>
    </row>
    <row r="640" spans="1:3" ht="25.5" x14ac:dyDescent="0.2">
      <c r="A640" s="1"/>
      <c r="B640" s="1" t="s">
        <v>128</v>
      </c>
      <c r="C640" t="s">
        <v>101</v>
      </c>
    </row>
    <row r="641" spans="1:3" ht="25.5" x14ac:dyDescent="0.2">
      <c r="A641" s="1"/>
      <c r="B641" s="1" t="s">
        <v>129</v>
      </c>
      <c r="C641" t="s">
        <v>700</v>
      </c>
    </row>
    <row r="642" spans="1:3" ht="25.5" x14ac:dyDescent="0.2">
      <c r="A642" s="1"/>
      <c r="B642" s="1" t="s">
        <v>130</v>
      </c>
      <c r="C642" t="s">
        <v>701</v>
      </c>
    </row>
    <row r="643" spans="1:3" ht="25.5" x14ac:dyDescent="0.2">
      <c r="A643" s="1" t="s">
        <v>2</v>
      </c>
      <c r="B643" s="1" t="s">
        <v>131</v>
      </c>
      <c r="C643" t="s">
        <v>64</v>
      </c>
    </row>
    <row r="644" spans="1:3" ht="25.5" x14ac:dyDescent="0.2">
      <c r="A644" s="1"/>
      <c r="B644" s="1" t="s">
        <v>132</v>
      </c>
      <c r="C644" t="s">
        <v>702</v>
      </c>
    </row>
    <row r="645" spans="1:3" ht="25.5" x14ac:dyDescent="0.2">
      <c r="A645" s="1"/>
      <c r="B645" s="1" t="s">
        <v>118</v>
      </c>
      <c r="C645" t="s">
        <v>68</v>
      </c>
    </row>
    <row r="646" spans="1:3" ht="25.5" x14ac:dyDescent="0.2">
      <c r="A646" s="1"/>
      <c r="B646" s="1" t="s">
        <v>119</v>
      </c>
      <c r="C646" t="s">
        <v>703</v>
      </c>
    </row>
    <row r="647" spans="1:3" ht="25.5" x14ac:dyDescent="0.2">
      <c r="A647" s="1"/>
      <c r="B647" s="1" t="s">
        <v>120</v>
      </c>
      <c r="C647" t="s">
        <v>68</v>
      </c>
    </row>
    <row r="648" spans="1:3" ht="25.5" x14ac:dyDescent="0.2">
      <c r="A648" s="1"/>
      <c r="B648" s="1" t="s">
        <v>121</v>
      </c>
      <c r="C648" t="s">
        <v>704</v>
      </c>
    </row>
    <row r="649" spans="1:3" ht="25.5" x14ac:dyDescent="0.2">
      <c r="A649" s="1"/>
      <c r="B649" s="1" t="s">
        <v>122</v>
      </c>
      <c r="C649" t="s">
        <v>705</v>
      </c>
    </row>
    <row r="650" spans="1:3" ht="25.5" x14ac:dyDescent="0.2">
      <c r="A650" s="1"/>
      <c r="B650" s="1" t="s">
        <v>123</v>
      </c>
      <c r="C650" t="s">
        <v>706</v>
      </c>
    </row>
    <row r="651" spans="1:3" ht="25.5" x14ac:dyDescent="0.2">
      <c r="A651" s="1"/>
      <c r="B651" s="1" t="s">
        <v>124</v>
      </c>
      <c r="C651" t="s">
        <v>65</v>
      </c>
    </row>
    <row r="652" spans="1:3" ht="25.5" x14ac:dyDescent="0.2">
      <c r="A652" s="1"/>
      <c r="B652" s="1" t="s">
        <v>58</v>
      </c>
      <c r="C652" t="s">
        <v>707</v>
      </c>
    </row>
    <row r="653" spans="1:3" ht="25.5" x14ac:dyDescent="0.2">
      <c r="A653" s="1"/>
      <c r="B653" s="1" t="s">
        <v>59</v>
      </c>
      <c r="C653" t="s">
        <v>708</v>
      </c>
    </row>
    <row r="654" spans="1:3" ht="25.5" x14ac:dyDescent="0.2">
      <c r="A654" s="1"/>
      <c r="B654" s="1" t="s">
        <v>60</v>
      </c>
      <c r="C654" t="s">
        <v>62</v>
      </c>
    </row>
    <row r="655" spans="1:3" ht="25.5" x14ac:dyDescent="0.2">
      <c r="A655" s="1"/>
      <c r="B655" s="1" t="s">
        <v>125</v>
      </c>
      <c r="C655" t="s">
        <v>62</v>
      </c>
    </row>
    <row r="656" spans="1:3" ht="25.5" x14ac:dyDescent="0.2">
      <c r="A656" s="1"/>
      <c r="B656" s="1" t="s">
        <v>126</v>
      </c>
      <c r="C656" t="s">
        <v>709</v>
      </c>
    </row>
    <row r="657" spans="1:3" ht="25.5" x14ac:dyDescent="0.2">
      <c r="A657" s="1"/>
      <c r="B657" s="1" t="s">
        <v>127</v>
      </c>
      <c r="C657" t="s">
        <v>710</v>
      </c>
    </row>
    <row r="658" spans="1:3" ht="25.5" x14ac:dyDescent="0.2">
      <c r="A658" s="1"/>
      <c r="B658" s="1" t="s">
        <v>128</v>
      </c>
      <c r="C658" t="s">
        <v>68</v>
      </c>
    </row>
    <row r="659" spans="1:3" ht="25.5" x14ac:dyDescent="0.2">
      <c r="A659" s="1"/>
      <c r="B659" s="1" t="s">
        <v>129</v>
      </c>
      <c r="C659" t="s">
        <v>711</v>
      </c>
    </row>
    <row r="660" spans="1:3" ht="25.5" x14ac:dyDescent="0.2">
      <c r="A660" s="1"/>
      <c r="B660" s="1" t="s">
        <v>130</v>
      </c>
      <c r="C660" t="s">
        <v>703</v>
      </c>
    </row>
    <row r="661" spans="1:3" ht="25.5" x14ac:dyDescent="0.2">
      <c r="A661" s="1" t="s">
        <v>45</v>
      </c>
      <c r="B661" s="1" t="s">
        <v>131</v>
      </c>
      <c r="C661" t="s">
        <v>712</v>
      </c>
    </row>
    <row r="662" spans="1:3" ht="25.5" x14ac:dyDescent="0.2">
      <c r="A662" s="1"/>
      <c r="B662" s="1" t="s">
        <v>132</v>
      </c>
      <c r="C662" t="s">
        <v>713</v>
      </c>
    </row>
    <row r="663" spans="1:3" ht="25.5" x14ac:dyDescent="0.2">
      <c r="A663" s="1"/>
      <c r="B663" s="1" t="s">
        <v>118</v>
      </c>
      <c r="C663" t="s">
        <v>714</v>
      </c>
    </row>
    <row r="664" spans="1:3" ht="25.5" x14ac:dyDescent="0.2">
      <c r="A664" s="1"/>
      <c r="B664" s="1" t="s">
        <v>119</v>
      </c>
      <c r="C664" t="s">
        <v>715</v>
      </c>
    </row>
    <row r="665" spans="1:3" ht="25.5" x14ac:dyDescent="0.2">
      <c r="A665" s="1"/>
      <c r="B665" s="1" t="s">
        <v>120</v>
      </c>
      <c r="C665" t="s">
        <v>716</v>
      </c>
    </row>
    <row r="666" spans="1:3" ht="25.5" x14ac:dyDescent="0.2">
      <c r="A666" s="1"/>
      <c r="B666" s="1" t="s">
        <v>121</v>
      </c>
      <c r="C666" t="s">
        <v>717</v>
      </c>
    </row>
    <row r="667" spans="1:3" ht="25.5" x14ac:dyDescent="0.2">
      <c r="A667" s="1"/>
      <c r="B667" s="1" t="s">
        <v>122</v>
      </c>
      <c r="C667" t="s">
        <v>718</v>
      </c>
    </row>
    <row r="668" spans="1:3" ht="25.5" x14ac:dyDescent="0.2">
      <c r="A668" s="1"/>
      <c r="B668" s="1" t="s">
        <v>123</v>
      </c>
      <c r="C668" t="s">
        <v>719</v>
      </c>
    </row>
    <row r="669" spans="1:3" ht="25.5" x14ac:dyDescent="0.2">
      <c r="A669" s="1"/>
      <c r="B669" s="1" t="s">
        <v>124</v>
      </c>
      <c r="C669" t="s">
        <v>283</v>
      </c>
    </row>
    <row r="670" spans="1:3" ht="25.5" x14ac:dyDescent="0.2">
      <c r="A670" s="1"/>
      <c r="B670" s="1" t="s">
        <v>58</v>
      </c>
      <c r="C670" t="s">
        <v>720</v>
      </c>
    </row>
    <row r="671" spans="1:3" ht="25.5" x14ac:dyDescent="0.2">
      <c r="A671" s="1"/>
      <c r="B671" s="1" t="s">
        <v>59</v>
      </c>
      <c r="C671" t="s">
        <v>721</v>
      </c>
    </row>
    <row r="672" spans="1:3" ht="25.5" x14ac:dyDescent="0.2">
      <c r="A672" s="1"/>
      <c r="B672" s="1" t="s">
        <v>60</v>
      </c>
      <c r="C672" t="s">
        <v>722</v>
      </c>
    </row>
    <row r="673" spans="1:3" ht="25.5" x14ac:dyDescent="0.2">
      <c r="A673" s="1"/>
      <c r="B673" s="1" t="s">
        <v>125</v>
      </c>
      <c r="C673" t="s">
        <v>723</v>
      </c>
    </row>
    <row r="674" spans="1:3" ht="25.5" x14ac:dyDescent="0.2">
      <c r="A674" s="1"/>
      <c r="B674" s="1" t="s">
        <v>126</v>
      </c>
      <c r="C674" t="s">
        <v>724</v>
      </c>
    </row>
    <row r="675" spans="1:3" ht="25.5" x14ac:dyDescent="0.2">
      <c r="A675" s="1"/>
      <c r="B675" s="1" t="s">
        <v>127</v>
      </c>
      <c r="C675" t="s">
        <v>725</v>
      </c>
    </row>
    <row r="676" spans="1:3" ht="25.5" x14ac:dyDescent="0.2">
      <c r="A676" s="1"/>
      <c r="B676" s="1" t="s">
        <v>128</v>
      </c>
      <c r="C676" t="s">
        <v>726</v>
      </c>
    </row>
    <row r="677" spans="1:3" ht="25.5" x14ac:dyDescent="0.2">
      <c r="A677" s="1"/>
      <c r="B677" s="1" t="s">
        <v>129</v>
      </c>
      <c r="C677" t="s">
        <v>727</v>
      </c>
    </row>
    <row r="678" spans="1:3" ht="25.5" x14ac:dyDescent="0.2">
      <c r="A678" s="1"/>
      <c r="B678" s="1" t="s">
        <v>130</v>
      </c>
      <c r="C678" t="s">
        <v>279</v>
      </c>
    </row>
    <row r="679" spans="1:3" ht="25.5" x14ac:dyDescent="0.2">
      <c r="A679" s="1" t="s">
        <v>42</v>
      </c>
      <c r="B679" s="1" t="s">
        <v>131</v>
      </c>
      <c r="C679" t="s">
        <v>216</v>
      </c>
    </row>
    <row r="680" spans="1:3" ht="25.5" x14ac:dyDescent="0.2">
      <c r="A680" s="1"/>
      <c r="B680" s="1" t="s">
        <v>132</v>
      </c>
      <c r="C680" t="s">
        <v>728</v>
      </c>
    </row>
    <row r="681" spans="1:3" ht="25.5" x14ac:dyDescent="0.2">
      <c r="A681" s="1"/>
      <c r="B681" s="1" t="s">
        <v>118</v>
      </c>
      <c r="C681" t="s">
        <v>729</v>
      </c>
    </row>
    <row r="682" spans="1:3" ht="25.5" x14ac:dyDescent="0.2">
      <c r="A682" s="1"/>
      <c r="B682" s="1" t="s">
        <v>119</v>
      </c>
      <c r="C682" t="s">
        <v>730</v>
      </c>
    </row>
    <row r="683" spans="1:3" ht="25.5" x14ac:dyDescent="0.2">
      <c r="A683" s="1"/>
      <c r="B683" s="1" t="s">
        <v>120</v>
      </c>
      <c r="C683" t="s">
        <v>513</v>
      </c>
    </row>
    <row r="684" spans="1:3" ht="25.5" x14ac:dyDescent="0.2">
      <c r="A684" s="1"/>
      <c r="B684" s="1" t="s">
        <v>121</v>
      </c>
      <c r="C684" t="s">
        <v>731</v>
      </c>
    </row>
    <row r="685" spans="1:3" ht="25.5" x14ac:dyDescent="0.2">
      <c r="A685" s="1"/>
      <c r="B685" s="1" t="s">
        <v>122</v>
      </c>
      <c r="C685" t="s">
        <v>732</v>
      </c>
    </row>
    <row r="686" spans="1:3" ht="25.5" x14ac:dyDescent="0.2">
      <c r="A686" s="1"/>
      <c r="B686" s="1" t="s">
        <v>123</v>
      </c>
      <c r="C686" t="s">
        <v>733</v>
      </c>
    </row>
    <row r="687" spans="1:3" ht="25.5" x14ac:dyDescent="0.2">
      <c r="A687" s="1"/>
      <c r="B687" s="1" t="s">
        <v>124</v>
      </c>
      <c r="C687" t="s">
        <v>734</v>
      </c>
    </row>
    <row r="688" spans="1:3" ht="25.5" x14ac:dyDescent="0.2">
      <c r="A688" s="1"/>
      <c r="B688" s="1" t="s">
        <v>58</v>
      </c>
      <c r="C688" t="s">
        <v>735</v>
      </c>
    </row>
    <row r="689" spans="1:3" ht="25.5" x14ac:dyDescent="0.2">
      <c r="A689" s="1"/>
      <c r="B689" s="1" t="s">
        <v>59</v>
      </c>
      <c r="C689" t="s">
        <v>697</v>
      </c>
    </row>
    <row r="690" spans="1:3" ht="25.5" x14ac:dyDescent="0.2">
      <c r="A690" s="1"/>
      <c r="B690" s="1" t="s">
        <v>60</v>
      </c>
      <c r="C690" t="s">
        <v>736</v>
      </c>
    </row>
    <row r="691" spans="1:3" ht="25.5" x14ac:dyDescent="0.2">
      <c r="A691" s="1"/>
      <c r="B691" s="1" t="s">
        <v>125</v>
      </c>
      <c r="C691" t="s">
        <v>737</v>
      </c>
    </row>
    <row r="692" spans="1:3" ht="25.5" x14ac:dyDescent="0.2">
      <c r="A692" s="1"/>
      <c r="B692" s="1" t="s">
        <v>126</v>
      </c>
      <c r="C692" t="s">
        <v>738</v>
      </c>
    </row>
    <row r="693" spans="1:3" ht="25.5" x14ac:dyDescent="0.2">
      <c r="A693" s="1"/>
      <c r="B693" s="1" t="s">
        <v>127</v>
      </c>
      <c r="C693" t="s">
        <v>739</v>
      </c>
    </row>
    <row r="694" spans="1:3" ht="25.5" x14ac:dyDescent="0.2">
      <c r="A694" s="1"/>
      <c r="B694" s="1" t="s">
        <v>128</v>
      </c>
      <c r="C694" t="s">
        <v>740</v>
      </c>
    </row>
    <row r="695" spans="1:3" ht="25.5" x14ac:dyDescent="0.2">
      <c r="A695" s="1"/>
      <c r="B695" s="1" t="s">
        <v>129</v>
      </c>
      <c r="C695" t="s">
        <v>741</v>
      </c>
    </row>
    <row r="696" spans="1:3" ht="25.5" x14ac:dyDescent="0.2">
      <c r="A696" s="1"/>
      <c r="B696" s="1" t="s">
        <v>130</v>
      </c>
      <c r="C696" t="s">
        <v>742</v>
      </c>
    </row>
    <row r="697" spans="1:3" ht="25.5" x14ac:dyDescent="0.2">
      <c r="A697" s="1" t="s">
        <v>50</v>
      </c>
      <c r="B697" s="1" t="s">
        <v>131</v>
      </c>
      <c r="C697" t="s">
        <v>743</v>
      </c>
    </row>
    <row r="698" spans="1:3" ht="25.5" x14ac:dyDescent="0.2">
      <c r="A698" s="1"/>
      <c r="B698" s="1" t="s">
        <v>132</v>
      </c>
      <c r="C698" t="s">
        <v>744</v>
      </c>
    </row>
    <row r="699" spans="1:3" ht="25.5" x14ac:dyDescent="0.2">
      <c r="A699" s="1"/>
      <c r="B699" s="1" t="s">
        <v>118</v>
      </c>
      <c r="C699" t="s">
        <v>745</v>
      </c>
    </row>
    <row r="700" spans="1:3" ht="25.5" x14ac:dyDescent="0.2">
      <c r="A700" s="1"/>
      <c r="B700" s="1" t="s">
        <v>119</v>
      </c>
      <c r="C700" t="s">
        <v>746</v>
      </c>
    </row>
    <row r="701" spans="1:3" ht="25.5" x14ac:dyDescent="0.2">
      <c r="A701" s="1"/>
      <c r="B701" s="1" t="s">
        <v>120</v>
      </c>
      <c r="C701" t="s">
        <v>747</v>
      </c>
    </row>
    <row r="702" spans="1:3" ht="25.5" x14ac:dyDescent="0.2">
      <c r="A702" s="1"/>
      <c r="B702" s="1" t="s">
        <v>121</v>
      </c>
      <c r="C702" t="s">
        <v>748</v>
      </c>
    </row>
    <row r="703" spans="1:3" ht="25.5" x14ac:dyDescent="0.2">
      <c r="A703" s="1"/>
      <c r="B703" s="1" t="s">
        <v>122</v>
      </c>
      <c r="C703" t="s">
        <v>749</v>
      </c>
    </row>
    <row r="704" spans="1:3" ht="25.5" x14ac:dyDescent="0.2">
      <c r="A704" s="1"/>
      <c r="B704" s="1" t="s">
        <v>123</v>
      </c>
      <c r="C704" t="s">
        <v>750</v>
      </c>
    </row>
    <row r="705" spans="1:3" ht="25.5" x14ac:dyDescent="0.2">
      <c r="A705" s="1"/>
      <c r="B705" s="1" t="s">
        <v>124</v>
      </c>
      <c r="C705" t="s">
        <v>751</v>
      </c>
    </row>
    <row r="706" spans="1:3" ht="25.5" x14ac:dyDescent="0.2">
      <c r="A706" s="1"/>
      <c r="B706" s="1" t="s">
        <v>58</v>
      </c>
      <c r="C706" t="s">
        <v>752</v>
      </c>
    </row>
    <row r="707" spans="1:3" ht="25.5" x14ac:dyDescent="0.2">
      <c r="A707" s="1"/>
      <c r="B707" s="1" t="s">
        <v>59</v>
      </c>
      <c r="C707" t="s">
        <v>753</v>
      </c>
    </row>
    <row r="708" spans="1:3" ht="25.5" x14ac:dyDescent="0.2">
      <c r="A708" s="1"/>
      <c r="B708" s="1" t="s">
        <v>60</v>
      </c>
      <c r="C708" t="s">
        <v>754</v>
      </c>
    </row>
    <row r="709" spans="1:3" ht="25.5" x14ac:dyDescent="0.2">
      <c r="A709" s="1"/>
      <c r="B709" s="1" t="s">
        <v>125</v>
      </c>
      <c r="C709" t="s">
        <v>755</v>
      </c>
    </row>
    <row r="710" spans="1:3" ht="25.5" x14ac:dyDescent="0.2">
      <c r="A710" s="1"/>
      <c r="B710" s="1" t="s">
        <v>126</v>
      </c>
      <c r="C710" t="s">
        <v>756</v>
      </c>
    </row>
    <row r="711" spans="1:3" ht="25.5" x14ac:dyDescent="0.2">
      <c r="A711" s="1"/>
      <c r="B711" s="1" t="s">
        <v>127</v>
      </c>
      <c r="C711" t="s">
        <v>757</v>
      </c>
    </row>
    <row r="712" spans="1:3" ht="25.5" x14ac:dyDescent="0.2">
      <c r="A712" s="1"/>
      <c r="B712" s="1" t="s">
        <v>128</v>
      </c>
      <c r="C712" t="s">
        <v>758</v>
      </c>
    </row>
    <row r="713" spans="1:3" ht="25.5" x14ac:dyDescent="0.2">
      <c r="A713" s="1"/>
      <c r="B713" s="1" t="s">
        <v>129</v>
      </c>
      <c r="C713" t="s">
        <v>759</v>
      </c>
    </row>
    <row r="714" spans="1:3" ht="25.5" x14ac:dyDescent="0.2">
      <c r="A714" s="1"/>
      <c r="B714" s="1" t="s">
        <v>130</v>
      </c>
      <c r="C714" t="s">
        <v>760</v>
      </c>
    </row>
    <row r="715" spans="1:3" ht="25.5" x14ac:dyDescent="0.2">
      <c r="A715" s="1" t="s">
        <v>18</v>
      </c>
      <c r="B715" s="1" t="s">
        <v>131</v>
      </c>
      <c r="C715" t="s">
        <v>761</v>
      </c>
    </row>
    <row r="716" spans="1:3" ht="25.5" x14ac:dyDescent="0.2">
      <c r="A716" s="1"/>
      <c r="B716" s="1" t="s">
        <v>132</v>
      </c>
      <c r="C716" t="s">
        <v>446</v>
      </c>
    </row>
    <row r="717" spans="1:3" ht="25.5" x14ac:dyDescent="0.2">
      <c r="A717" s="1"/>
      <c r="B717" s="1" t="s">
        <v>118</v>
      </c>
      <c r="C717" t="s">
        <v>564</v>
      </c>
    </row>
    <row r="718" spans="1:3" ht="25.5" x14ac:dyDescent="0.2">
      <c r="A718" s="1"/>
      <c r="B718" s="1" t="s">
        <v>119</v>
      </c>
      <c r="C718" t="s">
        <v>762</v>
      </c>
    </row>
    <row r="719" spans="1:3" ht="25.5" x14ac:dyDescent="0.2">
      <c r="A719" s="1"/>
      <c r="B719" s="1" t="s">
        <v>120</v>
      </c>
      <c r="C719" t="s">
        <v>763</v>
      </c>
    </row>
    <row r="720" spans="1:3" ht="25.5" x14ac:dyDescent="0.2">
      <c r="A720" s="1"/>
      <c r="B720" s="1" t="s">
        <v>121</v>
      </c>
      <c r="C720" t="s">
        <v>764</v>
      </c>
    </row>
    <row r="721" spans="1:3" ht="25.5" x14ac:dyDescent="0.2">
      <c r="A721" s="1"/>
      <c r="B721" s="1" t="s">
        <v>122</v>
      </c>
      <c r="C721" t="s">
        <v>765</v>
      </c>
    </row>
    <row r="722" spans="1:3" ht="25.5" x14ac:dyDescent="0.2">
      <c r="A722" s="1"/>
      <c r="B722" s="1" t="s">
        <v>123</v>
      </c>
      <c r="C722" t="s">
        <v>766</v>
      </c>
    </row>
    <row r="723" spans="1:3" ht="25.5" x14ac:dyDescent="0.2">
      <c r="A723" s="1"/>
      <c r="B723" s="1" t="s">
        <v>124</v>
      </c>
      <c r="C723" t="s">
        <v>767</v>
      </c>
    </row>
    <row r="724" spans="1:3" ht="25.5" x14ac:dyDescent="0.2">
      <c r="A724" s="1"/>
      <c r="B724" s="1" t="s">
        <v>58</v>
      </c>
      <c r="C724" t="s">
        <v>768</v>
      </c>
    </row>
    <row r="725" spans="1:3" ht="25.5" x14ac:dyDescent="0.2">
      <c r="A725" s="1"/>
      <c r="B725" s="1" t="s">
        <v>59</v>
      </c>
      <c r="C725" t="s">
        <v>761</v>
      </c>
    </row>
    <row r="726" spans="1:3" ht="25.5" x14ac:dyDescent="0.2">
      <c r="A726" s="1"/>
      <c r="B726" s="1" t="s">
        <v>60</v>
      </c>
      <c r="C726" t="s">
        <v>769</v>
      </c>
    </row>
    <row r="727" spans="1:3" ht="25.5" x14ac:dyDescent="0.2">
      <c r="A727" s="1"/>
      <c r="B727" s="1" t="s">
        <v>125</v>
      </c>
      <c r="C727" t="s">
        <v>770</v>
      </c>
    </row>
    <row r="728" spans="1:3" ht="25.5" x14ac:dyDescent="0.2">
      <c r="A728" s="1"/>
      <c r="B728" s="1" t="s">
        <v>126</v>
      </c>
      <c r="C728" t="s">
        <v>92</v>
      </c>
    </row>
    <row r="729" spans="1:3" ht="25.5" x14ac:dyDescent="0.2">
      <c r="A729" s="1"/>
      <c r="B729" s="1" t="s">
        <v>127</v>
      </c>
      <c r="C729" t="s">
        <v>762</v>
      </c>
    </row>
    <row r="730" spans="1:3" ht="25.5" x14ac:dyDescent="0.2">
      <c r="A730" s="1"/>
      <c r="B730" s="1" t="s">
        <v>128</v>
      </c>
      <c r="C730" t="s">
        <v>771</v>
      </c>
    </row>
    <row r="731" spans="1:3" ht="25.5" x14ac:dyDescent="0.2">
      <c r="A731" s="1"/>
      <c r="B731" s="1" t="s">
        <v>129</v>
      </c>
      <c r="C731" t="s">
        <v>772</v>
      </c>
    </row>
    <row r="732" spans="1:3" ht="25.5" x14ac:dyDescent="0.2">
      <c r="A732" s="1"/>
      <c r="B732" s="1" t="s">
        <v>130</v>
      </c>
      <c r="C732" t="s">
        <v>773</v>
      </c>
    </row>
    <row r="733" spans="1:3" ht="25.5" x14ac:dyDescent="0.2">
      <c r="A733" s="1" t="s">
        <v>20</v>
      </c>
      <c r="B733" s="1" t="s">
        <v>131</v>
      </c>
      <c r="C733" t="s">
        <v>774</v>
      </c>
    </row>
    <row r="734" spans="1:3" ht="25.5" x14ac:dyDescent="0.2">
      <c r="A734" s="1"/>
      <c r="B734" s="1" t="s">
        <v>132</v>
      </c>
      <c r="C734" t="s">
        <v>775</v>
      </c>
    </row>
    <row r="735" spans="1:3" ht="25.5" x14ac:dyDescent="0.2">
      <c r="A735" s="1"/>
      <c r="B735" s="1" t="s">
        <v>118</v>
      </c>
      <c r="C735" t="s">
        <v>776</v>
      </c>
    </row>
    <row r="736" spans="1:3" ht="25.5" x14ac:dyDescent="0.2">
      <c r="A736" s="1"/>
      <c r="B736" s="1" t="s">
        <v>119</v>
      </c>
      <c r="C736" t="s">
        <v>777</v>
      </c>
    </row>
    <row r="737" spans="1:3" ht="25.5" x14ac:dyDescent="0.2">
      <c r="A737" s="1"/>
      <c r="B737" s="1" t="s">
        <v>120</v>
      </c>
      <c r="C737" t="s">
        <v>778</v>
      </c>
    </row>
    <row r="738" spans="1:3" ht="25.5" x14ac:dyDescent="0.2">
      <c r="A738" s="1"/>
      <c r="B738" s="1" t="s">
        <v>121</v>
      </c>
      <c r="C738" t="s">
        <v>321</v>
      </c>
    </row>
    <row r="739" spans="1:3" ht="25.5" x14ac:dyDescent="0.2">
      <c r="A739" s="1"/>
      <c r="B739" s="1" t="s">
        <v>122</v>
      </c>
      <c r="C739" t="s">
        <v>323</v>
      </c>
    </row>
    <row r="740" spans="1:3" ht="25.5" x14ac:dyDescent="0.2">
      <c r="A740" s="1"/>
      <c r="B740" s="1" t="s">
        <v>123</v>
      </c>
      <c r="C740" t="s">
        <v>779</v>
      </c>
    </row>
    <row r="741" spans="1:3" ht="25.5" x14ac:dyDescent="0.2">
      <c r="A741" s="1"/>
      <c r="B741" s="1" t="s">
        <v>124</v>
      </c>
      <c r="C741" t="s">
        <v>780</v>
      </c>
    </row>
    <row r="742" spans="1:3" ht="25.5" x14ac:dyDescent="0.2">
      <c r="A742" s="1"/>
      <c r="B742" s="1" t="s">
        <v>58</v>
      </c>
      <c r="C742" t="s">
        <v>781</v>
      </c>
    </row>
    <row r="743" spans="1:3" ht="25.5" x14ac:dyDescent="0.2">
      <c r="A743" s="1"/>
      <c r="B743" s="1" t="s">
        <v>59</v>
      </c>
      <c r="C743" t="s">
        <v>336</v>
      </c>
    </row>
    <row r="744" spans="1:3" ht="25.5" x14ac:dyDescent="0.2">
      <c r="A744" s="1"/>
      <c r="B744" s="1" t="s">
        <v>60</v>
      </c>
      <c r="C744" t="s">
        <v>782</v>
      </c>
    </row>
    <row r="745" spans="1:3" ht="25.5" x14ac:dyDescent="0.2">
      <c r="A745" s="1"/>
      <c r="B745" s="1" t="s">
        <v>125</v>
      </c>
      <c r="C745" t="s">
        <v>783</v>
      </c>
    </row>
    <row r="746" spans="1:3" ht="25.5" x14ac:dyDescent="0.2">
      <c r="A746" s="1"/>
      <c r="B746" s="1" t="s">
        <v>126</v>
      </c>
      <c r="C746" t="s">
        <v>784</v>
      </c>
    </row>
    <row r="747" spans="1:3" ht="25.5" x14ac:dyDescent="0.2">
      <c r="A747" s="1"/>
      <c r="B747" s="1" t="s">
        <v>127</v>
      </c>
      <c r="C747" t="s">
        <v>785</v>
      </c>
    </row>
    <row r="748" spans="1:3" ht="25.5" x14ac:dyDescent="0.2">
      <c r="A748" s="1"/>
      <c r="B748" s="1" t="s">
        <v>128</v>
      </c>
      <c r="C748" t="s">
        <v>786</v>
      </c>
    </row>
    <row r="749" spans="1:3" ht="25.5" x14ac:dyDescent="0.2">
      <c r="A749" s="1"/>
      <c r="B749" s="1" t="s">
        <v>129</v>
      </c>
      <c r="C749" t="s">
        <v>787</v>
      </c>
    </row>
    <row r="750" spans="1:3" ht="25.5" x14ac:dyDescent="0.2">
      <c r="A750" s="1"/>
      <c r="B750" s="1" t="s">
        <v>130</v>
      </c>
      <c r="C750" t="s">
        <v>347</v>
      </c>
    </row>
    <row r="751" spans="1:3" ht="25.5" x14ac:dyDescent="0.2">
      <c r="A751" s="1" t="s">
        <v>32</v>
      </c>
      <c r="B751" s="1" t="s">
        <v>131</v>
      </c>
      <c r="C751" t="s">
        <v>788</v>
      </c>
    </row>
    <row r="752" spans="1:3" ht="25.5" x14ac:dyDescent="0.2">
      <c r="A752" s="1"/>
      <c r="B752" s="1" t="s">
        <v>132</v>
      </c>
      <c r="C752" t="s">
        <v>789</v>
      </c>
    </row>
    <row r="753" spans="1:3" ht="25.5" x14ac:dyDescent="0.2">
      <c r="A753" s="1"/>
      <c r="B753" s="1" t="s">
        <v>118</v>
      </c>
      <c r="C753" t="s">
        <v>790</v>
      </c>
    </row>
    <row r="754" spans="1:3" ht="25.5" x14ac:dyDescent="0.2">
      <c r="A754" s="1"/>
      <c r="B754" s="1" t="s">
        <v>119</v>
      </c>
      <c r="C754" t="s">
        <v>791</v>
      </c>
    </row>
    <row r="755" spans="1:3" ht="25.5" x14ac:dyDescent="0.2">
      <c r="A755" s="1"/>
      <c r="B755" s="1" t="s">
        <v>120</v>
      </c>
      <c r="C755" t="s">
        <v>792</v>
      </c>
    </row>
    <row r="756" spans="1:3" ht="25.5" x14ac:dyDescent="0.2">
      <c r="A756" s="1"/>
      <c r="B756" s="1" t="s">
        <v>121</v>
      </c>
      <c r="C756" t="s">
        <v>793</v>
      </c>
    </row>
    <row r="757" spans="1:3" ht="25.5" x14ac:dyDescent="0.2">
      <c r="A757" s="1"/>
      <c r="B757" s="1" t="s">
        <v>122</v>
      </c>
      <c r="C757" t="s">
        <v>794</v>
      </c>
    </row>
    <row r="758" spans="1:3" ht="25.5" x14ac:dyDescent="0.2">
      <c r="A758" s="1"/>
      <c r="B758" s="1" t="s">
        <v>123</v>
      </c>
      <c r="C758" t="s">
        <v>795</v>
      </c>
    </row>
    <row r="759" spans="1:3" ht="25.5" x14ac:dyDescent="0.2">
      <c r="A759" s="1"/>
      <c r="B759" s="1" t="s">
        <v>124</v>
      </c>
      <c r="C759" t="s">
        <v>194</v>
      </c>
    </row>
    <row r="760" spans="1:3" ht="25.5" x14ac:dyDescent="0.2">
      <c r="A760" s="1"/>
      <c r="B760" s="1" t="s">
        <v>58</v>
      </c>
      <c r="C760" t="s">
        <v>796</v>
      </c>
    </row>
    <row r="761" spans="1:3" ht="25.5" x14ac:dyDescent="0.2">
      <c r="A761" s="1"/>
      <c r="B761" s="1" t="s">
        <v>59</v>
      </c>
      <c r="C761" t="s">
        <v>215</v>
      </c>
    </row>
    <row r="762" spans="1:3" ht="25.5" x14ac:dyDescent="0.2">
      <c r="A762" s="1"/>
      <c r="B762" s="1" t="s">
        <v>60</v>
      </c>
      <c r="C762" t="s">
        <v>797</v>
      </c>
    </row>
    <row r="763" spans="1:3" ht="25.5" x14ac:dyDescent="0.2">
      <c r="A763" s="1"/>
      <c r="B763" s="1" t="s">
        <v>125</v>
      </c>
      <c r="C763" t="s">
        <v>798</v>
      </c>
    </row>
    <row r="764" spans="1:3" ht="25.5" x14ac:dyDescent="0.2">
      <c r="A764" s="1"/>
      <c r="B764" s="1" t="s">
        <v>126</v>
      </c>
      <c r="C764" t="s">
        <v>372</v>
      </c>
    </row>
    <row r="765" spans="1:3" ht="25.5" x14ac:dyDescent="0.2">
      <c r="A765" s="1"/>
      <c r="B765" s="1" t="s">
        <v>127</v>
      </c>
      <c r="C765" t="s">
        <v>799</v>
      </c>
    </row>
    <row r="766" spans="1:3" ht="25.5" x14ac:dyDescent="0.2">
      <c r="A766" s="1"/>
      <c r="B766" s="1" t="s">
        <v>128</v>
      </c>
      <c r="C766" t="s">
        <v>800</v>
      </c>
    </row>
    <row r="767" spans="1:3" ht="25.5" x14ac:dyDescent="0.2">
      <c r="A767" s="1"/>
      <c r="B767" s="1" t="s">
        <v>129</v>
      </c>
      <c r="C767" t="s">
        <v>113</v>
      </c>
    </row>
    <row r="768" spans="1:3" ht="25.5" x14ac:dyDescent="0.2">
      <c r="A768" s="1"/>
      <c r="B768" s="1" t="s">
        <v>130</v>
      </c>
      <c r="C768" t="s">
        <v>801</v>
      </c>
    </row>
    <row r="769" spans="1:3" ht="25.5" x14ac:dyDescent="0.2">
      <c r="A769" s="1" t="s">
        <v>4</v>
      </c>
      <c r="B769" s="1" t="s">
        <v>131</v>
      </c>
      <c r="C769" t="s">
        <v>802</v>
      </c>
    </row>
    <row r="770" spans="1:3" ht="25.5" x14ac:dyDescent="0.2">
      <c r="A770" s="1"/>
      <c r="B770" s="1" t="s">
        <v>132</v>
      </c>
      <c r="C770" t="s">
        <v>294</v>
      </c>
    </row>
    <row r="771" spans="1:3" ht="25.5" x14ac:dyDescent="0.2">
      <c r="A771" s="1"/>
      <c r="B771" s="1" t="s">
        <v>118</v>
      </c>
      <c r="C771" t="s">
        <v>803</v>
      </c>
    </row>
    <row r="772" spans="1:3" ht="25.5" x14ac:dyDescent="0.2">
      <c r="A772" s="1"/>
      <c r="B772" s="1" t="s">
        <v>119</v>
      </c>
      <c r="C772" t="s">
        <v>804</v>
      </c>
    </row>
    <row r="773" spans="1:3" ht="25.5" x14ac:dyDescent="0.2">
      <c r="A773" s="1"/>
      <c r="B773" s="1" t="s">
        <v>120</v>
      </c>
      <c r="C773" t="s">
        <v>805</v>
      </c>
    </row>
    <row r="774" spans="1:3" ht="25.5" x14ac:dyDescent="0.2">
      <c r="A774" s="1"/>
      <c r="B774" s="1" t="s">
        <v>121</v>
      </c>
      <c r="C774" t="s">
        <v>806</v>
      </c>
    </row>
    <row r="775" spans="1:3" ht="25.5" x14ac:dyDescent="0.2">
      <c r="A775" s="1"/>
      <c r="B775" s="1" t="s">
        <v>122</v>
      </c>
      <c r="C775" t="s">
        <v>807</v>
      </c>
    </row>
    <row r="776" spans="1:3" ht="25.5" x14ac:dyDescent="0.2">
      <c r="A776" s="1"/>
      <c r="B776" s="1" t="s">
        <v>123</v>
      </c>
      <c r="C776" t="s">
        <v>808</v>
      </c>
    </row>
    <row r="777" spans="1:3" ht="25.5" x14ac:dyDescent="0.2">
      <c r="A777" s="1"/>
      <c r="B777" s="1" t="s">
        <v>124</v>
      </c>
      <c r="C777" t="s">
        <v>63</v>
      </c>
    </row>
    <row r="778" spans="1:3" ht="25.5" x14ac:dyDescent="0.2">
      <c r="A778" s="1"/>
      <c r="B778" s="1" t="s">
        <v>58</v>
      </c>
      <c r="C778" t="s">
        <v>809</v>
      </c>
    </row>
    <row r="779" spans="1:3" ht="25.5" x14ac:dyDescent="0.2">
      <c r="A779" s="1"/>
      <c r="B779" s="1" t="s">
        <v>59</v>
      </c>
      <c r="C779" t="s">
        <v>810</v>
      </c>
    </row>
    <row r="780" spans="1:3" ht="25.5" x14ac:dyDescent="0.2">
      <c r="A780" s="1"/>
      <c r="B780" s="1" t="s">
        <v>60</v>
      </c>
      <c r="C780" t="s">
        <v>806</v>
      </c>
    </row>
    <row r="781" spans="1:3" ht="25.5" x14ac:dyDescent="0.2">
      <c r="A781" s="1"/>
      <c r="B781" s="1" t="s">
        <v>125</v>
      </c>
      <c r="C781" t="s">
        <v>811</v>
      </c>
    </row>
    <row r="782" spans="1:3" ht="25.5" x14ac:dyDescent="0.2">
      <c r="A782" s="1"/>
      <c r="B782" s="1" t="s">
        <v>126</v>
      </c>
      <c r="C782" t="s">
        <v>812</v>
      </c>
    </row>
    <row r="783" spans="1:3" ht="25.5" x14ac:dyDescent="0.2">
      <c r="A783" s="1"/>
      <c r="B783" s="1" t="s">
        <v>127</v>
      </c>
      <c r="C783" t="s">
        <v>813</v>
      </c>
    </row>
    <row r="784" spans="1:3" ht="25.5" x14ac:dyDescent="0.2">
      <c r="A784" s="1"/>
      <c r="B784" s="1" t="s">
        <v>128</v>
      </c>
      <c r="C784" t="s">
        <v>67</v>
      </c>
    </row>
    <row r="785" spans="1:3" ht="25.5" x14ac:dyDescent="0.2">
      <c r="A785" s="1"/>
      <c r="B785" s="1" t="s">
        <v>129</v>
      </c>
      <c r="C785" t="s">
        <v>814</v>
      </c>
    </row>
    <row r="786" spans="1:3" ht="25.5" x14ac:dyDescent="0.2">
      <c r="A786" s="1"/>
      <c r="B786" s="1" t="s">
        <v>130</v>
      </c>
      <c r="C786" t="s">
        <v>815</v>
      </c>
    </row>
    <row r="787" spans="1:3" ht="25.5" x14ac:dyDescent="0.2">
      <c r="A787" s="1" t="s">
        <v>19</v>
      </c>
      <c r="B787" s="1" t="s">
        <v>131</v>
      </c>
      <c r="C787" t="s">
        <v>816</v>
      </c>
    </row>
    <row r="788" spans="1:3" ht="25.5" x14ac:dyDescent="0.2">
      <c r="A788" s="1"/>
      <c r="B788" s="1" t="s">
        <v>132</v>
      </c>
      <c r="C788" t="s">
        <v>817</v>
      </c>
    </row>
    <row r="789" spans="1:3" ht="25.5" x14ac:dyDescent="0.2">
      <c r="A789" s="1"/>
      <c r="B789" s="1" t="s">
        <v>118</v>
      </c>
      <c r="C789" t="s">
        <v>818</v>
      </c>
    </row>
    <row r="790" spans="1:3" ht="25.5" x14ac:dyDescent="0.2">
      <c r="A790" s="1"/>
      <c r="B790" s="1" t="s">
        <v>119</v>
      </c>
      <c r="C790" t="s">
        <v>796</v>
      </c>
    </row>
    <row r="791" spans="1:3" ht="25.5" x14ac:dyDescent="0.2">
      <c r="A791" s="1"/>
      <c r="B791" s="1" t="s">
        <v>120</v>
      </c>
      <c r="C791" t="s">
        <v>819</v>
      </c>
    </row>
    <row r="792" spans="1:3" ht="25.5" x14ac:dyDescent="0.2">
      <c r="A792" s="1"/>
      <c r="B792" s="1" t="s">
        <v>121</v>
      </c>
      <c r="C792" t="s">
        <v>820</v>
      </c>
    </row>
    <row r="793" spans="1:3" ht="25.5" x14ac:dyDescent="0.2">
      <c r="A793" s="1"/>
      <c r="B793" s="1" t="s">
        <v>122</v>
      </c>
      <c r="C793" t="s">
        <v>305</v>
      </c>
    </row>
    <row r="794" spans="1:3" ht="25.5" x14ac:dyDescent="0.2">
      <c r="A794" s="1"/>
      <c r="B794" s="1" t="s">
        <v>123</v>
      </c>
      <c r="C794" t="s">
        <v>764</v>
      </c>
    </row>
    <row r="795" spans="1:3" ht="25.5" x14ac:dyDescent="0.2">
      <c r="A795" s="1"/>
      <c r="B795" s="1" t="s">
        <v>124</v>
      </c>
      <c r="C795" t="s">
        <v>821</v>
      </c>
    </row>
    <row r="796" spans="1:3" ht="25.5" x14ac:dyDescent="0.2">
      <c r="A796" s="1"/>
      <c r="B796" s="1" t="s">
        <v>58</v>
      </c>
      <c r="C796" t="s">
        <v>446</v>
      </c>
    </row>
    <row r="797" spans="1:3" ht="25.5" x14ac:dyDescent="0.2">
      <c r="A797" s="1"/>
      <c r="B797" s="1" t="s">
        <v>59</v>
      </c>
      <c r="C797" t="s">
        <v>192</v>
      </c>
    </row>
    <row r="798" spans="1:3" ht="25.5" x14ac:dyDescent="0.2">
      <c r="A798" s="1"/>
      <c r="B798" s="1" t="s">
        <v>60</v>
      </c>
      <c r="C798" t="s">
        <v>822</v>
      </c>
    </row>
    <row r="799" spans="1:3" ht="25.5" x14ac:dyDescent="0.2">
      <c r="A799" s="1"/>
      <c r="B799" s="1" t="s">
        <v>125</v>
      </c>
      <c r="C799" t="s">
        <v>823</v>
      </c>
    </row>
    <row r="800" spans="1:3" ht="25.5" x14ac:dyDescent="0.2">
      <c r="A800" s="1"/>
      <c r="B800" s="1" t="s">
        <v>126</v>
      </c>
      <c r="C800" t="s">
        <v>824</v>
      </c>
    </row>
    <row r="801" spans="1:3" ht="25.5" x14ac:dyDescent="0.2">
      <c r="A801" s="1"/>
      <c r="B801" s="1" t="s">
        <v>127</v>
      </c>
      <c r="C801" t="s">
        <v>825</v>
      </c>
    </row>
    <row r="802" spans="1:3" ht="25.5" x14ac:dyDescent="0.2">
      <c r="A802" s="1"/>
      <c r="B802" s="1" t="s">
        <v>128</v>
      </c>
      <c r="C802" t="s">
        <v>90</v>
      </c>
    </row>
    <row r="803" spans="1:3" ht="25.5" x14ac:dyDescent="0.2">
      <c r="A803" s="1"/>
      <c r="B803" s="1" t="s">
        <v>129</v>
      </c>
      <c r="C803" t="s">
        <v>81</v>
      </c>
    </row>
    <row r="804" spans="1:3" ht="25.5" x14ac:dyDescent="0.2">
      <c r="A804" s="1"/>
      <c r="B804" s="1" t="s">
        <v>130</v>
      </c>
      <c r="C804" t="s">
        <v>559</v>
      </c>
    </row>
    <row r="805" spans="1:3" ht="25.5" x14ac:dyDescent="0.2">
      <c r="A805" s="1" t="s">
        <v>29</v>
      </c>
      <c r="B805" s="1" t="s">
        <v>131</v>
      </c>
      <c r="C805" t="s">
        <v>826</v>
      </c>
    </row>
    <row r="806" spans="1:3" ht="25.5" x14ac:dyDescent="0.2">
      <c r="A806" s="1"/>
      <c r="B806" s="1" t="s">
        <v>132</v>
      </c>
      <c r="C806" t="s">
        <v>827</v>
      </c>
    </row>
    <row r="807" spans="1:3" ht="25.5" x14ac:dyDescent="0.2">
      <c r="A807" s="1"/>
      <c r="B807" s="1" t="s">
        <v>118</v>
      </c>
      <c r="C807" t="s">
        <v>718</v>
      </c>
    </row>
    <row r="808" spans="1:3" ht="25.5" x14ac:dyDescent="0.2">
      <c r="A808" s="1"/>
      <c r="B808" s="1" t="s">
        <v>119</v>
      </c>
      <c r="C808" t="s">
        <v>828</v>
      </c>
    </row>
    <row r="809" spans="1:3" ht="25.5" x14ac:dyDescent="0.2">
      <c r="A809" s="1"/>
      <c r="B809" s="1" t="s">
        <v>120</v>
      </c>
      <c r="C809" t="s">
        <v>105</v>
      </c>
    </row>
    <row r="810" spans="1:3" ht="25.5" x14ac:dyDescent="0.2">
      <c r="A810" s="1"/>
      <c r="B810" s="1" t="s">
        <v>121</v>
      </c>
      <c r="C810" t="s">
        <v>829</v>
      </c>
    </row>
    <row r="811" spans="1:3" ht="25.5" x14ac:dyDescent="0.2">
      <c r="A811" s="1"/>
      <c r="B811" s="1" t="s">
        <v>122</v>
      </c>
      <c r="C811" t="s">
        <v>830</v>
      </c>
    </row>
    <row r="812" spans="1:3" ht="25.5" x14ac:dyDescent="0.2">
      <c r="A812" s="1"/>
      <c r="B812" s="1" t="s">
        <v>123</v>
      </c>
      <c r="C812" t="s">
        <v>831</v>
      </c>
    </row>
    <row r="813" spans="1:3" ht="25.5" x14ac:dyDescent="0.2">
      <c r="A813" s="1"/>
      <c r="B813" s="1" t="s">
        <v>124</v>
      </c>
      <c r="C813" t="s">
        <v>103</v>
      </c>
    </row>
    <row r="814" spans="1:3" ht="25.5" x14ac:dyDescent="0.2">
      <c r="A814" s="1"/>
      <c r="B814" s="1" t="s">
        <v>58</v>
      </c>
      <c r="C814" t="s">
        <v>103</v>
      </c>
    </row>
    <row r="815" spans="1:3" ht="25.5" x14ac:dyDescent="0.2">
      <c r="A815" s="1"/>
      <c r="B815" s="1" t="s">
        <v>59</v>
      </c>
      <c r="C815" t="s">
        <v>556</v>
      </c>
    </row>
    <row r="816" spans="1:3" ht="25.5" x14ac:dyDescent="0.2">
      <c r="A816" s="1"/>
      <c r="B816" s="1" t="s">
        <v>60</v>
      </c>
      <c r="C816" t="s">
        <v>832</v>
      </c>
    </row>
    <row r="817" spans="1:3" ht="25.5" x14ac:dyDescent="0.2">
      <c r="A817" s="1"/>
      <c r="B817" s="1" t="s">
        <v>125</v>
      </c>
      <c r="C817" t="s">
        <v>204</v>
      </c>
    </row>
    <row r="818" spans="1:3" ht="25.5" x14ac:dyDescent="0.2">
      <c r="A818" s="1"/>
      <c r="B818" s="1" t="s">
        <v>126</v>
      </c>
      <c r="C818" t="s">
        <v>833</v>
      </c>
    </row>
    <row r="819" spans="1:3" ht="25.5" x14ac:dyDescent="0.2">
      <c r="A819" s="1"/>
      <c r="B819" s="1" t="s">
        <v>127</v>
      </c>
      <c r="C819" t="s">
        <v>97</v>
      </c>
    </row>
    <row r="820" spans="1:3" ht="25.5" x14ac:dyDescent="0.2">
      <c r="A820" s="1"/>
      <c r="B820" s="1" t="s">
        <v>128</v>
      </c>
      <c r="C820" t="s">
        <v>834</v>
      </c>
    </row>
    <row r="821" spans="1:3" ht="25.5" x14ac:dyDescent="0.2">
      <c r="A821" s="1"/>
      <c r="B821" s="1" t="s">
        <v>129</v>
      </c>
      <c r="C821" t="s">
        <v>276</v>
      </c>
    </row>
    <row r="822" spans="1:3" ht="25.5" x14ac:dyDescent="0.2">
      <c r="A822" s="1"/>
      <c r="B822" s="1" t="s">
        <v>130</v>
      </c>
      <c r="C822" t="s">
        <v>835</v>
      </c>
    </row>
    <row r="823" spans="1:3" ht="25.5" x14ac:dyDescent="0.2">
      <c r="A823" s="1" t="s">
        <v>39</v>
      </c>
      <c r="B823" s="1" t="s">
        <v>131</v>
      </c>
      <c r="C823" t="s">
        <v>836</v>
      </c>
    </row>
    <row r="824" spans="1:3" ht="25.5" x14ac:dyDescent="0.2">
      <c r="A824" s="1"/>
      <c r="B824" s="1" t="s">
        <v>132</v>
      </c>
      <c r="C824" t="s">
        <v>837</v>
      </c>
    </row>
    <row r="825" spans="1:3" ht="25.5" x14ac:dyDescent="0.2">
      <c r="A825" s="1"/>
      <c r="B825" s="1" t="s">
        <v>118</v>
      </c>
      <c r="C825" t="s">
        <v>838</v>
      </c>
    </row>
    <row r="826" spans="1:3" ht="25.5" x14ac:dyDescent="0.2">
      <c r="A826" s="1"/>
      <c r="B826" s="1" t="s">
        <v>119</v>
      </c>
      <c r="C826" t="s">
        <v>839</v>
      </c>
    </row>
    <row r="827" spans="1:3" ht="25.5" x14ac:dyDescent="0.2">
      <c r="A827" s="1"/>
      <c r="B827" s="1" t="s">
        <v>120</v>
      </c>
      <c r="C827" t="s">
        <v>840</v>
      </c>
    </row>
    <row r="828" spans="1:3" ht="25.5" x14ac:dyDescent="0.2">
      <c r="A828" s="1"/>
      <c r="B828" s="1" t="s">
        <v>121</v>
      </c>
      <c r="C828" t="s">
        <v>841</v>
      </c>
    </row>
    <row r="829" spans="1:3" ht="25.5" x14ac:dyDescent="0.2">
      <c r="A829" s="1"/>
      <c r="B829" s="1" t="s">
        <v>122</v>
      </c>
      <c r="C829" t="s">
        <v>500</v>
      </c>
    </row>
    <row r="830" spans="1:3" ht="25.5" x14ac:dyDescent="0.2">
      <c r="A830" s="1"/>
      <c r="B830" s="1" t="s">
        <v>123</v>
      </c>
      <c r="C830" t="s">
        <v>842</v>
      </c>
    </row>
    <row r="831" spans="1:3" ht="25.5" x14ac:dyDescent="0.2">
      <c r="A831" s="1"/>
      <c r="B831" s="1" t="s">
        <v>124</v>
      </c>
      <c r="C831" t="s">
        <v>274</v>
      </c>
    </row>
    <row r="832" spans="1:3" ht="25.5" x14ac:dyDescent="0.2">
      <c r="A832" s="1"/>
      <c r="B832" s="1" t="s">
        <v>58</v>
      </c>
      <c r="C832" t="s">
        <v>207</v>
      </c>
    </row>
    <row r="833" spans="1:3" ht="25.5" x14ac:dyDescent="0.2">
      <c r="A833" s="1"/>
      <c r="B833" s="1" t="s">
        <v>59</v>
      </c>
      <c r="C833" t="s">
        <v>843</v>
      </c>
    </row>
    <row r="834" spans="1:3" ht="25.5" x14ac:dyDescent="0.2">
      <c r="A834" s="1"/>
      <c r="B834" s="1" t="s">
        <v>60</v>
      </c>
      <c r="C834" t="s">
        <v>844</v>
      </c>
    </row>
    <row r="835" spans="1:3" ht="25.5" x14ac:dyDescent="0.2">
      <c r="A835" s="1"/>
      <c r="B835" s="1" t="s">
        <v>125</v>
      </c>
      <c r="C835" t="s">
        <v>845</v>
      </c>
    </row>
    <row r="836" spans="1:3" ht="25.5" x14ac:dyDescent="0.2">
      <c r="A836" s="1"/>
      <c r="B836" s="1" t="s">
        <v>126</v>
      </c>
      <c r="C836" t="s">
        <v>846</v>
      </c>
    </row>
    <row r="837" spans="1:3" ht="25.5" x14ac:dyDescent="0.2">
      <c r="A837" s="1"/>
      <c r="B837" s="1" t="s">
        <v>127</v>
      </c>
      <c r="C837" t="s">
        <v>847</v>
      </c>
    </row>
    <row r="838" spans="1:3" ht="25.5" x14ac:dyDescent="0.2">
      <c r="A838" s="1"/>
      <c r="B838" s="1" t="s">
        <v>128</v>
      </c>
      <c r="C838" t="s">
        <v>848</v>
      </c>
    </row>
    <row r="839" spans="1:3" ht="25.5" x14ac:dyDescent="0.2">
      <c r="A839" s="1"/>
      <c r="B839" s="1" t="s">
        <v>129</v>
      </c>
      <c r="C839" t="s">
        <v>849</v>
      </c>
    </row>
    <row r="840" spans="1:3" ht="25.5" x14ac:dyDescent="0.2">
      <c r="A840" s="1"/>
      <c r="B840" s="1" t="s">
        <v>130</v>
      </c>
      <c r="C840" t="s">
        <v>850</v>
      </c>
    </row>
    <row r="841" spans="1:3" ht="25.5" x14ac:dyDescent="0.2">
      <c r="A841" s="1" t="s">
        <v>47</v>
      </c>
      <c r="B841" s="1" t="s">
        <v>131</v>
      </c>
      <c r="C841" t="s">
        <v>587</v>
      </c>
    </row>
    <row r="842" spans="1:3" ht="25.5" x14ac:dyDescent="0.2">
      <c r="A842" s="1"/>
      <c r="B842" s="1" t="s">
        <v>132</v>
      </c>
      <c r="C842" t="s">
        <v>851</v>
      </c>
    </row>
    <row r="843" spans="1:3" ht="25.5" x14ac:dyDescent="0.2">
      <c r="A843" s="1"/>
      <c r="B843" s="1" t="s">
        <v>118</v>
      </c>
      <c r="C843" t="s">
        <v>852</v>
      </c>
    </row>
    <row r="844" spans="1:3" ht="25.5" x14ac:dyDescent="0.2">
      <c r="A844" s="1"/>
      <c r="B844" s="1" t="s">
        <v>119</v>
      </c>
      <c r="C844" t="s">
        <v>853</v>
      </c>
    </row>
    <row r="845" spans="1:3" ht="25.5" x14ac:dyDescent="0.2">
      <c r="A845" s="1"/>
      <c r="B845" s="1" t="s">
        <v>120</v>
      </c>
      <c r="C845" t="s">
        <v>854</v>
      </c>
    </row>
    <row r="846" spans="1:3" ht="25.5" x14ac:dyDescent="0.2">
      <c r="A846" s="1"/>
      <c r="B846" s="1" t="s">
        <v>121</v>
      </c>
      <c r="C846" t="s">
        <v>855</v>
      </c>
    </row>
    <row r="847" spans="1:3" ht="25.5" x14ac:dyDescent="0.2">
      <c r="A847" s="1"/>
      <c r="B847" s="1" t="s">
        <v>122</v>
      </c>
      <c r="C847" t="s">
        <v>856</v>
      </c>
    </row>
    <row r="848" spans="1:3" ht="25.5" x14ac:dyDescent="0.2">
      <c r="A848" s="1"/>
      <c r="B848" s="1" t="s">
        <v>123</v>
      </c>
      <c r="C848" t="s">
        <v>857</v>
      </c>
    </row>
    <row r="849" spans="1:3" ht="25.5" x14ac:dyDescent="0.2">
      <c r="A849" s="1"/>
      <c r="B849" s="1" t="s">
        <v>124</v>
      </c>
      <c r="C849" t="s">
        <v>858</v>
      </c>
    </row>
    <row r="850" spans="1:3" ht="25.5" x14ac:dyDescent="0.2">
      <c r="A850" s="1"/>
      <c r="B850" s="1" t="s">
        <v>58</v>
      </c>
      <c r="C850" t="s">
        <v>859</v>
      </c>
    </row>
    <row r="851" spans="1:3" ht="25.5" x14ac:dyDescent="0.2">
      <c r="A851" s="1"/>
      <c r="B851" s="1" t="s">
        <v>59</v>
      </c>
      <c r="C851" t="s">
        <v>693</v>
      </c>
    </row>
    <row r="852" spans="1:3" ht="25.5" x14ac:dyDescent="0.2">
      <c r="A852" s="1"/>
      <c r="B852" s="1" t="s">
        <v>60</v>
      </c>
      <c r="C852" t="s">
        <v>239</v>
      </c>
    </row>
    <row r="853" spans="1:3" ht="25.5" x14ac:dyDescent="0.2">
      <c r="A853" s="1"/>
      <c r="B853" s="1" t="s">
        <v>125</v>
      </c>
      <c r="C853" t="s">
        <v>212</v>
      </c>
    </row>
    <row r="854" spans="1:3" ht="25.5" x14ac:dyDescent="0.2">
      <c r="A854" s="1"/>
      <c r="B854" s="1" t="s">
        <v>126</v>
      </c>
      <c r="C854" t="s">
        <v>860</v>
      </c>
    </row>
    <row r="855" spans="1:3" ht="25.5" x14ac:dyDescent="0.2">
      <c r="A855" s="1"/>
      <c r="B855" s="1" t="s">
        <v>127</v>
      </c>
      <c r="C855" t="s">
        <v>861</v>
      </c>
    </row>
    <row r="856" spans="1:3" ht="25.5" x14ac:dyDescent="0.2">
      <c r="A856" s="1"/>
      <c r="B856" s="1" t="s">
        <v>128</v>
      </c>
      <c r="C856" t="s">
        <v>862</v>
      </c>
    </row>
    <row r="857" spans="1:3" ht="25.5" x14ac:dyDescent="0.2">
      <c r="A857" s="1"/>
      <c r="B857" s="1" t="s">
        <v>129</v>
      </c>
      <c r="C857" t="s">
        <v>863</v>
      </c>
    </row>
    <row r="858" spans="1:3" ht="25.5" x14ac:dyDescent="0.2">
      <c r="A858" s="1"/>
      <c r="B858" s="1" t="s">
        <v>130</v>
      </c>
      <c r="C858" t="s">
        <v>864</v>
      </c>
    </row>
    <row r="859" spans="1:3" ht="25.5" x14ac:dyDescent="0.2">
      <c r="A859" s="1" t="s">
        <v>1</v>
      </c>
      <c r="B859" s="1" t="s">
        <v>131</v>
      </c>
      <c r="C859" t="s">
        <v>865</v>
      </c>
    </row>
    <row r="860" spans="1:3" ht="25.5" x14ac:dyDescent="0.2">
      <c r="A860" s="1"/>
      <c r="B860" s="1" t="s">
        <v>132</v>
      </c>
      <c r="C860" t="s">
        <v>866</v>
      </c>
    </row>
    <row r="861" spans="1:3" ht="25.5" x14ac:dyDescent="0.2">
      <c r="A861" s="1"/>
      <c r="B861" s="1" t="s">
        <v>118</v>
      </c>
      <c r="C861" t="s">
        <v>867</v>
      </c>
    </row>
    <row r="862" spans="1:3" ht="25.5" x14ac:dyDescent="0.2">
      <c r="A862" s="1"/>
      <c r="B862" s="1" t="s">
        <v>119</v>
      </c>
      <c r="C862" t="s">
        <v>867</v>
      </c>
    </row>
    <row r="863" spans="1:3" ht="25.5" x14ac:dyDescent="0.2">
      <c r="A863" s="1"/>
      <c r="B863" s="1" t="s">
        <v>120</v>
      </c>
      <c r="C863" t="s">
        <v>868</v>
      </c>
    </row>
    <row r="864" spans="1:3" ht="25.5" x14ac:dyDescent="0.2">
      <c r="A864" s="1"/>
      <c r="B864" s="1" t="s">
        <v>121</v>
      </c>
      <c r="C864" t="s">
        <v>869</v>
      </c>
    </row>
    <row r="865" spans="1:3" ht="25.5" x14ac:dyDescent="0.2">
      <c r="A865" s="1"/>
      <c r="B865" s="1" t="s">
        <v>122</v>
      </c>
      <c r="C865" t="s">
        <v>870</v>
      </c>
    </row>
    <row r="866" spans="1:3" ht="25.5" x14ac:dyDescent="0.2">
      <c r="A866" s="1"/>
      <c r="B866" s="1" t="s">
        <v>123</v>
      </c>
      <c r="C866" t="s">
        <v>871</v>
      </c>
    </row>
    <row r="867" spans="1:3" ht="25.5" x14ac:dyDescent="0.2">
      <c r="A867" s="1"/>
      <c r="B867" s="1" t="s">
        <v>124</v>
      </c>
      <c r="C867" t="s">
        <v>869</v>
      </c>
    </row>
    <row r="868" spans="1:3" ht="25.5" x14ac:dyDescent="0.2">
      <c r="A868" s="1"/>
      <c r="B868" s="1" t="s">
        <v>58</v>
      </c>
      <c r="C868" t="s">
        <v>872</v>
      </c>
    </row>
    <row r="869" spans="1:3" ht="25.5" x14ac:dyDescent="0.2">
      <c r="A869" s="1"/>
      <c r="B869" s="1" t="s">
        <v>59</v>
      </c>
      <c r="C869" t="s">
        <v>873</v>
      </c>
    </row>
    <row r="870" spans="1:3" ht="25.5" x14ac:dyDescent="0.2">
      <c r="A870" s="1"/>
      <c r="B870" s="1" t="s">
        <v>60</v>
      </c>
      <c r="C870" t="s">
        <v>869</v>
      </c>
    </row>
    <row r="871" spans="1:3" ht="25.5" x14ac:dyDescent="0.2">
      <c r="A871" s="1"/>
      <c r="B871" s="1" t="s">
        <v>125</v>
      </c>
      <c r="C871" t="s">
        <v>874</v>
      </c>
    </row>
    <row r="872" spans="1:3" ht="25.5" x14ac:dyDescent="0.2">
      <c r="A872" s="1"/>
      <c r="B872" s="1" t="s">
        <v>126</v>
      </c>
      <c r="C872" t="s">
        <v>875</v>
      </c>
    </row>
    <row r="873" spans="1:3" ht="25.5" x14ac:dyDescent="0.2">
      <c r="A873" s="1"/>
      <c r="B873" s="1" t="s">
        <v>127</v>
      </c>
      <c r="C873" t="s">
        <v>876</v>
      </c>
    </row>
    <row r="874" spans="1:3" ht="25.5" x14ac:dyDescent="0.2">
      <c r="A874" s="1"/>
      <c r="B874" s="1" t="s">
        <v>128</v>
      </c>
      <c r="C874" t="s">
        <v>877</v>
      </c>
    </row>
    <row r="875" spans="1:3" ht="25.5" x14ac:dyDescent="0.2">
      <c r="A875" s="1"/>
      <c r="B875" s="1" t="s">
        <v>129</v>
      </c>
      <c r="C875" t="s">
        <v>878</v>
      </c>
    </row>
    <row r="876" spans="1:3" ht="25.5" x14ac:dyDescent="0.2">
      <c r="A876" s="1"/>
      <c r="B876" s="1" t="s">
        <v>130</v>
      </c>
      <c r="C876" t="s">
        <v>879</v>
      </c>
    </row>
    <row r="877" spans="1:3" ht="25.5" x14ac:dyDescent="0.2">
      <c r="A877" s="1" t="s">
        <v>5</v>
      </c>
      <c r="B877" s="1" t="s">
        <v>131</v>
      </c>
      <c r="C877" t="s">
        <v>293</v>
      </c>
    </row>
    <row r="878" spans="1:3" ht="25.5" x14ac:dyDescent="0.2">
      <c r="A878" s="1"/>
      <c r="B878" s="1" t="s">
        <v>132</v>
      </c>
      <c r="C878" t="s">
        <v>66</v>
      </c>
    </row>
    <row r="879" spans="1:3" ht="25.5" x14ac:dyDescent="0.2">
      <c r="A879" s="1"/>
      <c r="B879" s="1" t="s">
        <v>118</v>
      </c>
      <c r="C879" t="s">
        <v>880</v>
      </c>
    </row>
    <row r="880" spans="1:3" ht="25.5" x14ac:dyDescent="0.2">
      <c r="A880" s="1"/>
      <c r="B880" s="1" t="s">
        <v>119</v>
      </c>
      <c r="C880" t="s">
        <v>290</v>
      </c>
    </row>
    <row r="881" spans="1:3" ht="25.5" x14ac:dyDescent="0.2">
      <c r="A881" s="1"/>
      <c r="B881" s="1" t="s">
        <v>120</v>
      </c>
      <c r="C881" t="s">
        <v>296</v>
      </c>
    </row>
    <row r="882" spans="1:3" ht="25.5" x14ac:dyDescent="0.2">
      <c r="A882" s="1"/>
      <c r="B882" s="1" t="s">
        <v>121</v>
      </c>
      <c r="C882" t="s">
        <v>812</v>
      </c>
    </row>
    <row r="883" spans="1:3" ht="25.5" x14ac:dyDescent="0.2">
      <c r="A883" s="1"/>
      <c r="B883" s="1" t="s">
        <v>122</v>
      </c>
      <c r="C883" t="s">
        <v>66</v>
      </c>
    </row>
    <row r="884" spans="1:3" ht="25.5" x14ac:dyDescent="0.2">
      <c r="A884" s="1"/>
      <c r="B884" s="1" t="s">
        <v>123</v>
      </c>
      <c r="C884" t="s">
        <v>881</v>
      </c>
    </row>
    <row r="885" spans="1:3" ht="25.5" x14ac:dyDescent="0.2">
      <c r="A885" s="1"/>
      <c r="B885" s="1" t="s">
        <v>124</v>
      </c>
      <c r="C885" t="s">
        <v>882</v>
      </c>
    </row>
    <row r="886" spans="1:3" ht="25.5" x14ac:dyDescent="0.2">
      <c r="A886" s="1"/>
      <c r="B886" s="1" t="s">
        <v>58</v>
      </c>
      <c r="C886" t="s">
        <v>883</v>
      </c>
    </row>
    <row r="887" spans="1:3" ht="25.5" x14ac:dyDescent="0.2">
      <c r="A887" s="1"/>
      <c r="B887" s="1" t="s">
        <v>59</v>
      </c>
      <c r="C887" t="s">
        <v>884</v>
      </c>
    </row>
    <row r="888" spans="1:3" ht="25.5" x14ac:dyDescent="0.2">
      <c r="A888" s="1"/>
      <c r="B888" s="1" t="s">
        <v>60</v>
      </c>
      <c r="C888" t="s">
        <v>885</v>
      </c>
    </row>
    <row r="889" spans="1:3" ht="25.5" x14ac:dyDescent="0.2">
      <c r="A889" s="1"/>
      <c r="B889" s="1" t="s">
        <v>129</v>
      </c>
      <c r="C889" t="s">
        <v>804</v>
      </c>
    </row>
    <row r="890" spans="1:3" ht="25.5" x14ac:dyDescent="0.2">
      <c r="A890" s="1"/>
      <c r="B890" s="1" t="s">
        <v>130</v>
      </c>
      <c r="C890" t="s">
        <v>69</v>
      </c>
    </row>
    <row r="891" spans="1:3" ht="25.5" x14ac:dyDescent="0.2">
      <c r="A891" s="1" t="s">
        <v>9</v>
      </c>
      <c r="B891" s="1" t="s">
        <v>131</v>
      </c>
      <c r="C891" t="s">
        <v>674</v>
      </c>
    </row>
    <row r="892" spans="1:3" ht="25.5" x14ac:dyDescent="0.2">
      <c r="A892" s="1"/>
      <c r="B892" s="1" t="s">
        <v>132</v>
      </c>
      <c r="C892" t="s">
        <v>886</v>
      </c>
    </row>
    <row r="893" spans="1:3" ht="25.5" x14ac:dyDescent="0.2">
      <c r="A893" s="1"/>
      <c r="B893" s="1" t="s">
        <v>118</v>
      </c>
      <c r="C893" t="s">
        <v>887</v>
      </c>
    </row>
    <row r="894" spans="1:3" ht="25.5" x14ac:dyDescent="0.2">
      <c r="A894" s="1"/>
      <c r="B894" s="1" t="s">
        <v>119</v>
      </c>
      <c r="C894" t="s">
        <v>89</v>
      </c>
    </row>
    <row r="895" spans="1:3" ht="25.5" x14ac:dyDescent="0.2">
      <c r="A895" s="1"/>
      <c r="B895" s="1" t="s">
        <v>120</v>
      </c>
      <c r="C895" t="s">
        <v>888</v>
      </c>
    </row>
    <row r="896" spans="1:3" ht="25.5" x14ac:dyDescent="0.2">
      <c r="A896" s="1"/>
      <c r="B896" s="1" t="s">
        <v>121</v>
      </c>
      <c r="C896" t="s">
        <v>76</v>
      </c>
    </row>
    <row r="897" spans="1:3" ht="25.5" x14ac:dyDescent="0.2">
      <c r="A897" s="1"/>
      <c r="B897" s="1" t="s">
        <v>122</v>
      </c>
      <c r="C897" t="s">
        <v>302</v>
      </c>
    </row>
    <row r="898" spans="1:3" ht="25.5" x14ac:dyDescent="0.2">
      <c r="A898" s="1"/>
      <c r="B898" s="1" t="s">
        <v>123</v>
      </c>
      <c r="C898" t="s">
        <v>889</v>
      </c>
    </row>
    <row r="899" spans="1:3" ht="25.5" x14ac:dyDescent="0.2">
      <c r="A899" s="1"/>
      <c r="B899" s="1" t="s">
        <v>124</v>
      </c>
      <c r="C899" t="s">
        <v>890</v>
      </c>
    </row>
    <row r="900" spans="1:3" ht="25.5" x14ac:dyDescent="0.2">
      <c r="A900" s="1"/>
      <c r="B900" s="1" t="s">
        <v>58</v>
      </c>
      <c r="C900" t="s">
        <v>890</v>
      </c>
    </row>
    <row r="901" spans="1:3" ht="25.5" x14ac:dyDescent="0.2">
      <c r="A901" s="1"/>
      <c r="B901" s="1" t="s">
        <v>59</v>
      </c>
      <c r="C901" t="s">
        <v>891</v>
      </c>
    </row>
    <row r="902" spans="1:3" ht="25.5" x14ac:dyDescent="0.2">
      <c r="A902" s="1"/>
      <c r="B902" s="1" t="s">
        <v>60</v>
      </c>
      <c r="C902" t="s">
        <v>892</v>
      </c>
    </row>
    <row r="903" spans="1:3" ht="25.5" x14ac:dyDescent="0.2">
      <c r="A903" s="1"/>
      <c r="B903" s="1" t="s">
        <v>125</v>
      </c>
      <c r="C903" t="s">
        <v>601</v>
      </c>
    </row>
    <row r="904" spans="1:3" ht="25.5" x14ac:dyDescent="0.2">
      <c r="A904" s="1"/>
      <c r="B904" s="1" t="s">
        <v>126</v>
      </c>
      <c r="C904" t="s">
        <v>893</v>
      </c>
    </row>
    <row r="905" spans="1:3" ht="25.5" x14ac:dyDescent="0.2">
      <c r="A905" s="1"/>
      <c r="B905" s="1" t="s">
        <v>127</v>
      </c>
      <c r="C905" t="s">
        <v>89</v>
      </c>
    </row>
    <row r="906" spans="1:3" ht="25.5" x14ac:dyDescent="0.2">
      <c r="A906" s="1"/>
      <c r="B906" s="1" t="s">
        <v>128</v>
      </c>
      <c r="C906" t="s">
        <v>894</v>
      </c>
    </row>
    <row r="907" spans="1:3" ht="25.5" x14ac:dyDescent="0.2">
      <c r="A907" s="1"/>
      <c r="B907" s="1" t="s">
        <v>129</v>
      </c>
      <c r="C907" t="s">
        <v>895</v>
      </c>
    </row>
    <row r="908" spans="1:3" ht="25.5" x14ac:dyDescent="0.2">
      <c r="A908" s="1"/>
      <c r="B908" s="1" t="s">
        <v>130</v>
      </c>
      <c r="C908" t="s">
        <v>896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4F2B-BB96-4BFB-B6FB-E78CDF78F32C}">
  <dimension ref="A1:B54"/>
  <sheetViews>
    <sheetView workbookViewId="0"/>
  </sheetViews>
  <sheetFormatPr defaultRowHeight="12.75" x14ac:dyDescent="0.2"/>
  <cols>
    <col min="1" max="2" width="13" style="2" customWidth="1"/>
    <col min="3" max="3" width="8" style="2" customWidth="1"/>
    <col min="4" max="16384" width="9.140625" style="2"/>
  </cols>
  <sheetData>
    <row r="1" spans="1:2" x14ac:dyDescent="0.2">
      <c r="A1" s="13" t="s">
        <v>952</v>
      </c>
      <c r="B1" s="13" t="s">
        <v>953</v>
      </c>
    </row>
    <row r="2" spans="1:2" x14ac:dyDescent="0.2">
      <c r="A2" s="2" t="s">
        <v>7</v>
      </c>
      <c r="B2" s="2" t="s">
        <v>57</v>
      </c>
    </row>
    <row r="3" spans="1:2" x14ac:dyDescent="0.2">
      <c r="A3" s="2" t="s">
        <v>1</v>
      </c>
      <c r="B3" s="2" t="s">
        <v>57</v>
      </c>
    </row>
    <row r="4" spans="1:2" x14ac:dyDescent="0.2">
      <c r="A4" s="2" t="s">
        <v>20</v>
      </c>
      <c r="B4" s="2" t="s">
        <v>54</v>
      </c>
    </row>
    <row r="5" spans="1:2" x14ac:dyDescent="0.2">
      <c r="A5" s="2" t="s">
        <v>17</v>
      </c>
      <c r="B5" s="2" t="s">
        <v>57</v>
      </c>
    </row>
    <row r="6" spans="1:2" x14ac:dyDescent="0.2">
      <c r="A6" s="2" t="s">
        <v>27</v>
      </c>
      <c r="B6" s="2" t="s">
        <v>54</v>
      </c>
    </row>
    <row r="7" spans="1:2" x14ac:dyDescent="0.2">
      <c r="A7" s="2" t="s">
        <v>36</v>
      </c>
      <c r="B7" s="2" t="s">
        <v>57</v>
      </c>
    </row>
    <row r="8" spans="1:2" x14ac:dyDescent="0.2">
      <c r="A8" s="2" t="s">
        <v>3</v>
      </c>
      <c r="B8" s="2" t="s">
        <v>57</v>
      </c>
    </row>
    <row r="9" spans="1:2" x14ac:dyDescent="0.2">
      <c r="A9" s="2" t="s">
        <v>35</v>
      </c>
      <c r="B9" s="2" t="s">
        <v>57</v>
      </c>
    </row>
    <row r="10" spans="1:2" x14ac:dyDescent="0.2">
      <c r="A10" s="2" t="s">
        <v>43</v>
      </c>
      <c r="B10" s="2" t="s">
        <v>56</v>
      </c>
    </row>
    <row r="11" spans="1:2" x14ac:dyDescent="0.2">
      <c r="A11" s="2" t="s">
        <v>8</v>
      </c>
      <c r="B11" s="2" t="s">
        <v>55</v>
      </c>
    </row>
    <row r="12" spans="1:2" x14ac:dyDescent="0.2">
      <c r="A12" s="2" t="s">
        <v>21</v>
      </c>
      <c r="B12" s="2" t="s">
        <v>57</v>
      </c>
    </row>
    <row r="13" spans="1:2" x14ac:dyDescent="0.2">
      <c r="A13" s="2" t="s">
        <v>53</v>
      </c>
      <c r="B13" s="2" t="s">
        <v>56</v>
      </c>
    </row>
    <row r="14" spans="1:2" x14ac:dyDescent="0.2">
      <c r="A14" s="2" t="s">
        <v>52</v>
      </c>
      <c r="B14" s="2" t="s">
        <v>57</v>
      </c>
    </row>
    <row r="15" spans="1:2" x14ac:dyDescent="0.2">
      <c r="A15" s="2" t="s">
        <v>50</v>
      </c>
      <c r="B15" s="2" t="s">
        <v>55</v>
      </c>
    </row>
    <row r="16" spans="1:2" x14ac:dyDescent="0.2">
      <c r="A16" s="2" t="s">
        <v>51</v>
      </c>
      <c r="B16" s="2" t="s">
        <v>57</v>
      </c>
    </row>
    <row r="17" spans="1:2" x14ac:dyDescent="0.2">
      <c r="A17" s="2" t="s">
        <v>49</v>
      </c>
      <c r="B17" s="2" t="s">
        <v>57</v>
      </c>
    </row>
    <row r="18" spans="1:2" x14ac:dyDescent="0.2">
      <c r="A18" s="2" t="s">
        <v>48</v>
      </c>
      <c r="B18" s="2" t="s">
        <v>57</v>
      </c>
    </row>
    <row r="19" spans="1:2" x14ac:dyDescent="0.2">
      <c r="A19" s="2" t="s">
        <v>47</v>
      </c>
      <c r="B19" s="2" t="s">
        <v>57</v>
      </c>
    </row>
    <row r="20" spans="1:2" x14ac:dyDescent="0.2">
      <c r="A20" s="2" t="s">
        <v>46</v>
      </c>
      <c r="B20" s="2" t="s">
        <v>57</v>
      </c>
    </row>
    <row r="21" spans="1:2" x14ac:dyDescent="0.2">
      <c r="A21" s="2" t="s">
        <v>45</v>
      </c>
      <c r="B21" s="2" t="s">
        <v>57</v>
      </c>
    </row>
    <row r="22" spans="1:2" x14ac:dyDescent="0.2">
      <c r="A22" s="2" t="s">
        <v>44</v>
      </c>
      <c r="B22" s="2" t="s">
        <v>55</v>
      </c>
    </row>
    <row r="23" spans="1:2" x14ac:dyDescent="0.2">
      <c r="A23" s="2" t="s">
        <v>42</v>
      </c>
      <c r="B23" s="2" t="s">
        <v>56</v>
      </c>
    </row>
    <row r="24" spans="1:2" x14ac:dyDescent="0.2">
      <c r="A24" s="2" t="s">
        <v>41</v>
      </c>
      <c r="B24" s="2" t="s">
        <v>55</v>
      </c>
    </row>
    <row r="25" spans="1:2" x14ac:dyDescent="0.2">
      <c r="A25" s="2" t="s">
        <v>40</v>
      </c>
      <c r="B25" s="2" t="s">
        <v>55</v>
      </c>
    </row>
    <row r="26" spans="1:2" x14ac:dyDescent="0.2">
      <c r="A26" s="2" t="s">
        <v>39</v>
      </c>
      <c r="B26" s="2" t="s">
        <v>56</v>
      </c>
    </row>
    <row r="27" spans="1:2" x14ac:dyDescent="0.2">
      <c r="A27" s="2" t="s">
        <v>38</v>
      </c>
      <c r="B27" s="2" t="s">
        <v>57</v>
      </c>
    </row>
    <row r="28" spans="1:2" x14ac:dyDescent="0.2">
      <c r="A28" s="2" t="s">
        <v>37</v>
      </c>
      <c r="B28" s="2" t="s">
        <v>57</v>
      </c>
    </row>
    <row r="29" spans="1:2" x14ac:dyDescent="0.2">
      <c r="A29" s="2" t="s">
        <v>34</v>
      </c>
      <c r="B29" s="2" t="s">
        <v>57</v>
      </c>
    </row>
    <row r="30" spans="1:2" x14ac:dyDescent="0.2">
      <c r="A30" s="2" t="s">
        <v>33</v>
      </c>
      <c r="B30" s="2" t="s">
        <v>57</v>
      </c>
    </row>
    <row r="31" spans="1:2" x14ac:dyDescent="0.2">
      <c r="A31" s="2" t="s">
        <v>32</v>
      </c>
      <c r="B31" s="2" t="s">
        <v>54</v>
      </c>
    </row>
    <row r="32" spans="1:2" x14ac:dyDescent="0.2">
      <c r="A32" s="2" t="s">
        <v>31</v>
      </c>
      <c r="B32" s="2" t="s">
        <v>54</v>
      </c>
    </row>
    <row r="33" spans="1:2" x14ac:dyDescent="0.2">
      <c r="A33" s="2" t="s">
        <v>30</v>
      </c>
      <c r="B33" s="2" t="s">
        <v>56</v>
      </c>
    </row>
    <row r="34" spans="1:2" x14ac:dyDescent="0.2">
      <c r="A34" s="2" t="s">
        <v>29</v>
      </c>
      <c r="B34" s="2" t="s">
        <v>56</v>
      </c>
    </row>
    <row r="35" spans="1:2" x14ac:dyDescent="0.2">
      <c r="A35" s="2" t="s">
        <v>28</v>
      </c>
      <c r="B35" s="2" t="s">
        <v>55</v>
      </c>
    </row>
    <row r="36" spans="1:2" x14ac:dyDescent="0.2">
      <c r="A36" s="2" t="s">
        <v>26</v>
      </c>
      <c r="B36" s="2" t="s">
        <v>57</v>
      </c>
    </row>
    <row r="37" spans="1:2" x14ac:dyDescent="0.2">
      <c r="A37" s="2" t="s">
        <v>25</v>
      </c>
      <c r="B37" s="2" t="s">
        <v>56</v>
      </c>
    </row>
    <row r="38" spans="1:2" x14ac:dyDescent="0.2">
      <c r="A38" s="2" t="s">
        <v>24</v>
      </c>
      <c r="B38" s="2" t="s">
        <v>56</v>
      </c>
    </row>
    <row r="39" spans="1:2" x14ac:dyDescent="0.2">
      <c r="A39" s="2" t="s">
        <v>23</v>
      </c>
      <c r="B39" s="2" t="s">
        <v>55</v>
      </c>
    </row>
    <row r="40" spans="1:2" x14ac:dyDescent="0.2">
      <c r="A40" s="2" t="s">
        <v>22</v>
      </c>
      <c r="B40" s="2" t="s">
        <v>54</v>
      </c>
    </row>
    <row r="41" spans="1:2" x14ac:dyDescent="0.2">
      <c r="A41" s="2" t="s">
        <v>19</v>
      </c>
      <c r="B41" s="2" t="s">
        <v>57</v>
      </c>
    </row>
    <row r="42" spans="1:2" x14ac:dyDescent="0.2">
      <c r="A42" s="2" t="s">
        <v>18</v>
      </c>
      <c r="B42" s="2" t="s">
        <v>54</v>
      </c>
    </row>
    <row r="43" spans="1:2" x14ac:dyDescent="0.2">
      <c r="A43" s="2" t="s">
        <v>16</v>
      </c>
      <c r="B43" s="2" t="s">
        <v>55</v>
      </c>
    </row>
    <row r="44" spans="1:2" x14ac:dyDescent="0.2">
      <c r="A44" s="2" t="s">
        <v>15</v>
      </c>
      <c r="B44" s="2" t="s">
        <v>54</v>
      </c>
    </row>
    <row r="45" spans="1:2" x14ac:dyDescent="0.2">
      <c r="A45" s="2" t="s">
        <v>14</v>
      </c>
      <c r="B45" s="2" t="s">
        <v>55</v>
      </c>
    </row>
    <row r="46" spans="1:2" x14ac:dyDescent="0.2">
      <c r="A46" s="2" t="s">
        <v>13</v>
      </c>
      <c r="B46" s="2" t="s">
        <v>56</v>
      </c>
    </row>
    <row r="47" spans="1:2" x14ac:dyDescent="0.2">
      <c r="A47" s="2" t="s">
        <v>12</v>
      </c>
      <c r="B47" s="2" t="s">
        <v>56</v>
      </c>
    </row>
    <row r="48" spans="1:2" x14ac:dyDescent="0.2">
      <c r="A48" s="2" t="s">
        <v>11</v>
      </c>
      <c r="B48" s="2" t="s">
        <v>55</v>
      </c>
    </row>
    <row r="49" spans="1:2" x14ac:dyDescent="0.2">
      <c r="A49" s="2" t="s">
        <v>10</v>
      </c>
      <c r="B49" s="2" t="s">
        <v>56</v>
      </c>
    </row>
    <row r="50" spans="1:2" x14ac:dyDescent="0.2">
      <c r="A50" s="2" t="s">
        <v>9</v>
      </c>
      <c r="B50" s="2" t="s">
        <v>56</v>
      </c>
    </row>
    <row r="51" spans="1:2" x14ac:dyDescent="0.2">
      <c r="A51" s="2" t="s">
        <v>6</v>
      </c>
      <c r="B51" s="2" t="s">
        <v>55</v>
      </c>
    </row>
    <row r="52" spans="1:2" x14ac:dyDescent="0.2">
      <c r="A52" s="2" t="s">
        <v>5</v>
      </c>
      <c r="B52" s="2" t="s">
        <v>56</v>
      </c>
    </row>
    <row r="53" spans="1:2" x14ac:dyDescent="0.2">
      <c r="A53" s="2" t="s">
        <v>4</v>
      </c>
      <c r="B53" s="2" t="s">
        <v>54</v>
      </c>
    </row>
    <row r="54" spans="1:2" x14ac:dyDescent="0.2">
      <c r="A54" s="2" t="s">
        <v>2</v>
      </c>
      <c r="B54" s="2" t="s">
        <v>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7B29-D2CE-4F7E-B521-DCFC0AD1251B}">
  <dimension ref="A1:X59"/>
  <sheetViews>
    <sheetView showGridLines="0" workbookViewId="0">
      <selection activeCell="E44" sqref="E44"/>
    </sheetView>
  </sheetViews>
  <sheetFormatPr defaultRowHeight="12.75" x14ac:dyDescent="0.2"/>
  <cols>
    <col min="1" max="1" width="9.140625" style="2" customWidth="1"/>
    <col min="2" max="2" width="18.5703125" style="2" customWidth="1"/>
    <col min="3" max="3" width="13.140625" style="2" customWidth="1"/>
    <col min="4" max="4" width="9.140625" style="2"/>
    <col min="5" max="5" width="18.140625" style="2" customWidth="1"/>
    <col min="6" max="6" width="1.85546875" style="2" customWidth="1"/>
    <col min="7" max="7" width="6" style="2" customWidth="1"/>
    <col min="8" max="8" width="30.5703125" style="2" customWidth="1"/>
    <col min="9" max="9" width="16" style="2" customWidth="1"/>
    <col min="10" max="10" width="7.140625" style="2" customWidth="1"/>
    <col min="11" max="11" width="16.28515625" style="2" bestFit="1" customWidth="1"/>
    <col min="12" max="13" width="9.140625" style="2"/>
    <col min="14" max="14" width="16" style="2" customWidth="1"/>
    <col min="15" max="15" width="7.140625" style="2" customWidth="1"/>
    <col min="16" max="16" width="17" style="2" customWidth="1"/>
    <col min="17" max="17" width="5.85546875" style="2" customWidth="1"/>
    <col min="18" max="16384" width="9.140625" style="2"/>
  </cols>
  <sheetData>
    <row r="1" spans="1:17" ht="30" customHeight="1" x14ac:dyDescent="0.2">
      <c r="A1" s="242" t="s">
        <v>961</v>
      </c>
      <c r="B1" s="242"/>
      <c r="C1" s="242"/>
      <c r="D1" s="242"/>
      <c r="E1" s="242"/>
      <c r="F1" s="242"/>
    </row>
    <row r="2" spans="1:17" ht="12.75" customHeight="1" x14ac:dyDescent="0.2">
      <c r="A2" s="242"/>
      <c r="B2" s="242"/>
      <c r="C2" s="242"/>
      <c r="D2" s="242"/>
      <c r="E2" s="242"/>
      <c r="F2" s="242"/>
    </row>
    <row r="4" spans="1:17" x14ac:dyDescent="0.2">
      <c r="B4" s="16" t="s">
        <v>941</v>
      </c>
      <c r="C4" s="17" t="s">
        <v>915</v>
      </c>
      <c r="E4" s="39" t="s">
        <v>942</v>
      </c>
      <c r="F4" s="39"/>
      <c r="G4" s="17" t="s">
        <v>934</v>
      </c>
      <c r="I4" s="243" t="s">
        <v>945</v>
      </c>
      <c r="J4" s="243"/>
      <c r="K4" s="243"/>
      <c r="L4" s="243"/>
      <c r="N4" s="243" t="s">
        <v>946</v>
      </c>
      <c r="O4" s="243"/>
      <c r="P4" s="243"/>
      <c r="Q4" s="243"/>
    </row>
    <row r="5" spans="1:17" x14ac:dyDescent="0.2">
      <c r="B5" s="18" t="s">
        <v>920</v>
      </c>
      <c r="C5" s="26">
        <f>AVERAGE(VolumeByClient[Volume])</f>
        <v>5376.3098125689085</v>
      </c>
      <c r="E5" s="18" t="s">
        <v>933</v>
      </c>
      <c r="F5" s="18"/>
      <c r="G5" s="18">
        <f>COUNTA(I6:I58)</f>
        <v>53</v>
      </c>
      <c r="I5" s="240" t="s">
        <v>928</v>
      </c>
      <c r="J5" s="240"/>
      <c r="K5" s="240" t="s">
        <v>929</v>
      </c>
      <c r="L5" s="240"/>
      <c r="N5" s="240" t="s">
        <v>928</v>
      </c>
      <c r="O5" s="240"/>
      <c r="P5" s="241" t="s">
        <v>930</v>
      </c>
      <c r="Q5" s="241"/>
    </row>
    <row r="6" spans="1:17" x14ac:dyDescent="0.2">
      <c r="B6" s="19" t="s">
        <v>936</v>
      </c>
      <c r="C6" s="19">
        <f>MEDIAN(VolumeByClient[Volume])</f>
        <v>1173</v>
      </c>
      <c r="E6" s="19" t="s">
        <v>931</v>
      </c>
      <c r="F6" s="19"/>
      <c r="G6" s="19">
        <f>COUNTA(K6:K23)</f>
        <v>18</v>
      </c>
      <c r="I6" s="21" t="s">
        <v>23</v>
      </c>
      <c r="J6" s="22">
        <f>COUNTIF(VolumeByClient[Client_ID], $I6)</f>
        <v>16</v>
      </c>
      <c r="K6" s="21">
        <v>43861</v>
      </c>
      <c r="L6" s="22">
        <f>COUNTIF(VolumeByClient[Date], $K6)</f>
        <v>47</v>
      </c>
      <c r="N6" s="22" t="s">
        <v>23</v>
      </c>
      <c r="O6" s="22">
        <f>COUNTIF(GeoIDbyClientID[Client_ID], $N6)</f>
        <v>1</v>
      </c>
      <c r="P6" s="24" t="s">
        <v>57</v>
      </c>
      <c r="Q6" s="24">
        <f>COUNTIF(GeoIDbyClientID[Geo_ID], $P6)</f>
        <v>20</v>
      </c>
    </row>
    <row r="7" spans="1:17" x14ac:dyDescent="0.2">
      <c r="B7" s="19" t="s">
        <v>921</v>
      </c>
      <c r="C7" s="19">
        <f>_xlfn.MODE.SNGL(VolumeByClient[Volume])</f>
        <v>820</v>
      </c>
      <c r="E7" s="19" t="s">
        <v>932</v>
      </c>
      <c r="F7" s="19"/>
      <c r="G7" s="19">
        <f>COUNTA(P6:P9)</f>
        <v>4</v>
      </c>
      <c r="I7" s="21" t="s">
        <v>33</v>
      </c>
      <c r="J7" s="22">
        <f>COUNTIF(VolumeByClient[Client_ID], $I7)</f>
        <v>18</v>
      </c>
      <c r="K7" s="21">
        <v>43890</v>
      </c>
      <c r="L7" s="22">
        <f>COUNTIF(VolumeByClient[Date], $K7)</f>
        <v>48</v>
      </c>
      <c r="N7" s="22" t="s">
        <v>33</v>
      </c>
      <c r="O7" s="22">
        <f>COUNTIF(GeoIDbyClientID[Client_ID], $N7)</f>
        <v>1</v>
      </c>
      <c r="P7" s="24" t="s">
        <v>56</v>
      </c>
      <c r="Q7" s="24">
        <f>COUNTIF(GeoIDbyClientID[Geo_ID], $P7)</f>
        <v>14</v>
      </c>
    </row>
    <row r="8" spans="1:17" x14ac:dyDescent="0.2">
      <c r="B8" s="19" t="s">
        <v>922</v>
      </c>
      <c r="C8" s="19">
        <f>MIN(VolumeByClient[Volume])</f>
        <v>26</v>
      </c>
      <c r="I8" s="21" t="s">
        <v>22</v>
      </c>
      <c r="J8" s="22">
        <f>COUNTIF(VolumeByClient[Client_ID], $I8)</f>
        <v>17</v>
      </c>
      <c r="K8" s="21">
        <v>43921</v>
      </c>
      <c r="L8" s="22">
        <f>COUNTIF(VolumeByClient[Date], $K8)</f>
        <v>49</v>
      </c>
      <c r="N8" s="22" t="s">
        <v>22</v>
      </c>
      <c r="O8" s="22">
        <f>COUNTIF(GeoIDbyClientID[Client_ID], $N8)</f>
        <v>1</v>
      </c>
      <c r="P8" s="24" t="s">
        <v>54</v>
      </c>
      <c r="Q8" s="24">
        <f>COUNTIF(GeoIDbyClientID[Geo_ID], $P8)</f>
        <v>8</v>
      </c>
    </row>
    <row r="9" spans="1:17" x14ac:dyDescent="0.2">
      <c r="B9" s="19" t="s">
        <v>923</v>
      </c>
      <c r="C9" s="20">
        <f>MAX(VolumeByClient[Volume])</f>
        <v>41598</v>
      </c>
      <c r="I9" s="21" t="s">
        <v>49</v>
      </c>
      <c r="J9" s="22">
        <f>COUNTIF(VolumeByClient[Client_ID], $I9)</f>
        <v>13</v>
      </c>
      <c r="K9" s="21">
        <v>43951</v>
      </c>
      <c r="L9" s="22">
        <f>COUNTIF(VolumeByClient[Date], $K9)</f>
        <v>49</v>
      </c>
      <c r="N9" s="22" t="s">
        <v>49</v>
      </c>
      <c r="O9" s="22">
        <f>COUNTIF(GeoIDbyClientID[Client_ID], $N9)</f>
        <v>1</v>
      </c>
      <c r="P9" s="24" t="s">
        <v>55</v>
      </c>
      <c r="Q9" s="24">
        <f>COUNTIF(GeoIDbyClientID[Geo_ID], $P9)</f>
        <v>11</v>
      </c>
    </row>
    <row r="10" spans="1:17" x14ac:dyDescent="0.2">
      <c r="B10" s="19" t="s">
        <v>924</v>
      </c>
      <c r="C10" s="20">
        <f>C9-C8</f>
        <v>41572</v>
      </c>
      <c r="I10" s="21" t="s">
        <v>35</v>
      </c>
      <c r="J10" s="22">
        <f>COUNTIF(VolumeByClient[Client_ID], $I10)</f>
        <v>18</v>
      </c>
      <c r="K10" s="21">
        <v>43982</v>
      </c>
      <c r="L10" s="22">
        <f>COUNTIF(VolumeByClient[Date], $K10)</f>
        <v>49</v>
      </c>
      <c r="N10" s="22" t="s">
        <v>35</v>
      </c>
      <c r="O10" s="22">
        <f>COUNTIF(GeoIDbyClientID[Client_ID], $N10)</f>
        <v>1</v>
      </c>
      <c r="P10" s="25" t="s">
        <v>940</v>
      </c>
      <c r="Q10" s="25">
        <f>SUM(Q6:Q9)</f>
        <v>53</v>
      </c>
    </row>
    <row r="11" spans="1:17" x14ac:dyDescent="0.2">
      <c r="B11" s="19" t="s">
        <v>925</v>
      </c>
      <c r="C11" s="19">
        <f>_xlfn.PERCENTILE.EXC(VolumeByClient[Volume], 0.25)</f>
        <v>568</v>
      </c>
      <c r="I11" s="21" t="s">
        <v>44</v>
      </c>
      <c r="J11" s="22">
        <f>COUNTIF(VolumeByClient[Client_ID], $I11)</f>
        <v>7</v>
      </c>
      <c r="K11" s="21">
        <v>44012</v>
      </c>
      <c r="L11" s="22">
        <f>COUNTIF(VolumeByClient[Date], $K11)</f>
        <v>50</v>
      </c>
      <c r="N11" s="22" t="s">
        <v>44</v>
      </c>
      <c r="O11" s="22">
        <f>COUNTIF(GeoIDbyClientID[Client_ID], $N11)</f>
        <v>1</v>
      </c>
    </row>
    <row r="12" spans="1:17" x14ac:dyDescent="0.2">
      <c r="B12" s="19" t="s">
        <v>926</v>
      </c>
      <c r="C12" s="19">
        <f>_xlfn.PERCENTILE.EXC(VolumeByClient[Volume], 0.75)</f>
        <v>5312</v>
      </c>
      <c r="I12" s="21" t="s">
        <v>28</v>
      </c>
      <c r="J12" s="22">
        <f>COUNTIF(VolumeByClient[Client_ID], $I12)</f>
        <v>18</v>
      </c>
      <c r="K12" s="21">
        <v>44043</v>
      </c>
      <c r="L12" s="22">
        <f>COUNTIF(VolumeByClient[Date], $K12)</f>
        <v>51</v>
      </c>
      <c r="N12" s="22" t="s">
        <v>28</v>
      </c>
      <c r="O12" s="22">
        <f>COUNTIF(GeoIDbyClientID[Client_ID], $N12)</f>
        <v>1</v>
      </c>
    </row>
    <row r="13" spans="1:17" x14ac:dyDescent="0.2">
      <c r="B13" s="19" t="s">
        <v>927</v>
      </c>
      <c r="C13" s="19">
        <f>C12-C11</f>
        <v>4744</v>
      </c>
      <c r="I13" s="21" t="s">
        <v>30</v>
      </c>
      <c r="J13" s="22">
        <f>COUNTIF(VolumeByClient[Client_ID], $I13)</f>
        <v>18</v>
      </c>
      <c r="K13" s="21">
        <v>44074</v>
      </c>
      <c r="L13" s="22">
        <f>COUNTIF(VolumeByClient[Date], $K13)</f>
        <v>51</v>
      </c>
      <c r="N13" s="22" t="s">
        <v>30</v>
      </c>
      <c r="O13" s="22">
        <f>COUNTIF(GeoIDbyClientID[Client_ID], $N13)</f>
        <v>1</v>
      </c>
    </row>
    <row r="14" spans="1:17" x14ac:dyDescent="0.2">
      <c r="I14" s="21" t="s">
        <v>6</v>
      </c>
      <c r="J14" s="22">
        <f>COUNTIF(VolumeByClient[Client_ID], $I14)</f>
        <v>18</v>
      </c>
      <c r="K14" s="21">
        <v>44104</v>
      </c>
      <c r="L14" s="22">
        <f>COUNTIF(VolumeByClient[Date], $K14)</f>
        <v>52</v>
      </c>
      <c r="N14" s="22" t="s">
        <v>6</v>
      </c>
      <c r="O14" s="22">
        <f>COUNTIF(GeoIDbyClientID[Client_ID], $N14)</f>
        <v>1</v>
      </c>
    </row>
    <row r="15" spans="1:17" x14ac:dyDescent="0.2">
      <c r="B15" s="10" t="s">
        <v>943</v>
      </c>
      <c r="I15" s="21" t="s">
        <v>15</v>
      </c>
      <c r="J15" s="22">
        <f>COUNTIF(VolumeByClient[Client_ID], $I15)</f>
        <v>18</v>
      </c>
      <c r="K15" s="21">
        <v>44135</v>
      </c>
      <c r="L15" s="22">
        <f>COUNTIF(VolumeByClient[Date], $K15)</f>
        <v>52</v>
      </c>
      <c r="N15" s="22" t="s">
        <v>15</v>
      </c>
      <c r="O15" s="22">
        <f>COUNTIF(GeoIDbyClientID[Client_ID], $N15)</f>
        <v>1</v>
      </c>
    </row>
    <row r="16" spans="1:17" x14ac:dyDescent="0.2">
      <c r="I16" s="21" t="s">
        <v>36</v>
      </c>
      <c r="J16" s="22">
        <f>COUNTIF(VolumeByClient[Client_ID], $I16)</f>
        <v>18</v>
      </c>
      <c r="K16" s="21">
        <v>44165</v>
      </c>
      <c r="L16" s="22">
        <f>COUNTIF(VolumeByClient[Date], $K16)</f>
        <v>53</v>
      </c>
      <c r="N16" s="22" t="s">
        <v>36</v>
      </c>
      <c r="O16" s="22">
        <f>COUNTIF(GeoIDbyClientID[Client_ID], $N16)</f>
        <v>1</v>
      </c>
    </row>
    <row r="17" spans="2:24" x14ac:dyDescent="0.2">
      <c r="I17" s="21" t="s">
        <v>3</v>
      </c>
      <c r="J17" s="22">
        <f>COUNTIF(VolumeByClient[Client_ID], $I17)</f>
        <v>18</v>
      </c>
      <c r="K17" s="21">
        <v>44196</v>
      </c>
      <c r="L17" s="22">
        <f>COUNTIF(VolumeByClient[Date], $K17)</f>
        <v>53</v>
      </c>
      <c r="N17" s="22" t="s">
        <v>3</v>
      </c>
      <c r="O17" s="22">
        <f>COUNTIF(GeoIDbyClientID[Client_ID], $N17)</f>
        <v>1</v>
      </c>
    </row>
    <row r="18" spans="2:24" x14ac:dyDescent="0.2">
      <c r="I18" s="21" t="s">
        <v>25</v>
      </c>
      <c r="J18" s="22">
        <f>COUNTIF(VolumeByClient[Client_ID], $I18)</f>
        <v>17</v>
      </c>
      <c r="K18" s="21">
        <v>44227</v>
      </c>
      <c r="L18" s="22">
        <f>COUNTIF(VolumeByClient[Date], $K18)</f>
        <v>53</v>
      </c>
      <c r="N18" s="22" t="s">
        <v>25</v>
      </c>
      <c r="O18" s="22">
        <f>COUNTIF(GeoIDbyClientID[Client_ID], $N18)</f>
        <v>1</v>
      </c>
    </row>
    <row r="19" spans="2:24" x14ac:dyDescent="0.2">
      <c r="I19" s="21" t="s">
        <v>41</v>
      </c>
      <c r="J19" s="22">
        <f>COUNTIF(VolumeByClient[Client_ID], $I19)</f>
        <v>18</v>
      </c>
      <c r="K19" s="21">
        <v>44255</v>
      </c>
      <c r="L19" s="22">
        <f>COUNTIF(VolumeByClient[Date], $K19)</f>
        <v>52</v>
      </c>
      <c r="N19" s="22" t="s">
        <v>41</v>
      </c>
      <c r="O19" s="22">
        <f>COUNTIF(GeoIDbyClientID[Client_ID], $N19)</f>
        <v>1</v>
      </c>
    </row>
    <row r="20" spans="2:24" x14ac:dyDescent="0.2">
      <c r="B20" s="10" t="s">
        <v>947</v>
      </c>
      <c r="I20" s="21" t="s">
        <v>21</v>
      </c>
      <c r="J20" s="22">
        <f>COUNTIF(VolumeByClient[Client_ID], $I20)</f>
        <v>18</v>
      </c>
      <c r="K20" s="21">
        <v>44286</v>
      </c>
      <c r="L20" s="22">
        <f>COUNTIF(VolumeByClient[Date], $K20)</f>
        <v>51</v>
      </c>
      <c r="N20" s="22" t="s">
        <v>21</v>
      </c>
      <c r="O20" s="22">
        <f>COUNTIF(GeoIDbyClientID[Client_ID], $N20)</f>
        <v>1</v>
      </c>
    </row>
    <row r="21" spans="2:24" x14ac:dyDescent="0.2">
      <c r="I21" s="21" t="s">
        <v>14</v>
      </c>
      <c r="J21" s="22">
        <f>COUNTIF(VolumeByClient[Client_ID], $I21)</f>
        <v>18</v>
      </c>
      <c r="K21" s="21">
        <v>44316</v>
      </c>
      <c r="L21" s="22">
        <f>COUNTIF(VolumeByClient[Date], $K21)</f>
        <v>50</v>
      </c>
      <c r="N21" s="22" t="s">
        <v>14</v>
      </c>
      <c r="O21" s="22">
        <f>COUNTIF(GeoIDbyClientID[Client_ID], $N21)</f>
        <v>1</v>
      </c>
    </row>
    <row r="22" spans="2:24" x14ac:dyDescent="0.2">
      <c r="B22" s="32" t="s">
        <v>953</v>
      </c>
      <c r="C22" s="33" t="s">
        <v>957</v>
      </c>
      <c r="I22" s="21" t="s">
        <v>17</v>
      </c>
      <c r="J22" s="22">
        <f>COUNTIF(VolumeByClient[Client_ID], $I22)</f>
        <v>18</v>
      </c>
      <c r="K22" s="21">
        <v>44347</v>
      </c>
      <c r="L22" s="22">
        <f>COUNTIF(VolumeByClient[Date], $K22)</f>
        <v>49</v>
      </c>
      <c r="N22" s="22" t="s">
        <v>17</v>
      </c>
      <c r="O22" s="22">
        <f>COUNTIF(GeoIDbyClientID[Client_ID], $N22)</f>
        <v>1</v>
      </c>
    </row>
    <row r="23" spans="2:24" x14ac:dyDescent="0.2">
      <c r="B23" s="7" t="s">
        <v>57</v>
      </c>
      <c r="C23" s="4" t="s">
        <v>901</v>
      </c>
      <c r="I23" s="21" t="s">
        <v>8</v>
      </c>
      <c r="J23" s="22">
        <f>COUNTIF(VolumeByClient[Client_ID], $I23)</f>
        <v>18</v>
      </c>
      <c r="K23" s="21">
        <v>44377</v>
      </c>
      <c r="L23" s="22">
        <f>COUNTIF(VolumeByClient[Date], $K23)</f>
        <v>48</v>
      </c>
      <c r="N23" s="22" t="s">
        <v>8</v>
      </c>
      <c r="O23" s="22">
        <f>COUNTIF(GeoIDbyClientID[Client_ID], $N23)</f>
        <v>1</v>
      </c>
    </row>
    <row r="24" spans="2:24" x14ac:dyDescent="0.2">
      <c r="B24" s="34" t="s">
        <v>56</v>
      </c>
      <c r="C24" s="35"/>
      <c r="I24" s="21" t="s">
        <v>12</v>
      </c>
      <c r="J24" s="22">
        <f>COUNTIF(VolumeByClient[Client_ID], $I24)</f>
        <v>12</v>
      </c>
      <c r="K24" s="23" t="s">
        <v>938</v>
      </c>
      <c r="L24" s="23">
        <f>SUM(L6:L23)</f>
        <v>907</v>
      </c>
      <c r="N24" s="22" t="s">
        <v>12</v>
      </c>
      <c r="O24" s="22">
        <f>COUNTIF(GeoIDbyClientID[Client_ID], $N24)</f>
        <v>1</v>
      </c>
    </row>
    <row r="25" spans="2:24" x14ac:dyDescent="0.2">
      <c r="B25" s="7" t="s">
        <v>54</v>
      </c>
      <c r="C25" s="4" t="s">
        <v>902</v>
      </c>
      <c r="I25" s="21" t="s">
        <v>51</v>
      </c>
      <c r="J25" s="22">
        <f>COUNTIF(VolumeByClient[Client_ID], $I25)</f>
        <v>18</v>
      </c>
      <c r="N25" s="22" t="s">
        <v>51</v>
      </c>
      <c r="O25" s="22">
        <f>COUNTIF(GeoIDbyClientID[Client_ID], $N25)</f>
        <v>1</v>
      </c>
    </row>
    <row r="26" spans="2:24" x14ac:dyDescent="0.2">
      <c r="B26" s="36" t="s">
        <v>55</v>
      </c>
      <c r="C26" s="37"/>
      <c r="I26" s="21" t="s">
        <v>16</v>
      </c>
      <c r="J26" s="22">
        <f>COUNTIF(VolumeByClient[Client_ID], $I26)</f>
        <v>13</v>
      </c>
      <c r="N26" s="22" t="s">
        <v>16</v>
      </c>
      <c r="O26" s="22">
        <f>COUNTIF(GeoIDbyClientID[Client_ID], $N26)</f>
        <v>1</v>
      </c>
    </row>
    <row r="27" spans="2:24" x14ac:dyDescent="0.2">
      <c r="I27" s="21" t="s">
        <v>43</v>
      </c>
      <c r="J27" s="22">
        <f>COUNTIF(VolumeByClient[Client_ID], $I27)</f>
        <v>18</v>
      </c>
      <c r="N27" s="22" t="s">
        <v>43</v>
      </c>
      <c r="O27" s="22">
        <f>COUNTIF(GeoIDbyClientID[Client_ID], $N27)</f>
        <v>1</v>
      </c>
    </row>
    <row r="28" spans="2:24" x14ac:dyDescent="0.2">
      <c r="B28" s="10" t="s">
        <v>951</v>
      </c>
      <c r="I28" s="21" t="s">
        <v>26</v>
      </c>
      <c r="J28" s="22">
        <f>COUNTIF(VolumeByClient[Client_ID], $I28)</f>
        <v>18</v>
      </c>
      <c r="N28" s="22" t="s">
        <v>26</v>
      </c>
      <c r="O28" s="22">
        <f>COUNTIF(GeoIDbyClientID[Client_ID], $N28)</f>
        <v>1</v>
      </c>
    </row>
    <row r="29" spans="2:24" x14ac:dyDescent="0.2">
      <c r="B29" s="10" t="s">
        <v>950</v>
      </c>
      <c r="I29" s="21" t="s">
        <v>34</v>
      </c>
      <c r="J29" s="22">
        <f>COUNTIF(VolumeByClient[Client_ID], $I29)</f>
        <v>8</v>
      </c>
      <c r="N29" s="22" t="s">
        <v>34</v>
      </c>
      <c r="O29" s="22">
        <f>COUNTIF(GeoIDbyClientID[Client_ID], $N29)</f>
        <v>1</v>
      </c>
      <c r="X29" s="10" t="s">
        <v>937</v>
      </c>
    </row>
    <row r="30" spans="2:24" x14ac:dyDescent="0.2">
      <c r="I30" s="21" t="s">
        <v>38</v>
      </c>
      <c r="J30" s="22">
        <f>COUNTIF(VolumeByClient[Client_ID], $I30)</f>
        <v>18</v>
      </c>
      <c r="N30" s="22" t="s">
        <v>38</v>
      </c>
      <c r="O30" s="22">
        <f>COUNTIF(GeoIDbyClientID[Client_ID], $N30)</f>
        <v>1</v>
      </c>
    </row>
    <row r="31" spans="2:24" x14ac:dyDescent="0.2">
      <c r="I31" s="21" t="s">
        <v>13</v>
      </c>
      <c r="J31" s="22">
        <f>COUNTIF(VolumeByClient[Client_ID], $I31)</f>
        <v>18</v>
      </c>
      <c r="N31" s="22" t="s">
        <v>13</v>
      </c>
      <c r="O31" s="22">
        <f>COUNTIF(GeoIDbyClientID[Client_ID], $N31)</f>
        <v>1</v>
      </c>
    </row>
    <row r="32" spans="2:24" x14ac:dyDescent="0.2">
      <c r="I32" s="21" t="s">
        <v>48</v>
      </c>
      <c r="J32" s="22">
        <f>COUNTIF(VolumeByClient[Client_ID], $I32)</f>
        <v>18</v>
      </c>
      <c r="N32" s="22" t="s">
        <v>48</v>
      </c>
      <c r="O32" s="22">
        <f>COUNTIF(GeoIDbyClientID[Client_ID], $N32)</f>
        <v>1</v>
      </c>
    </row>
    <row r="33" spans="9:15" x14ac:dyDescent="0.2">
      <c r="I33" s="21" t="s">
        <v>24</v>
      </c>
      <c r="J33" s="22">
        <f>COUNTIF(VolumeByClient[Client_ID], $I33)</f>
        <v>18</v>
      </c>
      <c r="N33" s="22" t="s">
        <v>24</v>
      </c>
      <c r="O33" s="22">
        <f>COUNTIF(GeoIDbyClientID[Client_ID], $N33)</f>
        <v>1</v>
      </c>
    </row>
    <row r="34" spans="9:15" x14ac:dyDescent="0.2">
      <c r="I34" s="21" t="s">
        <v>52</v>
      </c>
      <c r="J34" s="22">
        <f>COUNTIF(VolumeByClient[Client_ID], $I34)</f>
        <v>18</v>
      </c>
      <c r="N34" s="22" t="s">
        <v>52</v>
      </c>
      <c r="O34" s="22">
        <f>COUNTIF(GeoIDbyClientID[Client_ID], $N34)</f>
        <v>1</v>
      </c>
    </row>
    <row r="35" spans="9:15" x14ac:dyDescent="0.2">
      <c r="I35" s="21" t="s">
        <v>37</v>
      </c>
      <c r="J35" s="22">
        <f>COUNTIF(VolumeByClient[Client_ID], $I35)</f>
        <v>16</v>
      </c>
      <c r="N35" s="22" t="s">
        <v>37</v>
      </c>
      <c r="O35" s="22">
        <f>COUNTIF(GeoIDbyClientID[Client_ID], $N35)</f>
        <v>1</v>
      </c>
    </row>
    <row r="36" spans="9:15" x14ac:dyDescent="0.2">
      <c r="I36" s="21" t="s">
        <v>11</v>
      </c>
      <c r="J36" s="22">
        <f>COUNTIF(VolumeByClient[Client_ID], $I36)</f>
        <v>18</v>
      </c>
      <c r="N36" s="22" t="s">
        <v>11</v>
      </c>
      <c r="O36" s="22">
        <f>COUNTIF(GeoIDbyClientID[Client_ID], $N36)</f>
        <v>1</v>
      </c>
    </row>
    <row r="37" spans="9:15" x14ac:dyDescent="0.2">
      <c r="I37" s="21" t="s">
        <v>7</v>
      </c>
      <c r="J37" s="22">
        <f>COUNTIF(VolumeByClient[Client_ID], $I37)</f>
        <v>18</v>
      </c>
      <c r="N37" s="22" t="s">
        <v>7</v>
      </c>
      <c r="O37" s="22">
        <f>COUNTIF(GeoIDbyClientID[Client_ID], $N37)</f>
        <v>1</v>
      </c>
    </row>
    <row r="38" spans="9:15" x14ac:dyDescent="0.2">
      <c r="I38" s="21" t="s">
        <v>31</v>
      </c>
      <c r="J38" s="22">
        <f>COUNTIF(VolumeByClient[Client_ID], $I38)</f>
        <v>18</v>
      </c>
      <c r="N38" s="22" t="s">
        <v>31</v>
      </c>
      <c r="O38" s="22">
        <f>COUNTIF(GeoIDbyClientID[Client_ID], $N38)</f>
        <v>1</v>
      </c>
    </row>
    <row r="39" spans="9:15" x14ac:dyDescent="0.2">
      <c r="I39" s="21" t="s">
        <v>53</v>
      </c>
      <c r="J39" s="22">
        <f>COUNTIF(VolumeByClient[Client_ID], $I39)</f>
        <v>18</v>
      </c>
      <c r="N39" s="22" t="s">
        <v>53</v>
      </c>
      <c r="O39" s="22">
        <f>COUNTIF(GeoIDbyClientID[Client_ID], $N39)</f>
        <v>1</v>
      </c>
    </row>
    <row r="40" spans="9:15" x14ac:dyDescent="0.2">
      <c r="I40" s="21" t="s">
        <v>27</v>
      </c>
      <c r="J40" s="22">
        <f>COUNTIF(VolumeByClient[Client_ID], $I40)</f>
        <v>18</v>
      </c>
      <c r="N40" s="22" t="s">
        <v>27</v>
      </c>
      <c r="O40" s="22">
        <f>COUNTIF(GeoIDbyClientID[Client_ID], $N40)</f>
        <v>1</v>
      </c>
    </row>
    <row r="41" spans="9:15" x14ac:dyDescent="0.2">
      <c r="I41" s="21" t="s">
        <v>10</v>
      </c>
      <c r="J41" s="22">
        <f>COUNTIF(VolumeByClient[Client_ID], $I41)</f>
        <v>18</v>
      </c>
      <c r="N41" s="22" t="s">
        <v>10</v>
      </c>
      <c r="O41" s="22">
        <f>COUNTIF(GeoIDbyClientID[Client_ID], $N41)</f>
        <v>1</v>
      </c>
    </row>
    <row r="42" spans="9:15" x14ac:dyDescent="0.2">
      <c r="I42" s="21" t="s">
        <v>46</v>
      </c>
      <c r="J42" s="22">
        <f>COUNTIF(VolumeByClient[Client_ID], $I42)</f>
        <v>18</v>
      </c>
      <c r="N42" s="22" t="s">
        <v>46</v>
      </c>
      <c r="O42" s="22">
        <f>COUNTIF(GeoIDbyClientID[Client_ID], $N42)</f>
        <v>1</v>
      </c>
    </row>
    <row r="43" spans="9:15" x14ac:dyDescent="0.2">
      <c r="I43" s="21" t="s">
        <v>40</v>
      </c>
      <c r="J43" s="22">
        <f>COUNTIF(VolumeByClient[Client_ID], $I43)</f>
        <v>18</v>
      </c>
      <c r="N43" s="22" t="s">
        <v>40</v>
      </c>
      <c r="O43" s="22">
        <f>COUNTIF(GeoIDbyClientID[Client_ID], $N43)</f>
        <v>1</v>
      </c>
    </row>
    <row r="44" spans="9:15" x14ac:dyDescent="0.2">
      <c r="I44" s="21" t="s">
        <v>2</v>
      </c>
      <c r="J44" s="22">
        <f>COUNTIF(VolumeByClient[Client_ID], $I44)</f>
        <v>18</v>
      </c>
      <c r="N44" s="22" t="s">
        <v>2</v>
      </c>
      <c r="O44" s="22">
        <f>COUNTIF(GeoIDbyClientID[Client_ID], $N44)</f>
        <v>1</v>
      </c>
    </row>
    <row r="45" spans="9:15" x14ac:dyDescent="0.2">
      <c r="I45" s="21" t="s">
        <v>45</v>
      </c>
      <c r="J45" s="22">
        <f>COUNTIF(VolumeByClient[Client_ID], $I45)</f>
        <v>18</v>
      </c>
      <c r="N45" s="22" t="s">
        <v>45</v>
      </c>
      <c r="O45" s="22">
        <f>COUNTIF(GeoIDbyClientID[Client_ID], $N45)</f>
        <v>1</v>
      </c>
    </row>
    <row r="46" spans="9:15" x14ac:dyDescent="0.2">
      <c r="I46" s="21" t="s">
        <v>42</v>
      </c>
      <c r="J46" s="22">
        <f>COUNTIF(VolumeByClient[Client_ID], $I46)</f>
        <v>18</v>
      </c>
      <c r="N46" s="22" t="s">
        <v>42</v>
      </c>
      <c r="O46" s="22">
        <f>COUNTIF(GeoIDbyClientID[Client_ID], $N46)</f>
        <v>1</v>
      </c>
    </row>
    <row r="47" spans="9:15" x14ac:dyDescent="0.2">
      <c r="I47" s="21" t="s">
        <v>50</v>
      </c>
      <c r="J47" s="22">
        <f>COUNTIF(VolumeByClient[Client_ID], $I47)</f>
        <v>18</v>
      </c>
      <c r="N47" s="22" t="s">
        <v>50</v>
      </c>
      <c r="O47" s="22">
        <f>COUNTIF(GeoIDbyClientID[Client_ID], $N47)</f>
        <v>1</v>
      </c>
    </row>
    <row r="48" spans="9:15" x14ac:dyDescent="0.2">
      <c r="I48" s="21" t="s">
        <v>18</v>
      </c>
      <c r="J48" s="22">
        <f>COUNTIF(VolumeByClient[Client_ID], $I48)</f>
        <v>18</v>
      </c>
      <c r="N48" s="22" t="s">
        <v>18</v>
      </c>
      <c r="O48" s="22">
        <f>COUNTIF(GeoIDbyClientID[Client_ID], $N48)</f>
        <v>1</v>
      </c>
    </row>
    <row r="49" spans="9:15" x14ac:dyDescent="0.2">
      <c r="I49" s="21" t="s">
        <v>20</v>
      </c>
      <c r="J49" s="22">
        <f>COUNTIF(VolumeByClient[Client_ID], $I49)</f>
        <v>18</v>
      </c>
      <c r="N49" s="22" t="s">
        <v>20</v>
      </c>
      <c r="O49" s="22">
        <f>COUNTIF(GeoIDbyClientID[Client_ID], $N49)</f>
        <v>1</v>
      </c>
    </row>
    <row r="50" spans="9:15" x14ac:dyDescent="0.2">
      <c r="I50" s="21" t="s">
        <v>32</v>
      </c>
      <c r="J50" s="22">
        <f>COUNTIF(VolumeByClient[Client_ID], $I50)</f>
        <v>18</v>
      </c>
      <c r="N50" s="22" t="s">
        <v>32</v>
      </c>
      <c r="O50" s="22">
        <f>COUNTIF(GeoIDbyClientID[Client_ID], $N50)</f>
        <v>1</v>
      </c>
    </row>
    <row r="51" spans="9:15" x14ac:dyDescent="0.2">
      <c r="I51" s="21" t="s">
        <v>4</v>
      </c>
      <c r="J51" s="22">
        <f>COUNTIF(VolumeByClient[Client_ID], $I51)</f>
        <v>18</v>
      </c>
      <c r="N51" s="22" t="s">
        <v>4</v>
      </c>
      <c r="O51" s="22">
        <f>COUNTIF(GeoIDbyClientID[Client_ID], $N51)</f>
        <v>1</v>
      </c>
    </row>
    <row r="52" spans="9:15" x14ac:dyDescent="0.2">
      <c r="I52" s="21" t="s">
        <v>19</v>
      </c>
      <c r="J52" s="22">
        <f>COUNTIF(VolumeByClient[Client_ID], $I52)</f>
        <v>18</v>
      </c>
      <c r="N52" s="22" t="s">
        <v>19</v>
      </c>
      <c r="O52" s="22">
        <f>COUNTIF(GeoIDbyClientID[Client_ID], $N52)</f>
        <v>1</v>
      </c>
    </row>
    <row r="53" spans="9:15" x14ac:dyDescent="0.2">
      <c r="I53" s="21" t="s">
        <v>29</v>
      </c>
      <c r="J53" s="22">
        <f>COUNTIF(VolumeByClient[Client_ID], $I53)</f>
        <v>18</v>
      </c>
      <c r="N53" s="22" t="s">
        <v>29</v>
      </c>
      <c r="O53" s="22">
        <f>COUNTIF(GeoIDbyClientID[Client_ID], $N53)</f>
        <v>1</v>
      </c>
    </row>
    <row r="54" spans="9:15" x14ac:dyDescent="0.2">
      <c r="I54" s="21" t="s">
        <v>39</v>
      </c>
      <c r="J54" s="22">
        <f>COUNTIF(VolumeByClient[Client_ID], $I54)</f>
        <v>18</v>
      </c>
      <c r="N54" s="22" t="s">
        <v>39</v>
      </c>
      <c r="O54" s="22">
        <f>COUNTIF(GeoIDbyClientID[Client_ID], $N54)</f>
        <v>1</v>
      </c>
    </row>
    <row r="55" spans="9:15" x14ac:dyDescent="0.2">
      <c r="I55" s="21" t="s">
        <v>47</v>
      </c>
      <c r="J55" s="22">
        <f>COUNTIF(VolumeByClient[Client_ID], $I55)</f>
        <v>18</v>
      </c>
      <c r="N55" s="22" t="s">
        <v>47</v>
      </c>
      <c r="O55" s="22">
        <f>COUNTIF(GeoIDbyClientID[Client_ID], $N55)</f>
        <v>1</v>
      </c>
    </row>
    <row r="56" spans="9:15" x14ac:dyDescent="0.2">
      <c r="I56" s="21" t="s">
        <v>1</v>
      </c>
      <c r="J56" s="22">
        <f>COUNTIF(VolumeByClient[Client_ID], $I56)</f>
        <v>18</v>
      </c>
      <c r="N56" s="22" t="s">
        <v>1</v>
      </c>
      <c r="O56" s="22">
        <f>COUNTIF(GeoIDbyClientID[Client_ID], $N56)</f>
        <v>1</v>
      </c>
    </row>
    <row r="57" spans="9:15" x14ac:dyDescent="0.2">
      <c r="I57" s="21" t="s">
        <v>5</v>
      </c>
      <c r="J57" s="22">
        <f>COUNTIF(VolumeByClient[Client_ID], $I57)</f>
        <v>14</v>
      </c>
      <c r="N57" s="22" t="s">
        <v>5</v>
      </c>
      <c r="O57" s="22">
        <f>COUNTIF(GeoIDbyClientID[Client_ID], $N57)</f>
        <v>1</v>
      </c>
    </row>
    <row r="58" spans="9:15" x14ac:dyDescent="0.2">
      <c r="I58" s="21" t="s">
        <v>9</v>
      </c>
      <c r="J58" s="22">
        <f>COUNTIF(VolumeByClient[Client_ID], $I58)</f>
        <v>18</v>
      </c>
      <c r="N58" s="22" t="s">
        <v>9</v>
      </c>
      <c r="O58" s="22">
        <f>COUNTIF(GeoIDbyClientID[Client_ID], $N58)</f>
        <v>1</v>
      </c>
    </row>
    <row r="59" spans="9:15" x14ac:dyDescent="0.2">
      <c r="I59" s="23" t="s">
        <v>938</v>
      </c>
      <c r="J59" s="23">
        <f>SUM(J6:J58)</f>
        <v>907</v>
      </c>
      <c r="N59" s="23" t="s">
        <v>939</v>
      </c>
      <c r="O59" s="23">
        <f>SUM(O6:O58)</f>
        <v>53</v>
      </c>
    </row>
  </sheetData>
  <sortState xmlns:xlrd2="http://schemas.microsoft.com/office/spreadsheetml/2017/richdata2" ref="P6:P9">
    <sortCondition ref="P6:P9"/>
  </sortState>
  <mergeCells count="7">
    <mergeCell ref="I5:J5"/>
    <mergeCell ref="K5:L5"/>
    <mergeCell ref="N5:O5"/>
    <mergeCell ref="P5:Q5"/>
    <mergeCell ref="A1:F2"/>
    <mergeCell ref="I4:L4"/>
    <mergeCell ref="N4:Q4"/>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37367-EC56-4397-A66A-64F7EAEB2B7F}">
  <dimension ref="A1:L908"/>
  <sheetViews>
    <sheetView showGridLines="0" workbookViewId="0">
      <selection activeCell="K12" sqref="K12"/>
    </sheetView>
  </sheetViews>
  <sheetFormatPr defaultRowHeight="12.75" x14ac:dyDescent="0.2"/>
  <cols>
    <col min="1" max="1" width="9.140625" style="2"/>
    <col min="2" max="2" width="10.140625" style="2" bestFit="1" customWidth="1"/>
    <col min="3" max="3" width="9.140625" style="2" customWidth="1"/>
    <col min="4" max="4" width="11.140625" style="2" customWidth="1"/>
    <col min="5" max="5" width="15.140625" style="2" customWidth="1"/>
    <col min="6" max="6" width="10.5703125" style="2" customWidth="1"/>
    <col min="7" max="7" width="9.140625" style="2" customWidth="1"/>
    <col min="8" max="9" width="10.7109375" style="2" customWidth="1"/>
    <col min="10" max="10" width="9.140625" style="2"/>
    <col min="11" max="11" width="10.85546875" style="2" customWidth="1"/>
    <col min="12" max="12" width="15.7109375" style="2" customWidth="1"/>
    <col min="13" max="13" width="9.140625" style="2" customWidth="1"/>
    <col min="14" max="16384" width="9.140625" style="2"/>
  </cols>
  <sheetData>
    <row r="1" spans="1:12" x14ac:dyDescent="0.2">
      <c r="A1" s="13" t="s">
        <v>952</v>
      </c>
      <c r="B1" s="14" t="s">
        <v>61</v>
      </c>
      <c r="C1" s="15" t="s">
        <v>915</v>
      </c>
      <c r="D1" s="13" t="s">
        <v>953</v>
      </c>
      <c r="E1" s="13" t="s">
        <v>958</v>
      </c>
      <c r="F1" s="40" t="s">
        <v>956</v>
      </c>
      <c r="H1" s="10" t="s">
        <v>953</v>
      </c>
      <c r="I1" s="10" t="s">
        <v>954</v>
      </c>
      <c r="K1" s="10" t="s">
        <v>916</v>
      </c>
      <c r="L1" s="10" t="s">
        <v>958</v>
      </c>
    </row>
    <row r="2" spans="1:12" x14ac:dyDescent="0.2">
      <c r="A2" s="11" t="s">
        <v>23</v>
      </c>
      <c r="B2" s="11">
        <v>43921</v>
      </c>
      <c r="C2" s="12">
        <v>884</v>
      </c>
      <c r="D2" s="2" t="str">
        <f>VLOOKUP(CompleteData[[#This Row],[Client_ID]], GeoIDbyClientID[], 2,FALSE)</f>
        <v>GEO1004</v>
      </c>
      <c r="E2" s="2" t="str">
        <f>INDEX(GeoNameIndex[], MATCH(CompleteData[[#This Row],[Geo_ID]], GeoNameIndex[Geo ID], 0), 2)</f>
        <v>LATAM</v>
      </c>
      <c r="F2" s="41" t="str">
        <f>"Q" &amp; ROUNDUP(MONTH(CompleteData[Date])/3, 0) &amp; " " &amp; YEAR(CompleteData[[#This Row],[Date]])</f>
        <v>Q1 2020</v>
      </c>
      <c r="H2" s="2" t="s">
        <v>57</v>
      </c>
      <c r="I2" s="27">
        <f>SUMIF(CompleteData[Geo_ID], H2, CompleteData[Volume])</f>
        <v>3008286</v>
      </c>
      <c r="K2" s="2" t="s">
        <v>57</v>
      </c>
      <c r="L2" s="2" t="s">
        <v>901</v>
      </c>
    </row>
    <row r="3" spans="1:12" x14ac:dyDescent="0.2">
      <c r="A3" s="11" t="s">
        <v>23</v>
      </c>
      <c r="B3" s="11">
        <v>43951</v>
      </c>
      <c r="C3" s="12">
        <v>886</v>
      </c>
      <c r="D3" s="2" t="str">
        <f>VLOOKUP(CompleteData[[#This Row],[Client_ID]], GeoIDbyClientID[], 2,FALSE)</f>
        <v>GEO1004</v>
      </c>
      <c r="E3" s="2" t="str">
        <f>INDEX(GeoNameIndex[], MATCH(CompleteData[[#This Row],[Geo_ID]], GeoNameIndex[Geo ID], 0), 2)</f>
        <v>LATAM</v>
      </c>
      <c r="F3" s="41" t="str">
        <f>"Q" &amp; ROUNDUP(MONTH(CompleteData[Date])/3, 0) &amp; " " &amp; YEAR(CompleteData[[#This Row],[Date]])</f>
        <v>Q2 2020</v>
      </c>
      <c r="H3" s="2" t="s">
        <v>56</v>
      </c>
      <c r="I3" s="27">
        <f>SUMIF(CompleteData[Geo_ID], H3, CompleteData[Volume])</f>
        <v>562005</v>
      </c>
      <c r="K3" s="2" t="s">
        <v>56</v>
      </c>
      <c r="L3" s="13" t="s">
        <v>903</v>
      </c>
    </row>
    <row r="4" spans="1:12" x14ac:dyDescent="0.2">
      <c r="A4" s="11" t="s">
        <v>23</v>
      </c>
      <c r="B4" s="11">
        <v>43982</v>
      </c>
      <c r="C4" s="12">
        <v>968</v>
      </c>
      <c r="D4" s="2" t="str">
        <f>VLOOKUP(CompleteData[[#This Row],[Client_ID]], GeoIDbyClientID[], 2,FALSE)</f>
        <v>GEO1004</v>
      </c>
      <c r="E4" s="2" t="str">
        <f>INDEX(GeoNameIndex[], MATCH(CompleteData[[#This Row],[Geo_ID]], GeoNameIndex[Geo ID], 0), 2)</f>
        <v>LATAM</v>
      </c>
      <c r="F4" s="41" t="str">
        <f>"Q" &amp; ROUNDUP(MONTH(CompleteData[Date])/3, 0) &amp; " " &amp; YEAR(CompleteData[[#This Row],[Date]])</f>
        <v>Q2 2020</v>
      </c>
      <c r="H4" s="2" t="s">
        <v>54</v>
      </c>
      <c r="I4" s="27">
        <f>SUMIF(CompleteData[Geo_ID], H4, CompleteData[Volume])</f>
        <v>880760</v>
      </c>
      <c r="K4" s="2" t="s">
        <v>54</v>
      </c>
      <c r="L4" s="2" t="s">
        <v>902</v>
      </c>
    </row>
    <row r="5" spans="1:12" x14ac:dyDescent="0.2">
      <c r="A5" s="11" t="s">
        <v>23</v>
      </c>
      <c r="B5" s="11">
        <v>44012</v>
      </c>
      <c r="C5" s="12">
        <v>564</v>
      </c>
      <c r="D5" s="2" t="str">
        <f>VLOOKUP(CompleteData[[#This Row],[Client_ID]], GeoIDbyClientID[], 2,FALSE)</f>
        <v>GEO1004</v>
      </c>
      <c r="E5" s="2" t="str">
        <f>INDEX(GeoNameIndex[], MATCH(CompleteData[[#This Row],[Geo_ID]], GeoNameIndex[Geo ID], 0), 2)</f>
        <v>LATAM</v>
      </c>
      <c r="F5" s="41" t="str">
        <f>"Q" &amp; ROUNDUP(MONTH(CompleteData[Date])/3, 0) &amp; " " &amp; YEAR(CompleteData[[#This Row],[Date]])</f>
        <v>Q2 2020</v>
      </c>
      <c r="H5" s="2" t="s">
        <v>55</v>
      </c>
      <c r="I5" s="28">
        <f>SUMIF(CompleteData[Geo_ID], H5, CompleteData[Volume])</f>
        <v>425262</v>
      </c>
      <c r="K5" s="2" t="s">
        <v>55</v>
      </c>
      <c r="L5" s="29" t="s">
        <v>904</v>
      </c>
    </row>
    <row r="6" spans="1:12" x14ac:dyDescent="0.2">
      <c r="A6" s="11" t="s">
        <v>23</v>
      </c>
      <c r="B6" s="11">
        <v>44043</v>
      </c>
      <c r="C6" s="12">
        <v>648</v>
      </c>
      <c r="D6" s="2" t="str">
        <f>VLOOKUP(CompleteData[[#This Row],[Client_ID]], GeoIDbyClientID[], 2,FALSE)</f>
        <v>GEO1004</v>
      </c>
      <c r="E6" s="2" t="str">
        <f>INDEX(GeoNameIndex[], MATCH(CompleteData[[#This Row],[Geo_ID]], GeoNameIndex[Geo ID], 0), 2)</f>
        <v>LATAM</v>
      </c>
      <c r="F6" s="41" t="str">
        <f>"Q" &amp; ROUNDUP(MONTH(CompleteData[Date])/3, 0) &amp; " " &amp; YEAR(CompleteData[[#This Row],[Date]])</f>
        <v>Q3 2020</v>
      </c>
    </row>
    <row r="7" spans="1:12" x14ac:dyDescent="0.2">
      <c r="A7" s="11" t="s">
        <v>23</v>
      </c>
      <c r="B7" s="11">
        <v>44074</v>
      </c>
      <c r="C7" s="12">
        <v>406</v>
      </c>
      <c r="D7" s="2" t="str">
        <f>VLOOKUP(CompleteData[[#This Row],[Client_ID]], GeoIDbyClientID[], 2,FALSE)</f>
        <v>GEO1004</v>
      </c>
      <c r="E7" s="2" t="str">
        <f>INDEX(GeoNameIndex[], MATCH(CompleteData[[#This Row],[Geo_ID]], GeoNameIndex[Geo ID], 0), 2)</f>
        <v>LATAM</v>
      </c>
      <c r="F7" s="41" t="str">
        <f>"Q" &amp; ROUNDUP(MONTH(CompleteData[Date])/3, 0) &amp; " " &amp; YEAR(CompleteData[[#This Row],[Date]])</f>
        <v>Q3 2020</v>
      </c>
      <c r="H7" s="10" t="s">
        <v>955</v>
      </c>
    </row>
    <row r="8" spans="1:12" x14ac:dyDescent="0.2">
      <c r="A8" s="11" t="s">
        <v>23</v>
      </c>
      <c r="B8" s="11">
        <v>44104</v>
      </c>
      <c r="C8" s="12">
        <v>569</v>
      </c>
      <c r="D8" s="2" t="str">
        <f>VLOOKUP(CompleteData[[#This Row],[Client_ID]], GeoIDbyClientID[], 2,FALSE)</f>
        <v>GEO1004</v>
      </c>
      <c r="E8" s="2" t="str">
        <f>INDEX(GeoNameIndex[], MATCH(CompleteData[[#This Row],[Geo_ID]], GeoNameIndex[Geo ID], 0), 2)</f>
        <v>LATAM</v>
      </c>
      <c r="F8" s="41" t="str">
        <f>"Q" &amp; ROUNDUP(MONTH(CompleteData[Date])/3, 0) &amp; " " &amp; YEAR(CompleteData[[#This Row],[Date]])</f>
        <v>Q3 2020</v>
      </c>
    </row>
    <row r="9" spans="1:12" x14ac:dyDescent="0.2">
      <c r="A9" s="11" t="s">
        <v>23</v>
      </c>
      <c r="B9" s="11">
        <v>44135</v>
      </c>
      <c r="C9" s="12">
        <v>487</v>
      </c>
      <c r="D9" s="2" t="str">
        <f>VLOOKUP(CompleteData[[#This Row],[Client_ID]], GeoIDbyClientID[], 2,FALSE)</f>
        <v>GEO1004</v>
      </c>
      <c r="E9" s="2" t="str">
        <f>INDEX(GeoNameIndex[], MATCH(CompleteData[[#This Row],[Geo_ID]], GeoNameIndex[Geo ID], 0), 2)</f>
        <v>LATAM</v>
      </c>
      <c r="F9" s="41" t="str">
        <f>"Q" &amp; ROUNDUP(MONTH(CompleteData[Date])/3, 0) &amp; " " &amp; YEAR(CompleteData[[#This Row],[Date]])</f>
        <v>Q4 2020</v>
      </c>
    </row>
    <row r="10" spans="1:12" x14ac:dyDescent="0.2">
      <c r="A10" s="11" t="s">
        <v>23</v>
      </c>
      <c r="B10" s="11">
        <v>44165</v>
      </c>
      <c r="C10" s="12">
        <v>729</v>
      </c>
      <c r="D10" s="2" t="str">
        <f>VLOOKUP(CompleteData[[#This Row],[Client_ID]], GeoIDbyClientID[], 2,FALSE)</f>
        <v>GEO1004</v>
      </c>
      <c r="E10" s="2" t="str">
        <f>INDEX(GeoNameIndex[], MATCH(CompleteData[[#This Row],[Geo_ID]], GeoNameIndex[Geo ID], 0), 2)</f>
        <v>LATAM</v>
      </c>
      <c r="F10" s="41" t="str">
        <f>"Q" &amp; ROUNDUP(MONTH(CompleteData[Date])/3, 0) &amp; " " &amp; YEAR(CompleteData[[#This Row],[Date]])</f>
        <v>Q4 2020</v>
      </c>
    </row>
    <row r="11" spans="1:12" x14ac:dyDescent="0.2">
      <c r="A11" s="11" t="s">
        <v>23</v>
      </c>
      <c r="B11" s="11">
        <v>44196</v>
      </c>
      <c r="C11" s="12">
        <v>565</v>
      </c>
      <c r="D11" s="2" t="str">
        <f>VLOOKUP(CompleteData[[#This Row],[Client_ID]], GeoIDbyClientID[], 2,FALSE)</f>
        <v>GEO1004</v>
      </c>
      <c r="E11" s="2" t="str">
        <f>INDEX(GeoNameIndex[], MATCH(CompleteData[[#This Row],[Geo_ID]], GeoNameIndex[Geo ID], 0), 2)</f>
        <v>LATAM</v>
      </c>
      <c r="F11" s="41" t="str">
        <f>"Q" &amp; ROUNDUP(MONTH(CompleteData[Date])/3, 0) &amp; " " &amp; YEAR(CompleteData[[#This Row],[Date]])</f>
        <v>Q4 2020</v>
      </c>
    </row>
    <row r="12" spans="1:12" x14ac:dyDescent="0.2">
      <c r="A12" s="11" t="s">
        <v>23</v>
      </c>
      <c r="B12" s="11">
        <v>44377</v>
      </c>
      <c r="C12" s="12">
        <v>561</v>
      </c>
      <c r="D12" s="2" t="str">
        <f>VLOOKUP(CompleteData[[#This Row],[Client_ID]], GeoIDbyClientID[], 2,FALSE)</f>
        <v>GEO1004</v>
      </c>
      <c r="E12" s="2" t="str">
        <f>INDEX(GeoNameIndex[], MATCH(CompleteData[[#This Row],[Geo_ID]], GeoNameIndex[Geo ID], 0), 2)</f>
        <v>LATAM</v>
      </c>
      <c r="F12" s="41" t="str">
        <f>"Q" &amp; ROUNDUP(MONTH(CompleteData[Date])/3, 0) &amp; " " &amp; YEAR(CompleteData[[#This Row],[Date]])</f>
        <v>Q2 2021</v>
      </c>
    </row>
    <row r="13" spans="1:12" x14ac:dyDescent="0.2">
      <c r="A13" s="11" t="s">
        <v>23</v>
      </c>
      <c r="B13" s="11">
        <v>44347</v>
      </c>
      <c r="C13" s="12">
        <v>1014</v>
      </c>
      <c r="D13" s="2" t="str">
        <f>VLOOKUP(CompleteData[[#This Row],[Client_ID]], GeoIDbyClientID[], 2,FALSE)</f>
        <v>GEO1004</v>
      </c>
      <c r="E13" s="2" t="str">
        <f>INDEX(GeoNameIndex[], MATCH(CompleteData[[#This Row],[Geo_ID]], GeoNameIndex[Geo ID], 0), 2)</f>
        <v>LATAM</v>
      </c>
      <c r="F13" s="41" t="str">
        <f>"Q" &amp; ROUNDUP(MONTH(CompleteData[Date])/3, 0) &amp; " " &amp; YEAR(CompleteData[[#This Row],[Date]])</f>
        <v>Q2 2021</v>
      </c>
    </row>
    <row r="14" spans="1:12" x14ac:dyDescent="0.2">
      <c r="A14" s="11" t="s">
        <v>23</v>
      </c>
      <c r="B14" s="11">
        <v>44316</v>
      </c>
      <c r="C14" s="12">
        <v>878</v>
      </c>
      <c r="D14" s="2" t="str">
        <f>VLOOKUP(CompleteData[[#This Row],[Client_ID]], GeoIDbyClientID[], 2,FALSE)</f>
        <v>GEO1004</v>
      </c>
      <c r="E14" s="2" t="str">
        <f>INDEX(GeoNameIndex[], MATCH(CompleteData[[#This Row],[Geo_ID]], GeoNameIndex[Geo ID], 0), 2)</f>
        <v>LATAM</v>
      </c>
      <c r="F14" s="41" t="str">
        <f>"Q" &amp; ROUNDUP(MONTH(CompleteData[Date])/3, 0) &amp; " " &amp; YEAR(CompleteData[[#This Row],[Date]])</f>
        <v>Q2 2021</v>
      </c>
    </row>
    <row r="15" spans="1:12" x14ac:dyDescent="0.2">
      <c r="A15" s="11" t="s">
        <v>23</v>
      </c>
      <c r="B15" s="11">
        <v>44286</v>
      </c>
      <c r="C15" s="12">
        <v>922</v>
      </c>
      <c r="D15" s="2" t="str">
        <f>VLOOKUP(CompleteData[[#This Row],[Client_ID]], GeoIDbyClientID[], 2,FALSE)</f>
        <v>GEO1004</v>
      </c>
      <c r="E15" s="2" t="str">
        <f>INDEX(GeoNameIndex[], MATCH(CompleteData[[#This Row],[Geo_ID]], GeoNameIndex[Geo ID], 0), 2)</f>
        <v>LATAM</v>
      </c>
      <c r="F15" s="41" t="str">
        <f>"Q" &amp; ROUNDUP(MONTH(CompleteData[Date])/3, 0) &amp; " " &amp; YEAR(CompleteData[[#This Row],[Date]])</f>
        <v>Q1 2021</v>
      </c>
    </row>
    <row r="16" spans="1:12" x14ac:dyDescent="0.2">
      <c r="A16" s="11" t="s">
        <v>23</v>
      </c>
      <c r="B16" s="11">
        <v>44255</v>
      </c>
      <c r="C16" s="12">
        <v>668</v>
      </c>
      <c r="D16" s="2" t="str">
        <f>VLOOKUP(CompleteData[[#This Row],[Client_ID]], GeoIDbyClientID[], 2,FALSE)</f>
        <v>GEO1004</v>
      </c>
      <c r="E16" s="2" t="str">
        <f>INDEX(GeoNameIndex[], MATCH(CompleteData[[#This Row],[Geo_ID]], GeoNameIndex[Geo ID], 0), 2)</f>
        <v>LATAM</v>
      </c>
      <c r="F16" s="41" t="str">
        <f>"Q" &amp; ROUNDUP(MONTH(CompleteData[Date])/3, 0) &amp; " " &amp; YEAR(CompleteData[[#This Row],[Date]])</f>
        <v>Q1 2021</v>
      </c>
    </row>
    <row r="17" spans="1:8" x14ac:dyDescent="0.2">
      <c r="A17" s="11" t="s">
        <v>23</v>
      </c>
      <c r="B17" s="11">
        <v>44227</v>
      </c>
      <c r="C17" s="12">
        <v>725</v>
      </c>
      <c r="D17" s="2" t="str">
        <f>VLOOKUP(CompleteData[[#This Row],[Client_ID]], GeoIDbyClientID[], 2,FALSE)</f>
        <v>GEO1004</v>
      </c>
      <c r="E17" s="2" t="str">
        <f>INDEX(GeoNameIndex[], MATCH(CompleteData[[#This Row],[Geo_ID]], GeoNameIndex[Geo ID], 0), 2)</f>
        <v>LATAM</v>
      </c>
      <c r="F17" s="41" t="str">
        <f>"Q" &amp; ROUNDUP(MONTH(CompleteData[Date])/3, 0) &amp; " " &amp; YEAR(CompleteData[[#This Row],[Date]])</f>
        <v>Q1 2021</v>
      </c>
      <c r="H17" s="10" t="s">
        <v>960</v>
      </c>
    </row>
    <row r="18" spans="1:8" x14ac:dyDescent="0.2">
      <c r="A18" s="11" t="s">
        <v>33</v>
      </c>
      <c r="B18" s="11">
        <v>43861</v>
      </c>
      <c r="C18" s="12">
        <v>1194</v>
      </c>
      <c r="D18" s="2" t="str">
        <f>VLOOKUP(CompleteData[[#This Row],[Client_ID]], GeoIDbyClientID[], 2,FALSE)</f>
        <v>GEO1001</v>
      </c>
      <c r="E18" s="2" t="str">
        <f>INDEX(GeoNameIndex[], MATCH(CompleteData[[#This Row],[Geo_ID]], GeoNameIndex[Geo ID], 0), 2)</f>
        <v>NAM</v>
      </c>
      <c r="F18" s="41" t="str">
        <f>"Q" &amp; ROUNDUP(MONTH(CompleteData[Date])/3, 0) &amp; " " &amp; YEAR(CompleteData[[#This Row],[Date]])</f>
        <v>Q1 2020</v>
      </c>
      <c r="H18" s="10" t="s">
        <v>959</v>
      </c>
    </row>
    <row r="19" spans="1:8" x14ac:dyDescent="0.2">
      <c r="A19" s="11" t="s">
        <v>33</v>
      </c>
      <c r="B19" s="11">
        <v>43890</v>
      </c>
      <c r="C19" s="12">
        <v>942</v>
      </c>
      <c r="D19" s="2" t="str">
        <f>VLOOKUP(CompleteData[[#This Row],[Client_ID]], GeoIDbyClientID[], 2,FALSE)</f>
        <v>GEO1001</v>
      </c>
      <c r="E19" s="2" t="str">
        <f>INDEX(GeoNameIndex[], MATCH(CompleteData[[#This Row],[Geo_ID]], GeoNameIndex[Geo ID], 0), 2)</f>
        <v>NAM</v>
      </c>
      <c r="F19" s="41" t="str">
        <f>"Q" &amp; ROUNDUP(MONTH(CompleteData[Date])/3, 0) &amp; " " &amp; YEAR(CompleteData[[#This Row],[Date]])</f>
        <v>Q1 2020</v>
      </c>
    </row>
    <row r="20" spans="1:8" x14ac:dyDescent="0.2">
      <c r="A20" s="11" t="s">
        <v>33</v>
      </c>
      <c r="B20" s="11">
        <v>43921</v>
      </c>
      <c r="C20" s="12">
        <v>1448</v>
      </c>
      <c r="D20" s="2" t="str">
        <f>VLOOKUP(CompleteData[[#This Row],[Client_ID]], GeoIDbyClientID[], 2,FALSE)</f>
        <v>GEO1001</v>
      </c>
      <c r="E20" s="2" t="str">
        <f>INDEX(GeoNameIndex[], MATCH(CompleteData[[#This Row],[Geo_ID]], GeoNameIndex[Geo ID], 0), 2)</f>
        <v>NAM</v>
      </c>
      <c r="F20" s="41" t="str">
        <f>"Q" &amp; ROUNDUP(MONTH(CompleteData[Date])/3, 0) &amp; " " &amp; YEAR(CompleteData[[#This Row],[Date]])</f>
        <v>Q1 2020</v>
      </c>
    </row>
    <row r="21" spans="1:8" x14ac:dyDescent="0.2">
      <c r="A21" s="11" t="s">
        <v>33</v>
      </c>
      <c r="B21" s="11">
        <v>43951</v>
      </c>
      <c r="C21" s="12">
        <v>1323</v>
      </c>
      <c r="D21" s="2" t="str">
        <f>VLOOKUP(CompleteData[[#This Row],[Client_ID]], GeoIDbyClientID[], 2,FALSE)</f>
        <v>GEO1001</v>
      </c>
      <c r="E21" s="2" t="str">
        <f>INDEX(GeoNameIndex[], MATCH(CompleteData[[#This Row],[Geo_ID]], GeoNameIndex[Geo ID], 0), 2)</f>
        <v>NAM</v>
      </c>
      <c r="F21" s="41" t="str">
        <f>"Q" &amp; ROUNDUP(MONTH(CompleteData[Date])/3, 0) &amp; " " &amp; YEAR(CompleteData[[#This Row],[Date]])</f>
        <v>Q2 2020</v>
      </c>
    </row>
    <row r="22" spans="1:8" x14ac:dyDescent="0.2">
      <c r="A22" s="11" t="s">
        <v>33</v>
      </c>
      <c r="B22" s="11">
        <v>43982</v>
      </c>
      <c r="C22" s="12">
        <v>1573</v>
      </c>
      <c r="D22" s="2" t="str">
        <f>VLOOKUP(CompleteData[[#This Row],[Client_ID]], GeoIDbyClientID[], 2,FALSE)</f>
        <v>GEO1001</v>
      </c>
      <c r="E22" s="2" t="str">
        <f>INDEX(GeoNameIndex[], MATCH(CompleteData[[#This Row],[Geo_ID]], GeoNameIndex[Geo ID], 0), 2)</f>
        <v>NAM</v>
      </c>
      <c r="F22" s="41" t="str">
        <f>"Q" &amp; ROUNDUP(MONTH(CompleteData[Date])/3, 0) &amp; " " &amp; YEAR(CompleteData[[#This Row],[Date]])</f>
        <v>Q2 2020</v>
      </c>
    </row>
    <row r="23" spans="1:8" x14ac:dyDescent="0.2">
      <c r="A23" s="11" t="s">
        <v>33</v>
      </c>
      <c r="B23" s="11">
        <v>44012</v>
      </c>
      <c r="C23" s="12">
        <v>820</v>
      </c>
      <c r="D23" s="2" t="str">
        <f>VLOOKUP(CompleteData[[#This Row],[Client_ID]], GeoIDbyClientID[], 2,FALSE)</f>
        <v>GEO1001</v>
      </c>
      <c r="E23" s="2" t="str">
        <f>INDEX(GeoNameIndex[], MATCH(CompleteData[[#This Row],[Geo_ID]], GeoNameIndex[Geo ID], 0), 2)</f>
        <v>NAM</v>
      </c>
      <c r="F23" s="41" t="str">
        <f>"Q" &amp; ROUNDUP(MONTH(CompleteData[Date])/3, 0) &amp; " " &amp; YEAR(CompleteData[[#This Row],[Date]])</f>
        <v>Q2 2020</v>
      </c>
    </row>
    <row r="24" spans="1:8" x14ac:dyDescent="0.2">
      <c r="A24" s="11" t="s">
        <v>33</v>
      </c>
      <c r="B24" s="11">
        <v>44043</v>
      </c>
      <c r="C24" s="12">
        <v>1069</v>
      </c>
      <c r="D24" s="2" t="str">
        <f>VLOOKUP(CompleteData[[#This Row],[Client_ID]], GeoIDbyClientID[], 2,FALSE)</f>
        <v>GEO1001</v>
      </c>
      <c r="E24" s="2" t="str">
        <f>INDEX(GeoNameIndex[], MATCH(CompleteData[[#This Row],[Geo_ID]], GeoNameIndex[Geo ID], 0), 2)</f>
        <v>NAM</v>
      </c>
      <c r="F24" s="41" t="str">
        <f>"Q" &amp; ROUNDUP(MONTH(CompleteData[Date])/3, 0) &amp; " " &amp; YEAR(CompleteData[[#This Row],[Date]])</f>
        <v>Q3 2020</v>
      </c>
    </row>
    <row r="25" spans="1:8" x14ac:dyDescent="0.2">
      <c r="A25" s="11" t="s">
        <v>33</v>
      </c>
      <c r="B25" s="11">
        <v>44074</v>
      </c>
      <c r="C25" s="12">
        <v>571</v>
      </c>
      <c r="D25" s="2" t="str">
        <f>VLOOKUP(CompleteData[[#This Row],[Client_ID]], GeoIDbyClientID[], 2,FALSE)</f>
        <v>GEO1001</v>
      </c>
      <c r="E25" s="2" t="str">
        <f>INDEX(GeoNameIndex[], MATCH(CompleteData[[#This Row],[Geo_ID]], GeoNameIndex[Geo ID], 0), 2)</f>
        <v>NAM</v>
      </c>
      <c r="F25" s="41" t="str">
        <f>"Q" &amp; ROUNDUP(MONTH(CompleteData[Date])/3, 0) &amp; " " &amp; YEAR(CompleteData[[#This Row],[Date]])</f>
        <v>Q3 2020</v>
      </c>
    </row>
    <row r="26" spans="1:8" x14ac:dyDescent="0.2">
      <c r="A26" s="11" t="s">
        <v>33</v>
      </c>
      <c r="B26" s="11">
        <v>44104</v>
      </c>
      <c r="C26" s="12">
        <v>947</v>
      </c>
      <c r="D26" s="2" t="str">
        <f>VLOOKUP(CompleteData[[#This Row],[Client_ID]], GeoIDbyClientID[], 2,FALSE)</f>
        <v>GEO1001</v>
      </c>
      <c r="E26" s="2" t="str">
        <f>INDEX(GeoNameIndex[], MATCH(CompleteData[[#This Row],[Geo_ID]], GeoNameIndex[Geo ID], 0), 2)</f>
        <v>NAM</v>
      </c>
      <c r="F26" s="41" t="str">
        <f>"Q" &amp; ROUNDUP(MONTH(CompleteData[Date])/3, 0) &amp; " " &amp; YEAR(CompleteData[[#This Row],[Date]])</f>
        <v>Q3 2020</v>
      </c>
    </row>
    <row r="27" spans="1:8" x14ac:dyDescent="0.2">
      <c r="A27" s="11" t="s">
        <v>33</v>
      </c>
      <c r="B27" s="11">
        <v>44135</v>
      </c>
      <c r="C27" s="12">
        <v>694</v>
      </c>
      <c r="D27" s="2" t="str">
        <f>VLOOKUP(CompleteData[[#This Row],[Client_ID]], GeoIDbyClientID[], 2,FALSE)</f>
        <v>GEO1001</v>
      </c>
      <c r="E27" s="2" t="str">
        <f>INDEX(GeoNameIndex[], MATCH(CompleteData[[#This Row],[Geo_ID]], GeoNameIndex[Geo ID], 0), 2)</f>
        <v>NAM</v>
      </c>
      <c r="F27" s="41" t="str">
        <f>"Q" &amp; ROUNDUP(MONTH(CompleteData[Date])/3, 0) &amp; " " &amp; YEAR(CompleteData[[#This Row],[Date]])</f>
        <v>Q4 2020</v>
      </c>
    </row>
    <row r="28" spans="1:8" x14ac:dyDescent="0.2">
      <c r="A28" s="11" t="s">
        <v>33</v>
      </c>
      <c r="B28" s="11">
        <v>44165</v>
      </c>
      <c r="C28" s="12">
        <v>1197</v>
      </c>
      <c r="D28" s="2" t="str">
        <f>VLOOKUP(CompleteData[[#This Row],[Client_ID]], GeoIDbyClientID[], 2,FALSE)</f>
        <v>GEO1001</v>
      </c>
      <c r="E28" s="2" t="str">
        <f>INDEX(GeoNameIndex[], MATCH(CompleteData[[#This Row],[Geo_ID]], GeoNameIndex[Geo ID], 0), 2)</f>
        <v>NAM</v>
      </c>
      <c r="F28" s="41" t="str">
        <f>"Q" &amp; ROUNDUP(MONTH(CompleteData[Date])/3, 0) &amp; " " &amp; YEAR(CompleteData[[#This Row],[Date]])</f>
        <v>Q4 2020</v>
      </c>
    </row>
    <row r="29" spans="1:8" x14ac:dyDescent="0.2">
      <c r="A29" s="11" t="s">
        <v>33</v>
      </c>
      <c r="B29" s="11">
        <v>44196</v>
      </c>
      <c r="C29" s="12">
        <v>822</v>
      </c>
      <c r="D29" s="2" t="str">
        <f>VLOOKUP(CompleteData[[#This Row],[Client_ID]], GeoIDbyClientID[], 2,FALSE)</f>
        <v>GEO1001</v>
      </c>
      <c r="E29" s="2" t="str">
        <f>INDEX(GeoNameIndex[], MATCH(CompleteData[[#This Row],[Geo_ID]], GeoNameIndex[Geo ID], 0), 2)</f>
        <v>NAM</v>
      </c>
      <c r="F29" s="41" t="str">
        <f>"Q" &amp; ROUNDUP(MONTH(CompleteData[Date])/3, 0) &amp; " " &amp; YEAR(CompleteData[[#This Row],[Date]])</f>
        <v>Q4 2020</v>
      </c>
    </row>
    <row r="30" spans="1:8" x14ac:dyDescent="0.2">
      <c r="A30" s="11" t="s">
        <v>33</v>
      </c>
      <c r="B30" s="11">
        <v>44377</v>
      </c>
      <c r="C30" s="12">
        <v>846</v>
      </c>
      <c r="D30" s="2" t="str">
        <f>VLOOKUP(CompleteData[[#This Row],[Client_ID]], GeoIDbyClientID[], 2,FALSE)</f>
        <v>GEO1001</v>
      </c>
      <c r="E30" s="2" t="str">
        <f>INDEX(GeoNameIndex[], MATCH(CompleteData[[#This Row],[Geo_ID]], GeoNameIndex[Geo ID], 0), 2)</f>
        <v>NAM</v>
      </c>
      <c r="F30" s="41" t="str">
        <f>"Q" &amp; ROUNDUP(MONTH(CompleteData[Date])/3, 0) &amp; " " &amp; YEAR(CompleteData[[#This Row],[Date]])</f>
        <v>Q2 2021</v>
      </c>
    </row>
    <row r="31" spans="1:8" x14ac:dyDescent="0.2">
      <c r="A31" s="11" t="s">
        <v>33</v>
      </c>
      <c r="B31" s="11">
        <v>44347</v>
      </c>
      <c r="C31" s="12">
        <v>1553</v>
      </c>
      <c r="D31" s="2" t="str">
        <f>VLOOKUP(CompleteData[[#This Row],[Client_ID]], GeoIDbyClientID[], 2,FALSE)</f>
        <v>GEO1001</v>
      </c>
      <c r="E31" s="2" t="str">
        <f>INDEX(GeoNameIndex[], MATCH(CompleteData[[#This Row],[Geo_ID]], GeoNameIndex[Geo ID], 0), 2)</f>
        <v>NAM</v>
      </c>
      <c r="F31" s="41" t="str">
        <f>"Q" &amp; ROUNDUP(MONTH(CompleteData[Date])/3, 0) &amp; " " &amp; YEAR(CompleteData[[#This Row],[Date]])</f>
        <v>Q2 2021</v>
      </c>
    </row>
    <row r="32" spans="1:8" x14ac:dyDescent="0.2">
      <c r="A32" s="11" t="s">
        <v>33</v>
      </c>
      <c r="B32" s="11">
        <v>44316</v>
      </c>
      <c r="C32" s="12">
        <v>1344</v>
      </c>
      <c r="D32" s="2" t="str">
        <f>VLOOKUP(CompleteData[[#This Row],[Client_ID]], GeoIDbyClientID[], 2,FALSE)</f>
        <v>GEO1001</v>
      </c>
      <c r="E32" s="2" t="str">
        <f>INDEX(GeoNameIndex[], MATCH(CompleteData[[#This Row],[Geo_ID]], GeoNameIndex[Geo ID], 0), 2)</f>
        <v>NAM</v>
      </c>
      <c r="F32" s="41" t="str">
        <f>"Q" &amp; ROUNDUP(MONTH(CompleteData[Date])/3, 0) &amp; " " &amp; YEAR(CompleteData[[#This Row],[Date]])</f>
        <v>Q2 2021</v>
      </c>
    </row>
    <row r="33" spans="1:6" x14ac:dyDescent="0.2">
      <c r="A33" s="11" t="s">
        <v>33</v>
      </c>
      <c r="B33" s="11">
        <v>44286</v>
      </c>
      <c r="C33" s="12">
        <v>1436</v>
      </c>
      <c r="D33" s="2" t="str">
        <f>VLOOKUP(CompleteData[[#This Row],[Client_ID]], GeoIDbyClientID[], 2,FALSE)</f>
        <v>GEO1001</v>
      </c>
      <c r="E33" s="2" t="str">
        <f>INDEX(GeoNameIndex[], MATCH(CompleteData[[#This Row],[Geo_ID]], GeoNameIndex[Geo ID], 0), 2)</f>
        <v>NAM</v>
      </c>
      <c r="F33" s="41" t="str">
        <f>"Q" &amp; ROUNDUP(MONTH(CompleteData[Date])/3, 0) &amp; " " &amp; YEAR(CompleteData[[#This Row],[Date]])</f>
        <v>Q1 2021</v>
      </c>
    </row>
    <row r="34" spans="1:6" x14ac:dyDescent="0.2">
      <c r="A34" s="11" t="s">
        <v>33</v>
      </c>
      <c r="B34" s="11">
        <v>44255</v>
      </c>
      <c r="C34" s="12">
        <v>970</v>
      </c>
      <c r="D34" s="2" t="str">
        <f>VLOOKUP(CompleteData[[#This Row],[Client_ID]], GeoIDbyClientID[], 2,FALSE)</f>
        <v>GEO1001</v>
      </c>
      <c r="E34" s="2" t="str">
        <f>INDEX(GeoNameIndex[], MATCH(CompleteData[[#This Row],[Geo_ID]], GeoNameIndex[Geo ID], 0), 2)</f>
        <v>NAM</v>
      </c>
      <c r="F34" s="41" t="str">
        <f>"Q" &amp; ROUNDUP(MONTH(CompleteData[Date])/3, 0) &amp; " " &amp; YEAR(CompleteData[[#This Row],[Date]])</f>
        <v>Q1 2021</v>
      </c>
    </row>
    <row r="35" spans="1:6" x14ac:dyDescent="0.2">
      <c r="A35" s="11" t="s">
        <v>33</v>
      </c>
      <c r="B35" s="11">
        <v>44227</v>
      </c>
      <c r="C35" s="12">
        <v>1207</v>
      </c>
      <c r="D35" s="2" t="str">
        <f>VLOOKUP(CompleteData[[#This Row],[Client_ID]], GeoIDbyClientID[], 2,FALSE)</f>
        <v>GEO1001</v>
      </c>
      <c r="E35" s="2" t="str">
        <f>INDEX(GeoNameIndex[], MATCH(CompleteData[[#This Row],[Geo_ID]], GeoNameIndex[Geo ID], 0), 2)</f>
        <v>NAM</v>
      </c>
      <c r="F35" s="41" t="str">
        <f>"Q" &amp; ROUNDUP(MONTH(CompleteData[Date])/3, 0) &amp; " " &amp; YEAR(CompleteData[[#This Row],[Date]])</f>
        <v>Q1 2021</v>
      </c>
    </row>
    <row r="36" spans="1:6" x14ac:dyDescent="0.2">
      <c r="A36" s="11" t="s">
        <v>22</v>
      </c>
      <c r="B36" s="11">
        <v>43861</v>
      </c>
      <c r="C36" s="12">
        <v>532</v>
      </c>
      <c r="D36" s="2" t="str">
        <f>VLOOKUP(CompleteData[[#This Row],[Client_ID]], GeoIDbyClientID[], 2,FALSE)</f>
        <v>GEO1003</v>
      </c>
      <c r="E36" s="2" t="str">
        <f>INDEX(GeoNameIndex[], MATCH(CompleteData[[#This Row],[Geo_ID]], GeoNameIndex[Geo ID], 0), 2)</f>
        <v>EMEA</v>
      </c>
      <c r="F36" s="41" t="str">
        <f>"Q" &amp; ROUNDUP(MONTH(CompleteData[Date])/3, 0) &amp; " " &amp; YEAR(CompleteData[[#This Row],[Date]])</f>
        <v>Q1 2020</v>
      </c>
    </row>
    <row r="37" spans="1:6" x14ac:dyDescent="0.2">
      <c r="A37" s="11" t="s">
        <v>22</v>
      </c>
      <c r="B37" s="11">
        <v>43890</v>
      </c>
      <c r="C37" s="12">
        <v>760</v>
      </c>
      <c r="D37" s="2" t="str">
        <f>VLOOKUP(CompleteData[[#This Row],[Client_ID]], GeoIDbyClientID[], 2,FALSE)</f>
        <v>GEO1003</v>
      </c>
      <c r="E37" s="2" t="str">
        <f>INDEX(GeoNameIndex[], MATCH(CompleteData[[#This Row],[Geo_ID]], GeoNameIndex[Geo ID], 0), 2)</f>
        <v>EMEA</v>
      </c>
      <c r="F37" s="41" t="str">
        <f>"Q" &amp; ROUNDUP(MONTH(CompleteData[Date])/3, 0) &amp; " " &amp; YEAR(CompleteData[[#This Row],[Date]])</f>
        <v>Q1 2020</v>
      </c>
    </row>
    <row r="38" spans="1:6" x14ac:dyDescent="0.2">
      <c r="A38" s="11" t="s">
        <v>22</v>
      </c>
      <c r="B38" s="11">
        <v>43921</v>
      </c>
      <c r="C38" s="12">
        <v>682</v>
      </c>
      <c r="D38" s="2" t="str">
        <f>VLOOKUP(CompleteData[[#This Row],[Client_ID]], GeoIDbyClientID[], 2,FALSE)</f>
        <v>GEO1003</v>
      </c>
      <c r="E38" s="2" t="str">
        <f>INDEX(GeoNameIndex[], MATCH(CompleteData[[#This Row],[Geo_ID]], GeoNameIndex[Geo ID], 0), 2)</f>
        <v>EMEA</v>
      </c>
      <c r="F38" s="41" t="str">
        <f>"Q" &amp; ROUNDUP(MONTH(CompleteData[Date])/3, 0) &amp; " " &amp; YEAR(CompleteData[[#This Row],[Date]])</f>
        <v>Q1 2020</v>
      </c>
    </row>
    <row r="39" spans="1:6" x14ac:dyDescent="0.2">
      <c r="A39" s="11" t="s">
        <v>22</v>
      </c>
      <c r="B39" s="11">
        <v>43951</v>
      </c>
      <c r="C39" s="12">
        <v>984</v>
      </c>
      <c r="D39" s="2" t="str">
        <f>VLOOKUP(CompleteData[[#This Row],[Client_ID]], GeoIDbyClientID[], 2,FALSE)</f>
        <v>GEO1003</v>
      </c>
      <c r="E39" s="2" t="str">
        <f>INDEX(GeoNameIndex[], MATCH(CompleteData[[#This Row],[Geo_ID]], GeoNameIndex[Geo ID], 0), 2)</f>
        <v>EMEA</v>
      </c>
      <c r="F39" s="41" t="str">
        <f>"Q" &amp; ROUNDUP(MONTH(CompleteData[Date])/3, 0) &amp; " " &amp; YEAR(CompleteData[[#This Row],[Date]])</f>
        <v>Q2 2020</v>
      </c>
    </row>
    <row r="40" spans="1:6" x14ac:dyDescent="0.2">
      <c r="A40" s="11" t="s">
        <v>22</v>
      </c>
      <c r="B40" s="11">
        <v>43982</v>
      </c>
      <c r="C40" s="12">
        <v>760</v>
      </c>
      <c r="D40" s="2" t="str">
        <f>VLOOKUP(CompleteData[[#This Row],[Client_ID]], GeoIDbyClientID[], 2,FALSE)</f>
        <v>GEO1003</v>
      </c>
      <c r="E40" s="2" t="str">
        <f>INDEX(GeoNameIndex[], MATCH(CompleteData[[#This Row],[Geo_ID]], GeoNameIndex[Geo ID], 0), 2)</f>
        <v>EMEA</v>
      </c>
      <c r="F40" s="41" t="str">
        <f>"Q" &amp; ROUNDUP(MONTH(CompleteData[Date])/3, 0) &amp; " " &amp; YEAR(CompleteData[[#This Row],[Date]])</f>
        <v>Q2 2020</v>
      </c>
    </row>
    <row r="41" spans="1:6" x14ac:dyDescent="0.2">
      <c r="A41" s="11" t="s">
        <v>22</v>
      </c>
      <c r="B41" s="11">
        <v>44012</v>
      </c>
      <c r="C41" s="12">
        <v>681</v>
      </c>
      <c r="D41" s="2" t="str">
        <f>VLOOKUP(CompleteData[[#This Row],[Client_ID]], GeoIDbyClientID[], 2,FALSE)</f>
        <v>GEO1003</v>
      </c>
      <c r="E41" s="2" t="str">
        <f>INDEX(GeoNameIndex[], MATCH(CompleteData[[#This Row],[Geo_ID]], GeoNameIndex[Geo ID], 0), 2)</f>
        <v>EMEA</v>
      </c>
      <c r="F41" s="41" t="str">
        <f>"Q" &amp; ROUNDUP(MONTH(CompleteData[Date])/3, 0) &amp; " " &amp; YEAR(CompleteData[[#This Row],[Date]])</f>
        <v>Q2 2020</v>
      </c>
    </row>
    <row r="42" spans="1:6" x14ac:dyDescent="0.2">
      <c r="A42" s="11" t="s">
        <v>22</v>
      </c>
      <c r="B42" s="11">
        <v>44043</v>
      </c>
      <c r="C42" s="12">
        <v>457</v>
      </c>
      <c r="D42" s="2" t="str">
        <f>VLOOKUP(CompleteData[[#This Row],[Client_ID]], GeoIDbyClientID[], 2,FALSE)</f>
        <v>GEO1003</v>
      </c>
      <c r="E42" s="2" t="str">
        <f>INDEX(GeoNameIndex[], MATCH(CompleteData[[#This Row],[Geo_ID]], GeoNameIndex[Geo ID], 0), 2)</f>
        <v>EMEA</v>
      </c>
      <c r="F42" s="41" t="str">
        <f>"Q" &amp; ROUNDUP(MONTH(CompleteData[Date])/3, 0) &amp; " " &amp; YEAR(CompleteData[[#This Row],[Date]])</f>
        <v>Q3 2020</v>
      </c>
    </row>
    <row r="43" spans="1:6" x14ac:dyDescent="0.2">
      <c r="A43" s="11" t="s">
        <v>22</v>
      </c>
      <c r="B43" s="11">
        <v>44074</v>
      </c>
      <c r="C43" s="12">
        <v>528</v>
      </c>
      <c r="D43" s="2" t="str">
        <f>VLOOKUP(CompleteData[[#This Row],[Client_ID]], GeoIDbyClientID[], 2,FALSE)</f>
        <v>GEO1003</v>
      </c>
      <c r="E43" s="2" t="str">
        <f>INDEX(GeoNameIndex[], MATCH(CompleteData[[#This Row],[Geo_ID]], GeoNameIndex[Geo ID], 0), 2)</f>
        <v>EMEA</v>
      </c>
      <c r="F43" s="41" t="str">
        <f>"Q" &amp; ROUNDUP(MONTH(CompleteData[Date])/3, 0) &amp; " " &amp; YEAR(CompleteData[[#This Row],[Date]])</f>
        <v>Q3 2020</v>
      </c>
    </row>
    <row r="44" spans="1:6" x14ac:dyDescent="0.2">
      <c r="A44" s="11" t="s">
        <v>22</v>
      </c>
      <c r="B44" s="11">
        <v>44104</v>
      </c>
      <c r="C44" s="12">
        <v>377</v>
      </c>
      <c r="D44" s="2" t="str">
        <f>VLOOKUP(CompleteData[[#This Row],[Client_ID]], GeoIDbyClientID[], 2,FALSE)</f>
        <v>GEO1003</v>
      </c>
      <c r="E44" s="2" t="str">
        <f>INDEX(GeoNameIndex[], MATCH(CompleteData[[#This Row],[Geo_ID]], GeoNameIndex[Geo ID], 0), 2)</f>
        <v>EMEA</v>
      </c>
      <c r="F44" s="41" t="str">
        <f>"Q" &amp; ROUNDUP(MONTH(CompleteData[Date])/3, 0) &amp; " " &amp; YEAR(CompleteData[[#This Row],[Date]])</f>
        <v>Q3 2020</v>
      </c>
    </row>
    <row r="45" spans="1:6" x14ac:dyDescent="0.2">
      <c r="A45" s="11" t="s">
        <v>22</v>
      </c>
      <c r="B45" s="11">
        <v>44135</v>
      </c>
      <c r="C45" s="12">
        <v>606</v>
      </c>
      <c r="D45" s="2" t="str">
        <f>VLOOKUP(CompleteData[[#This Row],[Client_ID]], GeoIDbyClientID[], 2,FALSE)</f>
        <v>GEO1003</v>
      </c>
      <c r="E45" s="2" t="str">
        <f>INDEX(GeoNameIndex[], MATCH(CompleteData[[#This Row],[Geo_ID]], GeoNameIndex[Geo ID], 0), 2)</f>
        <v>EMEA</v>
      </c>
      <c r="F45" s="41" t="str">
        <f>"Q" &amp; ROUNDUP(MONTH(CompleteData[Date])/3, 0) &amp; " " &amp; YEAR(CompleteData[[#This Row],[Date]])</f>
        <v>Q4 2020</v>
      </c>
    </row>
    <row r="46" spans="1:6" x14ac:dyDescent="0.2">
      <c r="A46" s="11" t="s">
        <v>22</v>
      </c>
      <c r="B46" s="11">
        <v>44165</v>
      </c>
      <c r="C46" s="12">
        <v>534</v>
      </c>
      <c r="D46" s="2" t="str">
        <f>VLOOKUP(CompleteData[[#This Row],[Client_ID]], GeoIDbyClientID[], 2,FALSE)</f>
        <v>GEO1003</v>
      </c>
      <c r="E46" s="2" t="str">
        <f>INDEX(GeoNameIndex[], MATCH(CompleteData[[#This Row],[Geo_ID]], GeoNameIndex[Geo ID], 0), 2)</f>
        <v>EMEA</v>
      </c>
      <c r="F46" s="41" t="str">
        <f>"Q" &amp; ROUNDUP(MONTH(CompleteData[Date])/3, 0) &amp; " " &amp; YEAR(CompleteData[[#This Row],[Date]])</f>
        <v>Q4 2020</v>
      </c>
    </row>
    <row r="47" spans="1:6" x14ac:dyDescent="0.2">
      <c r="A47" s="11" t="s">
        <v>22</v>
      </c>
      <c r="B47" s="11">
        <v>44196</v>
      </c>
      <c r="C47" s="12">
        <v>681</v>
      </c>
      <c r="D47" s="2" t="str">
        <f>VLOOKUP(CompleteData[[#This Row],[Client_ID]], GeoIDbyClientID[], 2,FALSE)</f>
        <v>GEO1003</v>
      </c>
      <c r="E47" s="2" t="str">
        <f>INDEX(GeoNameIndex[], MATCH(CompleteData[[#This Row],[Geo_ID]], GeoNameIndex[Geo ID], 0), 2)</f>
        <v>EMEA</v>
      </c>
      <c r="F47" s="41" t="str">
        <f>"Q" &amp; ROUNDUP(MONTH(CompleteData[Date])/3, 0) &amp; " " &amp; YEAR(CompleteData[[#This Row],[Date]])</f>
        <v>Q4 2020</v>
      </c>
    </row>
    <row r="48" spans="1:6" x14ac:dyDescent="0.2">
      <c r="A48" s="11" t="s">
        <v>22</v>
      </c>
      <c r="B48" s="11">
        <v>44347</v>
      </c>
      <c r="C48" s="12">
        <v>764</v>
      </c>
      <c r="D48" s="2" t="str">
        <f>VLOOKUP(CompleteData[[#This Row],[Client_ID]], GeoIDbyClientID[], 2,FALSE)</f>
        <v>GEO1003</v>
      </c>
      <c r="E48" s="2" t="str">
        <f>INDEX(GeoNameIndex[], MATCH(CompleteData[[#This Row],[Geo_ID]], GeoNameIndex[Geo ID], 0), 2)</f>
        <v>EMEA</v>
      </c>
      <c r="F48" s="41" t="str">
        <f>"Q" &amp; ROUNDUP(MONTH(CompleteData[Date])/3, 0) &amp; " " &amp; YEAR(CompleteData[[#This Row],[Date]])</f>
        <v>Q2 2021</v>
      </c>
    </row>
    <row r="49" spans="1:6" x14ac:dyDescent="0.2">
      <c r="A49" s="11" t="s">
        <v>22</v>
      </c>
      <c r="B49" s="11">
        <v>44316</v>
      </c>
      <c r="C49" s="12">
        <v>973</v>
      </c>
      <c r="D49" s="2" t="str">
        <f>VLOOKUP(CompleteData[[#This Row],[Client_ID]], GeoIDbyClientID[], 2,FALSE)</f>
        <v>GEO1003</v>
      </c>
      <c r="E49" s="2" t="str">
        <f>INDEX(GeoNameIndex[], MATCH(CompleteData[[#This Row],[Geo_ID]], GeoNameIndex[Geo ID], 0), 2)</f>
        <v>EMEA</v>
      </c>
      <c r="F49" s="41" t="str">
        <f>"Q" &amp; ROUNDUP(MONTH(CompleteData[Date])/3, 0) &amp; " " &amp; YEAR(CompleteData[[#This Row],[Date]])</f>
        <v>Q2 2021</v>
      </c>
    </row>
    <row r="50" spans="1:6" x14ac:dyDescent="0.2">
      <c r="A50" s="11" t="s">
        <v>22</v>
      </c>
      <c r="B50" s="11">
        <v>44286</v>
      </c>
      <c r="C50" s="12">
        <v>688</v>
      </c>
      <c r="D50" s="2" t="str">
        <f>VLOOKUP(CompleteData[[#This Row],[Client_ID]], GeoIDbyClientID[], 2,FALSE)</f>
        <v>GEO1003</v>
      </c>
      <c r="E50" s="2" t="str">
        <f>INDEX(GeoNameIndex[], MATCH(CompleteData[[#This Row],[Geo_ID]], GeoNameIndex[Geo ID], 0), 2)</f>
        <v>EMEA</v>
      </c>
      <c r="F50" s="41" t="str">
        <f>"Q" &amp; ROUNDUP(MONTH(CompleteData[Date])/3, 0) &amp; " " &amp; YEAR(CompleteData[[#This Row],[Date]])</f>
        <v>Q1 2021</v>
      </c>
    </row>
    <row r="51" spans="1:6" x14ac:dyDescent="0.2">
      <c r="A51" s="11" t="s">
        <v>22</v>
      </c>
      <c r="B51" s="11">
        <v>44255</v>
      </c>
      <c r="C51" s="12">
        <v>750</v>
      </c>
      <c r="D51" s="2" t="str">
        <f>VLOOKUP(CompleteData[[#This Row],[Client_ID]], GeoIDbyClientID[], 2,FALSE)</f>
        <v>GEO1003</v>
      </c>
      <c r="E51" s="2" t="str">
        <f>INDEX(GeoNameIndex[], MATCH(CompleteData[[#This Row],[Geo_ID]], GeoNameIndex[Geo ID], 0), 2)</f>
        <v>EMEA</v>
      </c>
      <c r="F51" s="41" t="str">
        <f>"Q" &amp; ROUNDUP(MONTH(CompleteData[Date])/3, 0) &amp; " " &amp; YEAR(CompleteData[[#This Row],[Date]])</f>
        <v>Q1 2021</v>
      </c>
    </row>
    <row r="52" spans="1:6" x14ac:dyDescent="0.2">
      <c r="A52" s="11" t="s">
        <v>22</v>
      </c>
      <c r="B52" s="11">
        <v>44227</v>
      </c>
      <c r="C52" s="12">
        <v>554</v>
      </c>
      <c r="D52" s="2" t="str">
        <f>VLOOKUP(CompleteData[[#This Row],[Client_ID]], GeoIDbyClientID[], 2,FALSE)</f>
        <v>GEO1003</v>
      </c>
      <c r="E52" s="2" t="str">
        <f>INDEX(GeoNameIndex[], MATCH(CompleteData[[#This Row],[Geo_ID]], GeoNameIndex[Geo ID], 0), 2)</f>
        <v>EMEA</v>
      </c>
      <c r="F52" s="41" t="str">
        <f>"Q" &amp; ROUNDUP(MONTH(CompleteData[Date])/3, 0) &amp; " " &amp; YEAR(CompleteData[[#This Row],[Date]])</f>
        <v>Q1 2021</v>
      </c>
    </row>
    <row r="53" spans="1:6" x14ac:dyDescent="0.2">
      <c r="A53" s="11" t="s">
        <v>49</v>
      </c>
      <c r="B53" s="11">
        <v>44012</v>
      </c>
      <c r="C53" s="12">
        <v>1342</v>
      </c>
      <c r="D53" s="2" t="str">
        <f>VLOOKUP(CompleteData[[#This Row],[Client_ID]], GeoIDbyClientID[], 2,FALSE)</f>
        <v>GEO1001</v>
      </c>
      <c r="E53" s="2" t="str">
        <f>INDEX(GeoNameIndex[], MATCH(CompleteData[[#This Row],[Geo_ID]], GeoNameIndex[Geo ID], 0), 2)</f>
        <v>NAM</v>
      </c>
      <c r="F53" s="41" t="str">
        <f>"Q" &amp; ROUNDUP(MONTH(CompleteData[Date])/3, 0) &amp; " " &amp; YEAR(CompleteData[[#This Row],[Date]])</f>
        <v>Q2 2020</v>
      </c>
    </row>
    <row r="54" spans="1:6" x14ac:dyDescent="0.2">
      <c r="A54" s="11" t="s">
        <v>49</v>
      </c>
      <c r="B54" s="11">
        <v>44043</v>
      </c>
      <c r="C54" s="12">
        <v>1526</v>
      </c>
      <c r="D54" s="2" t="str">
        <f>VLOOKUP(CompleteData[[#This Row],[Client_ID]], GeoIDbyClientID[], 2,FALSE)</f>
        <v>GEO1001</v>
      </c>
      <c r="E54" s="2" t="str">
        <f>INDEX(GeoNameIndex[], MATCH(CompleteData[[#This Row],[Geo_ID]], GeoNameIndex[Geo ID], 0), 2)</f>
        <v>NAM</v>
      </c>
      <c r="F54" s="41" t="str">
        <f>"Q" &amp; ROUNDUP(MONTH(CompleteData[Date])/3, 0) &amp; " " &amp; YEAR(CompleteData[[#This Row],[Date]])</f>
        <v>Q3 2020</v>
      </c>
    </row>
    <row r="55" spans="1:6" x14ac:dyDescent="0.2">
      <c r="A55" s="11" t="s">
        <v>49</v>
      </c>
      <c r="B55" s="11">
        <v>44074</v>
      </c>
      <c r="C55" s="12">
        <v>958</v>
      </c>
      <c r="D55" s="2" t="str">
        <f>VLOOKUP(CompleteData[[#This Row],[Client_ID]], GeoIDbyClientID[], 2,FALSE)</f>
        <v>GEO1001</v>
      </c>
      <c r="E55" s="2" t="str">
        <f>INDEX(GeoNameIndex[], MATCH(CompleteData[[#This Row],[Geo_ID]], GeoNameIndex[Geo ID], 0), 2)</f>
        <v>NAM</v>
      </c>
      <c r="F55" s="41" t="str">
        <f>"Q" &amp; ROUNDUP(MONTH(CompleteData[Date])/3, 0) &amp; " " &amp; YEAR(CompleteData[[#This Row],[Date]])</f>
        <v>Q3 2020</v>
      </c>
    </row>
    <row r="56" spans="1:6" x14ac:dyDescent="0.2">
      <c r="A56" s="11" t="s">
        <v>49</v>
      </c>
      <c r="B56" s="11">
        <v>44104</v>
      </c>
      <c r="C56" s="12">
        <v>1340</v>
      </c>
      <c r="D56" s="2" t="str">
        <f>VLOOKUP(CompleteData[[#This Row],[Client_ID]], GeoIDbyClientID[], 2,FALSE)</f>
        <v>GEO1001</v>
      </c>
      <c r="E56" s="2" t="str">
        <f>INDEX(GeoNameIndex[], MATCH(CompleteData[[#This Row],[Geo_ID]], GeoNameIndex[Geo ID], 0), 2)</f>
        <v>NAM</v>
      </c>
      <c r="F56" s="41" t="str">
        <f>"Q" &amp; ROUNDUP(MONTH(CompleteData[Date])/3, 0) &amp; " " &amp; YEAR(CompleteData[[#This Row],[Date]])</f>
        <v>Q3 2020</v>
      </c>
    </row>
    <row r="57" spans="1:6" x14ac:dyDescent="0.2">
      <c r="A57" s="11" t="s">
        <v>49</v>
      </c>
      <c r="B57" s="11">
        <v>44135</v>
      </c>
      <c r="C57" s="12">
        <v>1150</v>
      </c>
      <c r="D57" s="2" t="str">
        <f>VLOOKUP(CompleteData[[#This Row],[Client_ID]], GeoIDbyClientID[], 2,FALSE)</f>
        <v>GEO1001</v>
      </c>
      <c r="E57" s="2" t="str">
        <f>INDEX(GeoNameIndex[], MATCH(CompleteData[[#This Row],[Geo_ID]], GeoNameIndex[Geo ID], 0), 2)</f>
        <v>NAM</v>
      </c>
      <c r="F57" s="41" t="str">
        <f>"Q" &amp; ROUNDUP(MONTH(CompleteData[Date])/3, 0) &amp; " " &amp; YEAR(CompleteData[[#This Row],[Date]])</f>
        <v>Q4 2020</v>
      </c>
    </row>
    <row r="58" spans="1:6" x14ac:dyDescent="0.2">
      <c r="A58" s="11" t="s">
        <v>49</v>
      </c>
      <c r="B58" s="11">
        <v>44165</v>
      </c>
      <c r="C58" s="12">
        <v>1721</v>
      </c>
      <c r="D58" s="2" t="str">
        <f>VLOOKUP(CompleteData[[#This Row],[Client_ID]], GeoIDbyClientID[], 2,FALSE)</f>
        <v>GEO1001</v>
      </c>
      <c r="E58" s="2" t="str">
        <f>INDEX(GeoNameIndex[], MATCH(CompleteData[[#This Row],[Geo_ID]], GeoNameIndex[Geo ID], 0), 2)</f>
        <v>NAM</v>
      </c>
      <c r="F58" s="41" t="str">
        <f>"Q" &amp; ROUNDUP(MONTH(CompleteData[Date])/3, 0) &amp; " " &amp; YEAR(CompleteData[[#This Row],[Date]])</f>
        <v>Q4 2020</v>
      </c>
    </row>
    <row r="59" spans="1:6" x14ac:dyDescent="0.2">
      <c r="A59" s="11" t="s">
        <v>49</v>
      </c>
      <c r="B59" s="11">
        <v>44196</v>
      </c>
      <c r="C59" s="12">
        <v>1342</v>
      </c>
      <c r="D59" s="2" t="str">
        <f>VLOOKUP(CompleteData[[#This Row],[Client_ID]], GeoIDbyClientID[], 2,FALSE)</f>
        <v>GEO1001</v>
      </c>
      <c r="E59" s="2" t="str">
        <f>INDEX(GeoNameIndex[], MATCH(CompleteData[[#This Row],[Geo_ID]], GeoNameIndex[Geo ID], 0), 2)</f>
        <v>NAM</v>
      </c>
      <c r="F59" s="41" t="str">
        <f>"Q" &amp; ROUNDUP(MONTH(CompleteData[Date])/3, 0) &amp; " " &amp; YEAR(CompleteData[[#This Row],[Date]])</f>
        <v>Q4 2020</v>
      </c>
    </row>
    <row r="60" spans="1:6" x14ac:dyDescent="0.2">
      <c r="A60" s="11" t="s">
        <v>49</v>
      </c>
      <c r="B60" s="11">
        <v>44377</v>
      </c>
      <c r="C60" s="12">
        <v>1325</v>
      </c>
      <c r="D60" s="2" t="str">
        <f>VLOOKUP(CompleteData[[#This Row],[Client_ID]], GeoIDbyClientID[], 2,FALSE)</f>
        <v>GEO1001</v>
      </c>
      <c r="E60" s="2" t="str">
        <f>INDEX(GeoNameIndex[], MATCH(CompleteData[[#This Row],[Geo_ID]], GeoNameIndex[Geo ID], 0), 2)</f>
        <v>NAM</v>
      </c>
      <c r="F60" s="41" t="str">
        <f>"Q" &amp; ROUNDUP(MONTH(CompleteData[Date])/3, 0) &amp; " " &amp; YEAR(CompleteData[[#This Row],[Date]])</f>
        <v>Q2 2021</v>
      </c>
    </row>
    <row r="61" spans="1:6" x14ac:dyDescent="0.2">
      <c r="A61" s="11" t="s">
        <v>49</v>
      </c>
      <c r="B61" s="11">
        <v>44347</v>
      </c>
      <c r="C61" s="12">
        <v>2403</v>
      </c>
      <c r="D61" s="2" t="str">
        <f>VLOOKUP(CompleteData[[#This Row],[Client_ID]], GeoIDbyClientID[], 2,FALSE)</f>
        <v>GEO1001</v>
      </c>
      <c r="E61" s="2" t="str">
        <f>INDEX(GeoNameIndex[], MATCH(CompleteData[[#This Row],[Geo_ID]], GeoNameIndex[Geo ID], 0), 2)</f>
        <v>NAM</v>
      </c>
      <c r="F61" s="41" t="str">
        <f>"Q" &amp; ROUNDUP(MONTH(CompleteData[Date])/3, 0) &amp; " " &amp; YEAR(CompleteData[[#This Row],[Date]])</f>
        <v>Q2 2021</v>
      </c>
    </row>
    <row r="62" spans="1:6" x14ac:dyDescent="0.2">
      <c r="A62" s="11" t="s">
        <v>49</v>
      </c>
      <c r="B62" s="11">
        <v>44316</v>
      </c>
      <c r="C62" s="12">
        <v>2089</v>
      </c>
      <c r="D62" s="2" t="str">
        <f>VLOOKUP(CompleteData[[#This Row],[Client_ID]], GeoIDbyClientID[], 2,FALSE)</f>
        <v>GEO1001</v>
      </c>
      <c r="E62" s="2" t="str">
        <f>INDEX(GeoNameIndex[], MATCH(CompleteData[[#This Row],[Geo_ID]], GeoNameIndex[Geo ID], 0), 2)</f>
        <v>NAM</v>
      </c>
      <c r="F62" s="41" t="str">
        <f>"Q" &amp; ROUNDUP(MONTH(CompleteData[Date])/3, 0) &amp; " " &amp; YEAR(CompleteData[[#This Row],[Date]])</f>
        <v>Q2 2021</v>
      </c>
    </row>
    <row r="63" spans="1:6" x14ac:dyDescent="0.2">
      <c r="A63" s="11" t="s">
        <v>49</v>
      </c>
      <c r="B63" s="11">
        <v>44286</v>
      </c>
      <c r="C63" s="12">
        <v>2185</v>
      </c>
      <c r="D63" s="2" t="str">
        <f>VLOOKUP(CompleteData[[#This Row],[Client_ID]], GeoIDbyClientID[], 2,FALSE)</f>
        <v>GEO1001</v>
      </c>
      <c r="E63" s="2" t="str">
        <f>INDEX(GeoNameIndex[], MATCH(CompleteData[[#This Row],[Geo_ID]], GeoNameIndex[Geo ID], 0), 2)</f>
        <v>NAM</v>
      </c>
      <c r="F63" s="41" t="str">
        <f>"Q" &amp; ROUNDUP(MONTH(CompleteData[Date])/3, 0) &amp; " " &amp; YEAR(CompleteData[[#This Row],[Date]])</f>
        <v>Q1 2021</v>
      </c>
    </row>
    <row r="64" spans="1:6" x14ac:dyDescent="0.2">
      <c r="A64" s="11" t="s">
        <v>49</v>
      </c>
      <c r="B64" s="11">
        <v>44255</v>
      </c>
      <c r="C64" s="12">
        <v>1542</v>
      </c>
      <c r="D64" s="2" t="str">
        <f>VLOOKUP(CompleteData[[#This Row],[Client_ID]], GeoIDbyClientID[], 2,FALSE)</f>
        <v>GEO1001</v>
      </c>
      <c r="E64" s="2" t="str">
        <f>INDEX(GeoNameIndex[], MATCH(CompleteData[[#This Row],[Geo_ID]], GeoNameIndex[Geo ID], 0), 2)</f>
        <v>NAM</v>
      </c>
      <c r="F64" s="41" t="str">
        <f>"Q" &amp; ROUNDUP(MONTH(CompleteData[Date])/3, 0) &amp; " " &amp; YEAR(CompleteData[[#This Row],[Date]])</f>
        <v>Q1 2021</v>
      </c>
    </row>
    <row r="65" spans="1:6" x14ac:dyDescent="0.2">
      <c r="A65" s="11" t="s">
        <v>49</v>
      </c>
      <c r="B65" s="11">
        <v>44227</v>
      </c>
      <c r="C65" s="12">
        <v>1804</v>
      </c>
      <c r="D65" s="2" t="str">
        <f>VLOOKUP(CompleteData[[#This Row],[Client_ID]], GeoIDbyClientID[], 2,FALSE)</f>
        <v>GEO1001</v>
      </c>
      <c r="E65" s="2" t="str">
        <f>INDEX(GeoNameIndex[], MATCH(CompleteData[[#This Row],[Geo_ID]], GeoNameIndex[Geo ID], 0), 2)</f>
        <v>NAM</v>
      </c>
      <c r="F65" s="41" t="str">
        <f>"Q" &amp; ROUNDUP(MONTH(CompleteData[Date])/3, 0) &amp; " " &amp; YEAR(CompleteData[[#This Row],[Date]])</f>
        <v>Q1 2021</v>
      </c>
    </row>
    <row r="66" spans="1:6" x14ac:dyDescent="0.2">
      <c r="A66" s="11" t="s">
        <v>35</v>
      </c>
      <c r="B66" s="11">
        <v>43861</v>
      </c>
      <c r="C66" s="12">
        <v>12887</v>
      </c>
      <c r="D66" s="2" t="str">
        <f>VLOOKUP(CompleteData[[#This Row],[Client_ID]], GeoIDbyClientID[], 2,FALSE)</f>
        <v>GEO1001</v>
      </c>
      <c r="E66" s="2" t="str">
        <f>INDEX(GeoNameIndex[], MATCH(CompleteData[[#This Row],[Geo_ID]], GeoNameIndex[Geo ID], 0), 2)</f>
        <v>NAM</v>
      </c>
      <c r="F66" s="41" t="str">
        <f>"Q" &amp; ROUNDUP(MONTH(CompleteData[Date])/3, 0) &amp; " " &amp; YEAR(CompleteData[[#This Row],[Date]])</f>
        <v>Q1 2020</v>
      </c>
    </row>
    <row r="67" spans="1:6" x14ac:dyDescent="0.2">
      <c r="A67" s="11" t="s">
        <v>35</v>
      </c>
      <c r="B67" s="11">
        <v>43890</v>
      </c>
      <c r="C67" s="12">
        <v>18411</v>
      </c>
      <c r="D67" s="2" t="str">
        <f>VLOOKUP(CompleteData[[#This Row],[Client_ID]], GeoIDbyClientID[], 2,FALSE)</f>
        <v>GEO1001</v>
      </c>
      <c r="E67" s="2" t="str">
        <f>INDEX(GeoNameIndex[], MATCH(CompleteData[[#This Row],[Geo_ID]], GeoNameIndex[Geo ID], 0), 2)</f>
        <v>NAM</v>
      </c>
      <c r="F67" s="41" t="str">
        <f>"Q" &amp; ROUNDUP(MONTH(CompleteData[Date])/3, 0) &amp; " " &amp; YEAR(CompleteData[[#This Row],[Date]])</f>
        <v>Q1 2020</v>
      </c>
    </row>
    <row r="68" spans="1:6" x14ac:dyDescent="0.2">
      <c r="A68" s="11" t="s">
        <v>35</v>
      </c>
      <c r="B68" s="11">
        <v>43921</v>
      </c>
      <c r="C68" s="12">
        <v>16571</v>
      </c>
      <c r="D68" s="2" t="str">
        <f>VLOOKUP(CompleteData[[#This Row],[Client_ID]], GeoIDbyClientID[], 2,FALSE)</f>
        <v>GEO1001</v>
      </c>
      <c r="E68" s="2" t="str">
        <f>INDEX(GeoNameIndex[], MATCH(CompleteData[[#This Row],[Geo_ID]], GeoNameIndex[Geo ID], 0), 2)</f>
        <v>NAM</v>
      </c>
      <c r="F68" s="41" t="str">
        <f>"Q" &amp; ROUNDUP(MONTH(CompleteData[Date])/3, 0) &amp; " " &amp; YEAR(CompleteData[[#This Row],[Date]])</f>
        <v>Q1 2020</v>
      </c>
    </row>
    <row r="69" spans="1:6" x14ac:dyDescent="0.2">
      <c r="A69" s="11" t="s">
        <v>35</v>
      </c>
      <c r="B69" s="11">
        <v>43951</v>
      </c>
      <c r="C69" s="12">
        <v>23929</v>
      </c>
      <c r="D69" s="2" t="str">
        <f>VLOOKUP(CompleteData[[#This Row],[Client_ID]], GeoIDbyClientID[], 2,FALSE)</f>
        <v>GEO1001</v>
      </c>
      <c r="E69" s="2" t="str">
        <f>INDEX(GeoNameIndex[], MATCH(CompleteData[[#This Row],[Geo_ID]], GeoNameIndex[Geo ID], 0), 2)</f>
        <v>NAM</v>
      </c>
      <c r="F69" s="41" t="str">
        <f>"Q" &amp; ROUNDUP(MONTH(CompleteData[Date])/3, 0) &amp; " " &amp; YEAR(CompleteData[[#This Row],[Date]])</f>
        <v>Q2 2020</v>
      </c>
    </row>
    <row r="70" spans="1:6" x14ac:dyDescent="0.2">
      <c r="A70" s="11" t="s">
        <v>35</v>
      </c>
      <c r="B70" s="11">
        <v>43982</v>
      </c>
      <c r="C70" s="12">
        <v>18409</v>
      </c>
      <c r="D70" s="2" t="str">
        <f>VLOOKUP(CompleteData[[#This Row],[Client_ID]], GeoIDbyClientID[], 2,FALSE)</f>
        <v>GEO1001</v>
      </c>
      <c r="E70" s="2" t="str">
        <f>INDEX(GeoNameIndex[], MATCH(CompleteData[[#This Row],[Geo_ID]], GeoNameIndex[Geo ID], 0), 2)</f>
        <v>NAM</v>
      </c>
      <c r="F70" s="41" t="str">
        <f>"Q" &amp; ROUNDUP(MONTH(CompleteData[Date])/3, 0) &amp; " " &amp; YEAR(CompleteData[[#This Row],[Date]])</f>
        <v>Q2 2020</v>
      </c>
    </row>
    <row r="71" spans="1:6" x14ac:dyDescent="0.2">
      <c r="A71" s="11" t="s">
        <v>35</v>
      </c>
      <c r="B71" s="11">
        <v>44012</v>
      </c>
      <c r="C71" s="12">
        <v>16572</v>
      </c>
      <c r="D71" s="2" t="str">
        <f>VLOOKUP(CompleteData[[#This Row],[Client_ID]], GeoIDbyClientID[], 2,FALSE)</f>
        <v>GEO1001</v>
      </c>
      <c r="E71" s="2" t="str">
        <f>INDEX(GeoNameIndex[], MATCH(CompleteData[[#This Row],[Geo_ID]], GeoNameIndex[Geo ID], 0), 2)</f>
        <v>NAM</v>
      </c>
      <c r="F71" s="41" t="str">
        <f>"Q" &amp; ROUNDUP(MONTH(CompleteData[Date])/3, 0) &amp; " " &amp; YEAR(CompleteData[[#This Row],[Date]])</f>
        <v>Q2 2020</v>
      </c>
    </row>
    <row r="72" spans="1:6" x14ac:dyDescent="0.2">
      <c r="A72" s="11" t="s">
        <v>35</v>
      </c>
      <c r="B72" s="11">
        <v>44043</v>
      </c>
      <c r="C72" s="12">
        <v>11044</v>
      </c>
      <c r="D72" s="2" t="str">
        <f>VLOOKUP(CompleteData[[#This Row],[Client_ID]], GeoIDbyClientID[], 2,FALSE)</f>
        <v>GEO1001</v>
      </c>
      <c r="E72" s="2" t="str">
        <f>INDEX(GeoNameIndex[], MATCH(CompleteData[[#This Row],[Geo_ID]], GeoNameIndex[Geo ID], 0), 2)</f>
        <v>NAM</v>
      </c>
      <c r="F72" s="41" t="str">
        <f>"Q" &amp; ROUNDUP(MONTH(CompleteData[Date])/3, 0) &amp; " " &amp; YEAR(CompleteData[[#This Row],[Date]])</f>
        <v>Q3 2020</v>
      </c>
    </row>
    <row r="73" spans="1:6" x14ac:dyDescent="0.2">
      <c r="A73" s="11" t="s">
        <v>35</v>
      </c>
      <c r="B73" s="11">
        <v>44074</v>
      </c>
      <c r="C73" s="12">
        <v>12885</v>
      </c>
      <c r="D73" s="2" t="str">
        <f>VLOOKUP(CompleteData[[#This Row],[Client_ID]], GeoIDbyClientID[], 2,FALSE)</f>
        <v>GEO1001</v>
      </c>
      <c r="E73" s="2" t="str">
        <f>INDEX(GeoNameIndex[], MATCH(CompleteData[[#This Row],[Geo_ID]], GeoNameIndex[Geo ID], 0), 2)</f>
        <v>NAM</v>
      </c>
      <c r="F73" s="41" t="str">
        <f>"Q" &amp; ROUNDUP(MONTH(CompleteData[Date])/3, 0) &amp; " " &amp; YEAR(CompleteData[[#This Row],[Date]])</f>
        <v>Q3 2020</v>
      </c>
    </row>
    <row r="74" spans="1:6" x14ac:dyDescent="0.2">
      <c r="A74" s="11" t="s">
        <v>35</v>
      </c>
      <c r="B74" s="11">
        <v>44104</v>
      </c>
      <c r="C74" s="12">
        <v>9208</v>
      </c>
      <c r="D74" s="2" t="str">
        <f>VLOOKUP(CompleteData[[#This Row],[Client_ID]], GeoIDbyClientID[], 2,FALSE)</f>
        <v>GEO1001</v>
      </c>
      <c r="E74" s="2" t="str">
        <f>INDEX(GeoNameIndex[], MATCH(CompleteData[[#This Row],[Geo_ID]], GeoNameIndex[Geo ID], 0), 2)</f>
        <v>NAM</v>
      </c>
      <c r="F74" s="41" t="str">
        <f>"Q" &amp; ROUNDUP(MONTH(CompleteData[Date])/3, 0) &amp; " " &amp; YEAR(CompleteData[[#This Row],[Date]])</f>
        <v>Q3 2020</v>
      </c>
    </row>
    <row r="75" spans="1:6" x14ac:dyDescent="0.2">
      <c r="A75" s="11" t="s">
        <v>35</v>
      </c>
      <c r="B75" s="11">
        <v>44135</v>
      </c>
      <c r="C75" s="12">
        <v>14725</v>
      </c>
      <c r="D75" s="2" t="str">
        <f>VLOOKUP(CompleteData[[#This Row],[Client_ID]], GeoIDbyClientID[], 2,FALSE)</f>
        <v>GEO1001</v>
      </c>
      <c r="E75" s="2" t="str">
        <f>INDEX(GeoNameIndex[], MATCH(CompleteData[[#This Row],[Geo_ID]], GeoNameIndex[Geo ID], 0), 2)</f>
        <v>NAM</v>
      </c>
      <c r="F75" s="41" t="str">
        <f>"Q" &amp; ROUNDUP(MONTH(CompleteData[Date])/3, 0) &amp; " " &amp; YEAR(CompleteData[[#This Row],[Date]])</f>
        <v>Q4 2020</v>
      </c>
    </row>
    <row r="76" spans="1:6" x14ac:dyDescent="0.2">
      <c r="A76" s="11" t="s">
        <v>35</v>
      </c>
      <c r="B76" s="11">
        <v>44165</v>
      </c>
      <c r="C76" s="12">
        <v>12888</v>
      </c>
      <c r="D76" s="2" t="str">
        <f>VLOOKUP(CompleteData[[#This Row],[Client_ID]], GeoIDbyClientID[], 2,FALSE)</f>
        <v>GEO1001</v>
      </c>
      <c r="E76" s="2" t="str">
        <f>INDEX(GeoNameIndex[], MATCH(CompleteData[[#This Row],[Geo_ID]], GeoNameIndex[Geo ID], 0), 2)</f>
        <v>NAM</v>
      </c>
      <c r="F76" s="41" t="str">
        <f>"Q" &amp; ROUNDUP(MONTH(CompleteData[Date])/3, 0) &amp; " " &amp; YEAR(CompleteData[[#This Row],[Date]])</f>
        <v>Q4 2020</v>
      </c>
    </row>
    <row r="77" spans="1:6" x14ac:dyDescent="0.2">
      <c r="A77" s="11" t="s">
        <v>35</v>
      </c>
      <c r="B77" s="11">
        <v>44196</v>
      </c>
      <c r="C77" s="12">
        <v>16571</v>
      </c>
      <c r="D77" s="2" t="str">
        <f>VLOOKUP(CompleteData[[#This Row],[Client_ID]], GeoIDbyClientID[], 2,FALSE)</f>
        <v>GEO1001</v>
      </c>
      <c r="E77" s="2" t="str">
        <f>INDEX(GeoNameIndex[], MATCH(CompleteData[[#This Row],[Geo_ID]], GeoNameIndex[Geo ID], 0), 2)</f>
        <v>NAM</v>
      </c>
      <c r="F77" s="41" t="str">
        <f>"Q" &amp; ROUNDUP(MONTH(CompleteData[Date])/3, 0) &amp; " " &amp; YEAR(CompleteData[[#This Row],[Date]])</f>
        <v>Q4 2020</v>
      </c>
    </row>
    <row r="78" spans="1:6" x14ac:dyDescent="0.2">
      <c r="A78" s="11" t="s">
        <v>35</v>
      </c>
      <c r="B78" s="11">
        <v>44377</v>
      </c>
      <c r="C78" s="12">
        <v>17235</v>
      </c>
      <c r="D78" s="2" t="str">
        <f>VLOOKUP(CompleteData[[#This Row],[Client_ID]], GeoIDbyClientID[], 2,FALSE)</f>
        <v>GEO1001</v>
      </c>
      <c r="E78" s="2" t="str">
        <f>INDEX(GeoNameIndex[], MATCH(CompleteData[[#This Row],[Geo_ID]], GeoNameIndex[Geo ID], 0), 2)</f>
        <v>NAM</v>
      </c>
      <c r="F78" s="41" t="str">
        <f>"Q" &amp; ROUNDUP(MONTH(CompleteData[Date])/3, 0) &amp; " " &amp; YEAR(CompleteData[[#This Row],[Date]])</f>
        <v>Q2 2021</v>
      </c>
    </row>
    <row r="79" spans="1:6" x14ac:dyDescent="0.2">
      <c r="A79" s="11" t="s">
        <v>35</v>
      </c>
      <c r="B79" s="11">
        <v>44347</v>
      </c>
      <c r="C79" s="12">
        <v>19146</v>
      </c>
      <c r="D79" s="2" t="str">
        <f>VLOOKUP(CompleteData[[#This Row],[Client_ID]], GeoIDbyClientID[], 2,FALSE)</f>
        <v>GEO1001</v>
      </c>
      <c r="E79" s="2" t="str">
        <f>INDEX(GeoNameIndex[], MATCH(CompleteData[[#This Row],[Geo_ID]], GeoNameIndex[Geo ID], 0), 2)</f>
        <v>NAM</v>
      </c>
      <c r="F79" s="41" t="str">
        <f>"Q" &amp; ROUNDUP(MONTH(CompleteData[Date])/3, 0) &amp; " " &amp; YEAR(CompleteData[[#This Row],[Date]])</f>
        <v>Q2 2021</v>
      </c>
    </row>
    <row r="80" spans="1:6" x14ac:dyDescent="0.2">
      <c r="A80" s="11" t="s">
        <v>35</v>
      </c>
      <c r="B80" s="11">
        <v>44316</v>
      </c>
      <c r="C80" s="12">
        <v>23690</v>
      </c>
      <c r="D80" s="2" t="str">
        <f>VLOOKUP(CompleteData[[#This Row],[Client_ID]], GeoIDbyClientID[], 2,FALSE)</f>
        <v>GEO1001</v>
      </c>
      <c r="E80" s="2" t="str">
        <f>INDEX(GeoNameIndex[], MATCH(CompleteData[[#This Row],[Geo_ID]], GeoNameIndex[Geo ID], 0), 2)</f>
        <v>NAM</v>
      </c>
      <c r="F80" s="41" t="str">
        <f>"Q" &amp; ROUNDUP(MONTH(CompleteData[Date])/3, 0) &amp; " " &amp; YEAR(CompleteData[[#This Row],[Date]])</f>
        <v>Q2 2021</v>
      </c>
    </row>
    <row r="81" spans="1:6" x14ac:dyDescent="0.2">
      <c r="A81" s="11" t="s">
        <v>35</v>
      </c>
      <c r="B81" s="11">
        <v>44286</v>
      </c>
      <c r="C81" s="12">
        <v>17229</v>
      </c>
      <c r="D81" s="2" t="str">
        <f>VLOOKUP(CompleteData[[#This Row],[Client_ID]], GeoIDbyClientID[], 2,FALSE)</f>
        <v>GEO1001</v>
      </c>
      <c r="E81" s="2" t="str">
        <f>INDEX(GeoNameIndex[], MATCH(CompleteData[[#This Row],[Geo_ID]], GeoNameIndex[Geo ID], 0), 2)</f>
        <v>NAM</v>
      </c>
      <c r="F81" s="41" t="str">
        <f>"Q" &amp; ROUNDUP(MONTH(CompleteData[Date])/3, 0) &amp; " " &amp; YEAR(CompleteData[[#This Row],[Date]])</f>
        <v>Q1 2021</v>
      </c>
    </row>
    <row r="82" spans="1:6" x14ac:dyDescent="0.2">
      <c r="A82" s="11" t="s">
        <v>35</v>
      </c>
      <c r="B82" s="11">
        <v>44255</v>
      </c>
      <c r="C82" s="12">
        <v>19330</v>
      </c>
      <c r="D82" s="2" t="str">
        <f>VLOOKUP(CompleteData[[#This Row],[Client_ID]], GeoIDbyClientID[], 2,FALSE)</f>
        <v>GEO1001</v>
      </c>
      <c r="E82" s="2" t="str">
        <f>INDEX(GeoNameIndex[], MATCH(CompleteData[[#This Row],[Geo_ID]], GeoNameIndex[Geo ID], 0), 2)</f>
        <v>NAM</v>
      </c>
      <c r="F82" s="41" t="str">
        <f>"Q" &amp; ROUNDUP(MONTH(CompleteData[Date])/3, 0) &amp; " " &amp; YEAR(CompleteData[[#This Row],[Date]])</f>
        <v>Q1 2021</v>
      </c>
    </row>
    <row r="83" spans="1:6" x14ac:dyDescent="0.2">
      <c r="A83" s="11" t="s">
        <v>35</v>
      </c>
      <c r="B83" s="11">
        <v>44227</v>
      </c>
      <c r="C83" s="12">
        <v>12826</v>
      </c>
      <c r="D83" s="2" t="str">
        <f>VLOOKUP(CompleteData[[#This Row],[Client_ID]], GeoIDbyClientID[], 2,FALSE)</f>
        <v>GEO1001</v>
      </c>
      <c r="E83" s="2" t="str">
        <f>INDEX(GeoNameIndex[], MATCH(CompleteData[[#This Row],[Geo_ID]], GeoNameIndex[Geo ID], 0), 2)</f>
        <v>NAM</v>
      </c>
      <c r="F83" s="41" t="str">
        <f>"Q" &amp; ROUNDUP(MONTH(CompleteData[Date])/3, 0) &amp; " " &amp; YEAR(CompleteData[[#This Row],[Date]])</f>
        <v>Q1 2021</v>
      </c>
    </row>
    <row r="84" spans="1:6" x14ac:dyDescent="0.2">
      <c r="A84" s="11" t="s">
        <v>44</v>
      </c>
      <c r="B84" s="11">
        <v>44104</v>
      </c>
      <c r="C84" s="12">
        <v>1249</v>
      </c>
      <c r="D84" s="2" t="str">
        <f>VLOOKUP(CompleteData[[#This Row],[Client_ID]], GeoIDbyClientID[], 2,FALSE)</f>
        <v>GEO1004</v>
      </c>
      <c r="E84" s="2" t="str">
        <f>INDEX(GeoNameIndex[], MATCH(CompleteData[[#This Row],[Geo_ID]], GeoNameIndex[Geo ID], 0), 2)</f>
        <v>LATAM</v>
      </c>
      <c r="F84" s="41" t="str">
        <f>"Q" &amp; ROUNDUP(MONTH(CompleteData[Date])/3, 0) &amp; " " &amp; YEAR(CompleteData[[#This Row],[Date]])</f>
        <v>Q3 2020</v>
      </c>
    </row>
    <row r="85" spans="1:6" x14ac:dyDescent="0.2">
      <c r="A85" s="11" t="s">
        <v>44</v>
      </c>
      <c r="B85" s="11">
        <v>44135</v>
      </c>
      <c r="C85" s="12">
        <v>913</v>
      </c>
      <c r="D85" s="2" t="str">
        <f>VLOOKUP(CompleteData[[#This Row],[Client_ID]], GeoIDbyClientID[], 2,FALSE)</f>
        <v>GEO1004</v>
      </c>
      <c r="E85" s="2" t="str">
        <f>INDEX(GeoNameIndex[], MATCH(CompleteData[[#This Row],[Geo_ID]], GeoNameIndex[Geo ID], 0), 2)</f>
        <v>LATAM</v>
      </c>
      <c r="F85" s="41" t="str">
        <f>"Q" &amp; ROUNDUP(MONTH(CompleteData[Date])/3, 0) &amp; " " &amp; YEAR(CompleteData[[#This Row],[Date]])</f>
        <v>Q4 2020</v>
      </c>
    </row>
    <row r="86" spans="1:6" x14ac:dyDescent="0.2">
      <c r="A86" s="11" t="s">
        <v>44</v>
      </c>
      <c r="B86" s="11">
        <v>44165</v>
      </c>
      <c r="C86" s="12">
        <v>1574</v>
      </c>
      <c r="D86" s="2" t="str">
        <f>VLOOKUP(CompleteData[[#This Row],[Client_ID]], GeoIDbyClientID[], 2,FALSE)</f>
        <v>GEO1004</v>
      </c>
      <c r="E86" s="2" t="str">
        <f>INDEX(GeoNameIndex[], MATCH(CompleteData[[#This Row],[Geo_ID]], GeoNameIndex[Geo ID], 0), 2)</f>
        <v>LATAM</v>
      </c>
      <c r="F86" s="41" t="str">
        <f>"Q" &amp; ROUNDUP(MONTH(CompleteData[Date])/3, 0) &amp; " " &amp; YEAR(CompleteData[[#This Row],[Date]])</f>
        <v>Q4 2020</v>
      </c>
    </row>
    <row r="87" spans="1:6" x14ac:dyDescent="0.2">
      <c r="A87" s="11" t="s">
        <v>44</v>
      </c>
      <c r="B87" s="11">
        <v>44196</v>
      </c>
      <c r="C87" s="12">
        <v>1082</v>
      </c>
      <c r="D87" s="2" t="str">
        <f>VLOOKUP(CompleteData[[#This Row],[Client_ID]], GeoIDbyClientID[], 2,FALSE)</f>
        <v>GEO1004</v>
      </c>
      <c r="E87" s="2" t="str">
        <f>INDEX(GeoNameIndex[], MATCH(CompleteData[[#This Row],[Geo_ID]], GeoNameIndex[Geo ID], 0), 2)</f>
        <v>LATAM</v>
      </c>
      <c r="F87" s="41" t="str">
        <f>"Q" &amp; ROUNDUP(MONTH(CompleteData[Date])/3, 0) &amp; " " &amp; YEAR(CompleteData[[#This Row],[Date]])</f>
        <v>Q4 2020</v>
      </c>
    </row>
    <row r="88" spans="1:6" x14ac:dyDescent="0.2">
      <c r="A88" s="11" t="s">
        <v>44</v>
      </c>
      <c r="B88" s="11">
        <v>44286</v>
      </c>
      <c r="C88" s="12">
        <v>1945</v>
      </c>
      <c r="D88" s="2" t="str">
        <f>VLOOKUP(CompleteData[[#This Row],[Client_ID]], GeoIDbyClientID[], 2,FALSE)</f>
        <v>GEO1004</v>
      </c>
      <c r="E88" s="2" t="str">
        <f>INDEX(GeoNameIndex[], MATCH(CompleteData[[#This Row],[Geo_ID]], GeoNameIndex[Geo ID], 0), 2)</f>
        <v>LATAM</v>
      </c>
      <c r="F88" s="41" t="str">
        <f>"Q" &amp; ROUNDUP(MONTH(CompleteData[Date])/3, 0) &amp; " " &amp; YEAR(CompleteData[[#This Row],[Date]])</f>
        <v>Q1 2021</v>
      </c>
    </row>
    <row r="89" spans="1:6" x14ac:dyDescent="0.2">
      <c r="A89" s="11" t="s">
        <v>44</v>
      </c>
      <c r="B89" s="11">
        <v>44255</v>
      </c>
      <c r="C89" s="12">
        <v>1296</v>
      </c>
      <c r="D89" s="2" t="str">
        <f>VLOOKUP(CompleteData[[#This Row],[Client_ID]], GeoIDbyClientID[], 2,FALSE)</f>
        <v>GEO1004</v>
      </c>
      <c r="E89" s="2" t="str">
        <f>INDEX(GeoNameIndex[], MATCH(CompleteData[[#This Row],[Geo_ID]], GeoNameIndex[Geo ID], 0), 2)</f>
        <v>LATAM</v>
      </c>
      <c r="F89" s="41" t="str">
        <f>"Q" &amp; ROUNDUP(MONTH(CompleteData[Date])/3, 0) &amp; " " &amp; YEAR(CompleteData[[#This Row],[Date]])</f>
        <v>Q1 2021</v>
      </c>
    </row>
    <row r="90" spans="1:6" x14ac:dyDescent="0.2">
      <c r="A90" s="11" t="s">
        <v>44</v>
      </c>
      <c r="B90" s="11">
        <v>44227</v>
      </c>
      <c r="C90" s="12">
        <v>1568</v>
      </c>
      <c r="D90" s="2" t="str">
        <f>VLOOKUP(CompleteData[[#This Row],[Client_ID]], GeoIDbyClientID[], 2,FALSE)</f>
        <v>GEO1004</v>
      </c>
      <c r="E90" s="2" t="str">
        <f>INDEX(GeoNameIndex[], MATCH(CompleteData[[#This Row],[Geo_ID]], GeoNameIndex[Geo ID], 0), 2)</f>
        <v>LATAM</v>
      </c>
      <c r="F90" s="41" t="str">
        <f>"Q" &amp; ROUNDUP(MONTH(CompleteData[Date])/3, 0) &amp; " " &amp; YEAR(CompleteData[[#This Row],[Date]])</f>
        <v>Q1 2021</v>
      </c>
    </row>
    <row r="91" spans="1:6" x14ac:dyDescent="0.2">
      <c r="A91" s="11" t="s">
        <v>28</v>
      </c>
      <c r="B91" s="11">
        <v>43861</v>
      </c>
      <c r="C91" s="12">
        <v>756</v>
      </c>
      <c r="D91" s="2" t="str">
        <f>VLOOKUP(CompleteData[[#This Row],[Client_ID]], GeoIDbyClientID[], 2,FALSE)</f>
        <v>GEO1004</v>
      </c>
      <c r="E91" s="2" t="str">
        <f>INDEX(GeoNameIndex[], MATCH(CompleteData[[#This Row],[Geo_ID]], GeoNameIndex[Geo ID], 0), 2)</f>
        <v>LATAM</v>
      </c>
      <c r="F91" s="41" t="str">
        <f>"Q" &amp; ROUNDUP(MONTH(CompleteData[Date])/3, 0) &amp; " " &amp; YEAR(CompleteData[[#This Row],[Date]])</f>
        <v>Q1 2020</v>
      </c>
    </row>
    <row r="92" spans="1:6" x14ac:dyDescent="0.2">
      <c r="A92" s="11" t="s">
        <v>28</v>
      </c>
      <c r="B92" s="11">
        <v>43890</v>
      </c>
      <c r="C92" s="12">
        <v>954</v>
      </c>
      <c r="D92" s="2" t="str">
        <f>VLOOKUP(CompleteData[[#This Row],[Client_ID]], GeoIDbyClientID[], 2,FALSE)</f>
        <v>GEO1004</v>
      </c>
      <c r="E92" s="2" t="str">
        <f>INDEX(GeoNameIndex[], MATCH(CompleteData[[#This Row],[Geo_ID]], GeoNameIndex[Geo ID], 0), 2)</f>
        <v>LATAM</v>
      </c>
      <c r="F92" s="41" t="str">
        <f>"Q" &amp; ROUNDUP(MONTH(CompleteData[Date])/3, 0) &amp; " " &amp; YEAR(CompleteData[[#This Row],[Date]])</f>
        <v>Q1 2020</v>
      </c>
    </row>
    <row r="93" spans="1:6" x14ac:dyDescent="0.2">
      <c r="A93" s="11" t="s">
        <v>28</v>
      </c>
      <c r="B93" s="11">
        <v>43921</v>
      </c>
      <c r="C93" s="12">
        <v>955</v>
      </c>
      <c r="D93" s="2" t="str">
        <f>VLOOKUP(CompleteData[[#This Row],[Client_ID]], GeoIDbyClientID[], 2,FALSE)</f>
        <v>GEO1004</v>
      </c>
      <c r="E93" s="2" t="str">
        <f>INDEX(GeoNameIndex[], MATCH(CompleteData[[#This Row],[Geo_ID]], GeoNameIndex[Geo ID], 0), 2)</f>
        <v>LATAM</v>
      </c>
      <c r="F93" s="41" t="str">
        <f>"Q" &amp; ROUNDUP(MONTH(CompleteData[Date])/3, 0) &amp; " " &amp; YEAR(CompleteData[[#This Row],[Date]])</f>
        <v>Q1 2020</v>
      </c>
    </row>
    <row r="94" spans="1:6" x14ac:dyDescent="0.2">
      <c r="A94" s="11" t="s">
        <v>28</v>
      </c>
      <c r="B94" s="11">
        <v>43951</v>
      </c>
      <c r="C94" s="12">
        <v>1261</v>
      </c>
      <c r="D94" s="2" t="str">
        <f>VLOOKUP(CompleteData[[#This Row],[Client_ID]], GeoIDbyClientID[], 2,FALSE)</f>
        <v>GEO1004</v>
      </c>
      <c r="E94" s="2" t="str">
        <f>INDEX(GeoNameIndex[], MATCH(CompleteData[[#This Row],[Geo_ID]], GeoNameIndex[Geo ID], 0), 2)</f>
        <v>LATAM</v>
      </c>
      <c r="F94" s="41" t="str">
        <f>"Q" &amp; ROUNDUP(MONTH(CompleteData[Date])/3, 0) &amp; " " &amp; YEAR(CompleteData[[#This Row],[Date]])</f>
        <v>Q2 2020</v>
      </c>
    </row>
    <row r="95" spans="1:6" x14ac:dyDescent="0.2">
      <c r="A95" s="11" t="s">
        <v>28</v>
      </c>
      <c r="B95" s="11">
        <v>43982</v>
      </c>
      <c r="C95" s="12">
        <v>1058</v>
      </c>
      <c r="D95" s="2" t="str">
        <f>VLOOKUP(CompleteData[[#This Row],[Client_ID]], GeoIDbyClientID[], 2,FALSE)</f>
        <v>GEO1004</v>
      </c>
      <c r="E95" s="2" t="str">
        <f>INDEX(GeoNameIndex[], MATCH(CompleteData[[#This Row],[Geo_ID]], GeoNameIndex[Geo ID], 0), 2)</f>
        <v>LATAM</v>
      </c>
      <c r="F95" s="41" t="str">
        <f>"Q" &amp; ROUNDUP(MONTH(CompleteData[Date])/3, 0) &amp; " " &amp; YEAR(CompleteData[[#This Row],[Date]])</f>
        <v>Q2 2020</v>
      </c>
    </row>
    <row r="96" spans="1:6" x14ac:dyDescent="0.2">
      <c r="A96" s="11" t="s">
        <v>28</v>
      </c>
      <c r="B96" s="11">
        <v>44012</v>
      </c>
      <c r="C96" s="12">
        <v>855</v>
      </c>
      <c r="D96" s="2" t="str">
        <f>VLOOKUP(CompleteData[[#This Row],[Client_ID]], GeoIDbyClientID[], 2,FALSE)</f>
        <v>GEO1004</v>
      </c>
      <c r="E96" s="2" t="str">
        <f>INDEX(GeoNameIndex[], MATCH(CompleteData[[#This Row],[Geo_ID]], GeoNameIndex[Geo ID], 0), 2)</f>
        <v>LATAM</v>
      </c>
      <c r="F96" s="41" t="str">
        <f>"Q" &amp; ROUNDUP(MONTH(CompleteData[Date])/3, 0) &amp; " " &amp; YEAR(CompleteData[[#This Row],[Date]])</f>
        <v>Q2 2020</v>
      </c>
    </row>
    <row r="97" spans="1:6" x14ac:dyDescent="0.2">
      <c r="A97" s="11" t="s">
        <v>28</v>
      </c>
      <c r="B97" s="11">
        <v>44043</v>
      </c>
      <c r="C97" s="12">
        <v>654</v>
      </c>
      <c r="D97" s="2" t="str">
        <f>VLOOKUP(CompleteData[[#This Row],[Client_ID]], GeoIDbyClientID[], 2,FALSE)</f>
        <v>GEO1004</v>
      </c>
      <c r="E97" s="2" t="str">
        <f>INDEX(GeoNameIndex[], MATCH(CompleteData[[#This Row],[Geo_ID]], GeoNameIndex[Geo ID], 0), 2)</f>
        <v>LATAM</v>
      </c>
      <c r="F97" s="41" t="str">
        <f>"Q" &amp; ROUNDUP(MONTH(CompleteData[Date])/3, 0) &amp; " " &amp; YEAR(CompleteData[[#This Row],[Date]])</f>
        <v>Q3 2020</v>
      </c>
    </row>
    <row r="98" spans="1:6" x14ac:dyDescent="0.2">
      <c r="A98" s="11" t="s">
        <v>28</v>
      </c>
      <c r="B98" s="11">
        <v>44074</v>
      </c>
      <c r="C98" s="12">
        <v>656</v>
      </c>
      <c r="D98" s="2" t="str">
        <f>VLOOKUP(CompleteData[[#This Row],[Client_ID]], GeoIDbyClientID[], 2,FALSE)</f>
        <v>GEO1004</v>
      </c>
      <c r="E98" s="2" t="str">
        <f>INDEX(GeoNameIndex[], MATCH(CompleteData[[#This Row],[Geo_ID]], GeoNameIndex[Geo ID], 0), 2)</f>
        <v>LATAM</v>
      </c>
      <c r="F98" s="41" t="str">
        <f>"Q" &amp; ROUNDUP(MONTH(CompleteData[Date])/3, 0) &amp; " " &amp; YEAR(CompleteData[[#This Row],[Date]])</f>
        <v>Q3 2020</v>
      </c>
    </row>
    <row r="99" spans="1:6" x14ac:dyDescent="0.2">
      <c r="A99" s="11" t="s">
        <v>28</v>
      </c>
      <c r="B99" s="11">
        <v>44104</v>
      </c>
      <c r="C99" s="12">
        <v>554</v>
      </c>
      <c r="D99" s="2" t="str">
        <f>VLOOKUP(CompleteData[[#This Row],[Client_ID]], GeoIDbyClientID[], 2,FALSE)</f>
        <v>GEO1004</v>
      </c>
      <c r="E99" s="2" t="str">
        <f>INDEX(GeoNameIndex[], MATCH(CompleteData[[#This Row],[Geo_ID]], GeoNameIndex[Geo ID], 0), 2)</f>
        <v>LATAM</v>
      </c>
      <c r="F99" s="41" t="str">
        <f>"Q" &amp; ROUNDUP(MONTH(CompleteData[Date])/3, 0) &amp; " " &amp; YEAR(CompleteData[[#This Row],[Date]])</f>
        <v>Q3 2020</v>
      </c>
    </row>
    <row r="100" spans="1:6" x14ac:dyDescent="0.2">
      <c r="A100" s="11" t="s">
        <v>28</v>
      </c>
      <c r="B100" s="11">
        <v>44135</v>
      </c>
      <c r="C100" s="12">
        <v>760</v>
      </c>
      <c r="D100" s="2" t="str">
        <f>VLOOKUP(CompleteData[[#This Row],[Client_ID]], GeoIDbyClientID[], 2,FALSE)</f>
        <v>GEO1004</v>
      </c>
      <c r="E100" s="2" t="str">
        <f>INDEX(GeoNameIndex[], MATCH(CompleteData[[#This Row],[Geo_ID]], GeoNameIndex[Geo ID], 0), 2)</f>
        <v>LATAM</v>
      </c>
      <c r="F100" s="41" t="str">
        <f>"Q" &amp; ROUNDUP(MONTH(CompleteData[Date])/3, 0) &amp; " " &amp; YEAR(CompleteData[[#This Row],[Date]])</f>
        <v>Q4 2020</v>
      </c>
    </row>
    <row r="101" spans="1:6" x14ac:dyDescent="0.2">
      <c r="A101" s="11" t="s">
        <v>28</v>
      </c>
      <c r="B101" s="11">
        <v>44165</v>
      </c>
      <c r="C101" s="12">
        <v>759</v>
      </c>
      <c r="D101" s="2" t="str">
        <f>VLOOKUP(CompleteData[[#This Row],[Client_ID]], GeoIDbyClientID[], 2,FALSE)</f>
        <v>GEO1004</v>
      </c>
      <c r="E101" s="2" t="str">
        <f>INDEX(GeoNameIndex[], MATCH(CompleteData[[#This Row],[Geo_ID]], GeoNameIndex[Geo ID], 0), 2)</f>
        <v>LATAM</v>
      </c>
      <c r="F101" s="41" t="str">
        <f>"Q" &amp; ROUNDUP(MONTH(CompleteData[Date])/3, 0) &amp; " " &amp; YEAR(CompleteData[[#This Row],[Date]])</f>
        <v>Q4 2020</v>
      </c>
    </row>
    <row r="102" spans="1:6" x14ac:dyDescent="0.2">
      <c r="A102" s="11" t="s">
        <v>28</v>
      </c>
      <c r="B102" s="11">
        <v>44196</v>
      </c>
      <c r="C102" s="12">
        <v>857</v>
      </c>
      <c r="D102" s="2" t="str">
        <f>VLOOKUP(CompleteData[[#This Row],[Client_ID]], GeoIDbyClientID[], 2,FALSE)</f>
        <v>GEO1004</v>
      </c>
      <c r="E102" s="2" t="str">
        <f>INDEX(GeoNameIndex[], MATCH(CompleteData[[#This Row],[Geo_ID]], GeoNameIndex[Geo ID], 0), 2)</f>
        <v>LATAM</v>
      </c>
      <c r="F102" s="41" t="str">
        <f>"Q" &amp; ROUNDUP(MONTH(CompleteData[Date])/3, 0) &amp; " " &amp; YEAR(CompleteData[[#This Row],[Date]])</f>
        <v>Q4 2020</v>
      </c>
    </row>
    <row r="103" spans="1:6" x14ac:dyDescent="0.2">
      <c r="A103" s="11" t="s">
        <v>28</v>
      </c>
      <c r="B103" s="11">
        <v>44377</v>
      </c>
      <c r="C103" s="12">
        <v>865</v>
      </c>
      <c r="D103" s="2" t="str">
        <f>VLOOKUP(CompleteData[[#This Row],[Client_ID]], GeoIDbyClientID[], 2,FALSE)</f>
        <v>GEO1004</v>
      </c>
      <c r="E103" s="2" t="str">
        <f>INDEX(GeoNameIndex[], MATCH(CompleteData[[#This Row],[Geo_ID]], GeoNameIndex[Geo ID], 0), 2)</f>
        <v>LATAM</v>
      </c>
      <c r="F103" s="41" t="str">
        <f>"Q" &amp; ROUNDUP(MONTH(CompleteData[Date])/3, 0) &amp; " " &amp; YEAR(CompleteData[[#This Row],[Date]])</f>
        <v>Q2 2021</v>
      </c>
    </row>
    <row r="104" spans="1:6" x14ac:dyDescent="0.2">
      <c r="A104" s="11" t="s">
        <v>28</v>
      </c>
      <c r="B104" s="11">
        <v>44347</v>
      </c>
      <c r="C104" s="12">
        <v>1078</v>
      </c>
      <c r="D104" s="2" t="str">
        <f>VLOOKUP(CompleteData[[#This Row],[Client_ID]], GeoIDbyClientID[], 2,FALSE)</f>
        <v>GEO1004</v>
      </c>
      <c r="E104" s="2" t="str">
        <f>INDEX(GeoNameIndex[], MATCH(CompleteData[[#This Row],[Geo_ID]], GeoNameIndex[Geo ID], 0), 2)</f>
        <v>LATAM</v>
      </c>
      <c r="F104" s="41" t="str">
        <f>"Q" &amp; ROUNDUP(MONTH(CompleteData[Date])/3, 0) &amp; " " &amp; YEAR(CompleteData[[#This Row],[Date]])</f>
        <v>Q2 2021</v>
      </c>
    </row>
    <row r="105" spans="1:6" x14ac:dyDescent="0.2">
      <c r="A105" s="11" t="s">
        <v>28</v>
      </c>
      <c r="B105" s="11">
        <v>44316</v>
      </c>
      <c r="C105" s="12">
        <v>1305</v>
      </c>
      <c r="D105" s="2" t="str">
        <f>VLOOKUP(CompleteData[[#This Row],[Client_ID]], GeoIDbyClientID[], 2,FALSE)</f>
        <v>GEO1004</v>
      </c>
      <c r="E105" s="2" t="str">
        <f>INDEX(GeoNameIndex[], MATCH(CompleteData[[#This Row],[Geo_ID]], GeoNameIndex[Geo ID], 0), 2)</f>
        <v>LATAM</v>
      </c>
      <c r="F105" s="41" t="str">
        <f>"Q" &amp; ROUNDUP(MONTH(CompleteData[Date])/3, 0) &amp; " " &amp; YEAR(CompleteData[[#This Row],[Date]])</f>
        <v>Q2 2021</v>
      </c>
    </row>
    <row r="106" spans="1:6" x14ac:dyDescent="0.2">
      <c r="A106" s="11" t="s">
        <v>28</v>
      </c>
      <c r="B106" s="11">
        <v>44286</v>
      </c>
      <c r="C106" s="12">
        <v>950</v>
      </c>
      <c r="D106" s="2" t="str">
        <f>VLOOKUP(CompleteData[[#This Row],[Client_ID]], GeoIDbyClientID[], 2,FALSE)</f>
        <v>GEO1004</v>
      </c>
      <c r="E106" s="2" t="str">
        <f>INDEX(GeoNameIndex[], MATCH(CompleteData[[#This Row],[Geo_ID]], GeoNameIndex[Geo ID], 0), 2)</f>
        <v>LATAM</v>
      </c>
      <c r="F106" s="41" t="str">
        <f>"Q" &amp; ROUNDUP(MONTH(CompleteData[Date])/3, 0) &amp; " " &amp; YEAR(CompleteData[[#This Row],[Date]])</f>
        <v>Q1 2021</v>
      </c>
    </row>
    <row r="107" spans="1:6" x14ac:dyDescent="0.2">
      <c r="A107" s="11" t="s">
        <v>28</v>
      </c>
      <c r="B107" s="11">
        <v>44255</v>
      </c>
      <c r="C107" s="12">
        <v>968</v>
      </c>
      <c r="D107" s="2" t="str">
        <f>VLOOKUP(CompleteData[[#This Row],[Client_ID]], GeoIDbyClientID[], 2,FALSE)</f>
        <v>GEO1004</v>
      </c>
      <c r="E107" s="2" t="str">
        <f>INDEX(GeoNameIndex[], MATCH(CompleteData[[#This Row],[Geo_ID]], GeoNameIndex[Geo ID], 0), 2)</f>
        <v>LATAM</v>
      </c>
      <c r="F107" s="41" t="str">
        <f>"Q" &amp; ROUNDUP(MONTH(CompleteData[Date])/3, 0) &amp; " " &amp; YEAR(CompleteData[[#This Row],[Date]])</f>
        <v>Q1 2021</v>
      </c>
    </row>
    <row r="108" spans="1:6" x14ac:dyDescent="0.2">
      <c r="A108" s="11" t="s">
        <v>28</v>
      </c>
      <c r="B108" s="11">
        <v>44227</v>
      </c>
      <c r="C108" s="12">
        <v>749</v>
      </c>
      <c r="D108" s="2" t="str">
        <f>VLOOKUP(CompleteData[[#This Row],[Client_ID]], GeoIDbyClientID[], 2,FALSE)</f>
        <v>GEO1004</v>
      </c>
      <c r="E108" s="2" t="str">
        <f>INDEX(GeoNameIndex[], MATCH(CompleteData[[#This Row],[Geo_ID]], GeoNameIndex[Geo ID], 0), 2)</f>
        <v>LATAM</v>
      </c>
      <c r="F108" s="41" t="str">
        <f>"Q" &amp; ROUNDUP(MONTH(CompleteData[Date])/3, 0) &amp; " " &amp; YEAR(CompleteData[[#This Row],[Date]])</f>
        <v>Q1 2021</v>
      </c>
    </row>
    <row r="109" spans="1:6" x14ac:dyDescent="0.2">
      <c r="A109" s="11" t="s">
        <v>30</v>
      </c>
      <c r="B109" s="11">
        <v>43861</v>
      </c>
      <c r="C109" s="12">
        <v>945</v>
      </c>
      <c r="D109" s="2" t="str">
        <f>VLOOKUP(CompleteData[[#This Row],[Client_ID]], GeoIDbyClientID[], 2,FALSE)</f>
        <v>GEO1002</v>
      </c>
      <c r="E109" s="2" t="str">
        <f>INDEX(GeoNameIndex[], MATCH(CompleteData[[#This Row],[Geo_ID]], GeoNameIndex[Geo ID], 0), 2)</f>
        <v>APAC</v>
      </c>
      <c r="F109" s="41" t="str">
        <f>"Q" &amp; ROUNDUP(MONTH(CompleteData[Date])/3, 0) &amp; " " &amp; YEAR(CompleteData[[#This Row],[Date]])</f>
        <v>Q1 2020</v>
      </c>
    </row>
    <row r="110" spans="1:6" x14ac:dyDescent="0.2">
      <c r="A110" s="11" t="s">
        <v>30</v>
      </c>
      <c r="B110" s="11">
        <v>43890</v>
      </c>
      <c r="C110" s="12">
        <v>941</v>
      </c>
      <c r="D110" s="2" t="str">
        <f>VLOOKUP(CompleteData[[#This Row],[Client_ID]], GeoIDbyClientID[], 2,FALSE)</f>
        <v>GEO1002</v>
      </c>
      <c r="E110" s="2" t="str">
        <f>INDEX(GeoNameIndex[], MATCH(CompleteData[[#This Row],[Geo_ID]], GeoNameIndex[Geo ID], 0), 2)</f>
        <v>APAC</v>
      </c>
      <c r="F110" s="41" t="str">
        <f>"Q" &amp; ROUNDUP(MONTH(CompleteData[Date])/3, 0) &amp; " " &amp; YEAR(CompleteData[[#This Row],[Date]])</f>
        <v>Q1 2020</v>
      </c>
    </row>
    <row r="111" spans="1:6" x14ac:dyDescent="0.2">
      <c r="A111" s="11" t="s">
        <v>30</v>
      </c>
      <c r="B111" s="11">
        <v>43921</v>
      </c>
      <c r="C111" s="12">
        <v>1164</v>
      </c>
      <c r="D111" s="2" t="str">
        <f>VLOOKUP(CompleteData[[#This Row],[Client_ID]], GeoIDbyClientID[], 2,FALSE)</f>
        <v>GEO1002</v>
      </c>
      <c r="E111" s="2" t="str">
        <f>INDEX(GeoNameIndex[], MATCH(CompleteData[[#This Row],[Geo_ID]], GeoNameIndex[Geo ID], 0), 2)</f>
        <v>APAC</v>
      </c>
      <c r="F111" s="41" t="str">
        <f>"Q" &amp; ROUNDUP(MONTH(CompleteData[Date])/3, 0) &amp; " " &amp; YEAR(CompleteData[[#This Row],[Date]])</f>
        <v>Q1 2020</v>
      </c>
    </row>
    <row r="112" spans="1:6" x14ac:dyDescent="0.2">
      <c r="A112" s="11" t="s">
        <v>30</v>
      </c>
      <c r="B112" s="11">
        <v>43951</v>
      </c>
      <c r="C112" s="12">
        <v>1276</v>
      </c>
      <c r="D112" s="2" t="str">
        <f>VLOOKUP(CompleteData[[#This Row],[Client_ID]], GeoIDbyClientID[], 2,FALSE)</f>
        <v>GEO1002</v>
      </c>
      <c r="E112" s="2" t="str">
        <f>INDEX(GeoNameIndex[], MATCH(CompleteData[[#This Row],[Geo_ID]], GeoNameIndex[Geo ID], 0), 2)</f>
        <v>APAC</v>
      </c>
      <c r="F112" s="41" t="str">
        <f>"Q" &amp; ROUNDUP(MONTH(CompleteData[Date])/3, 0) &amp; " " &amp; YEAR(CompleteData[[#This Row],[Date]])</f>
        <v>Q2 2020</v>
      </c>
    </row>
    <row r="113" spans="1:6" x14ac:dyDescent="0.2">
      <c r="A113" s="11" t="s">
        <v>30</v>
      </c>
      <c r="B113" s="11">
        <v>43982</v>
      </c>
      <c r="C113" s="12">
        <v>1275</v>
      </c>
      <c r="D113" s="2" t="str">
        <f>VLOOKUP(CompleteData[[#This Row],[Client_ID]], GeoIDbyClientID[], 2,FALSE)</f>
        <v>GEO1002</v>
      </c>
      <c r="E113" s="2" t="str">
        <f>INDEX(GeoNameIndex[], MATCH(CompleteData[[#This Row],[Geo_ID]], GeoNameIndex[Geo ID], 0), 2)</f>
        <v>APAC</v>
      </c>
      <c r="F113" s="41" t="str">
        <f>"Q" &amp; ROUNDUP(MONTH(CompleteData[Date])/3, 0) &amp; " " &amp; YEAR(CompleteData[[#This Row],[Date]])</f>
        <v>Q2 2020</v>
      </c>
    </row>
    <row r="114" spans="1:6" x14ac:dyDescent="0.2">
      <c r="A114" s="11" t="s">
        <v>30</v>
      </c>
      <c r="B114" s="11">
        <v>44012</v>
      </c>
      <c r="C114" s="12">
        <v>834</v>
      </c>
      <c r="D114" s="2" t="str">
        <f>VLOOKUP(CompleteData[[#This Row],[Client_ID]], GeoIDbyClientID[], 2,FALSE)</f>
        <v>GEO1002</v>
      </c>
      <c r="E114" s="2" t="str">
        <f>INDEX(GeoNameIndex[], MATCH(CompleteData[[#This Row],[Geo_ID]], GeoNameIndex[Geo ID], 0), 2)</f>
        <v>APAC</v>
      </c>
      <c r="F114" s="41" t="str">
        <f>"Q" &amp; ROUNDUP(MONTH(CompleteData[Date])/3, 0) &amp; " " &amp; YEAR(CompleteData[[#This Row],[Date]])</f>
        <v>Q2 2020</v>
      </c>
    </row>
    <row r="115" spans="1:6" x14ac:dyDescent="0.2">
      <c r="A115" s="11" t="s">
        <v>30</v>
      </c>
      <c r="B115" s="11">
        <v>44043</v>
      </c>
      <c r="C115" s="12">
        <v>833</v>
      </c>
      <c r="D115" s="2" t="str">
        <f>VLOOKUP(CompleteData[[#This Row],[Client_ID]], GeoIDbyClientID[], 2,FALSE)</f>
        <v>GEO1002</v>
      </c>
      <c r="E115" s="2" t="str">
        <f>INDEX(GeoNameIndex[], MATCH(CompleteData[[#This Row],[Geo_ID]], GeoNameIndex[Geo ID], 0), 2)</f>
        <v>APAC</v>
      </c>
      <c r="F115" s="41" t="str">
        <f>"Q" &amp; ROUNDUP(MONTH(CompleteData[Date])/3, 0) &amp; " " &amp; YEAR(CompleteData[[#This Row],[Date]])</f>
        <v>Q3 2020</v>
      </c>
    </row>
    <row r="116" spans="1:6" x14ac:dyDescent="0.2">
      <c r="A116" s="11" t="s">
        <v>30</v>
      </c>
      <c r="B116" s="11">
        <v>44074</v>
      </c>
      <c r="C116" s="12">
        <v>610</v>
      </c>
      <c r="D116" s="2" t="str">
        <f>VLOOKUP(CompleteData[[#This Row],[Client_ID]], GeoIDbyClientID[], 2,FALSE)</f>
        <v>GEO1002</v>
      </c>
      <c r="E116" s="2" t="str">
        <f>INDEX(GeoNameIndex[], MATCH(CompleteData[[#This Row],[Geo_ID]], GeoNameIndex[Geo ID], 0), 2)</f>
        <v>APAC</v>
      </c>
      <c r="F116" s="41" t="str">
        <f>"Q" &amp; ROUNDUP(MONTH(CompleteData[Date])/3, 0) &amp; " " &amp; YEAR(CompleteData[[#This Row],[Date]])</f>
        <v>Q3 2020</v>
      </c>
    </row>
    <row r="117" spans="1:6" x14ac:dyDescent="0.2">
      <c r="A117" s="11" t="s">
        <v>30</v>
      </c>
      <c r="B117" s="11">
        <v>44104</v>
      </c>
      <c r="C117" s="12">
        <v>722</v>
      </c>
      <c r="D117" s="2" t="str">
        <f>VLOOKUP(CompleteData[[#This Row],[Client_ID]], GeoIDbyClientID[], 2,FALSE)</f>
        <v>GEO1002</v>
      </c>
      <c r="E117" s="2" t="str">
        <f>INDEX(GeoNameIndex[], MATCH(CompleteData[[#This Row],[Geo_ID]], GeoNameIndex[Geo ID], 0), 2)</f>
        <v>APAC</v>
      </c>
      <c r="F117" s="41" t="str">
        <f>"Q" &amp; ROUNDUP(MONTH(CompleteData[Date])/3, 0) &amp; " " &amp; YEAR(CompleteData[[#This Row],[Date]])</f>
        <v>Q3 2020</v>
      </c>
    </row>
    <row r="118" spans="1:6" x14ac:dyDescent="0.2">
      <c r="A118" s="11" t="s">
        <v>30</v>
      </c>
      <c r="B118" s="11">
        <v>44135</v>
      </c>
      <c r="C118" s="12">
        <v>722</v>
      </c>
      <c r="D118" s="2" t="str">
        <f>VLOOKUP(CompleteData[[#This Row],[Client_ID]], GeoIDbyClientID[], 2,FALSE)</f>
        <v>GEO1002</v>
      </c>
      <c r="E118" s="2" t="str">
        <f>INDEX(GeoNameIndex[], MATCH(CompleteData[[#This Row],[Geo_ID]], GeoNameIndex[Geo ID], 0), 2)</f>
        <v>APAC</v>
      </c>
      <c r="F118" s="41" t="str">
        <f>"Q" &amp; ROUNDUP(MONTH(CompleteData[Date])/3, 0) &amp; " " &amp; YEAR(CompleteData[[#This Row],[Date]])</f>
        <v>Q4 2020</v>
      </c>
    </row>
    <row r="119" spans="1:6" x14ac:dyDescent="0.2">
      <c r="A119" s="11" t="s">
        <v>30</v>
      </c>
      <c r="B119" s="11">
        <v>44165</v>
      </c>
      <c r="C119" s="12">
        <v>939</v>
      </c>
      <c r="D119" s="2" t="str">
        <f>VLOOKUP(CompleteData[[#This Row],[Client_ID]], GeoIDbyClientID[], 2,FALSE)</f>
        <v>GEO1002</v>
      </c>
      <c r="E119" s="2" t="str">
        <f>INDEX(GeoNameIndex[], MATCH(CompleteData[[#This Row],[Geo_ID]], GeoNameIndex[Geo ID], 0), 2)</f>
        <v>APAC</v>
      </c>
      <c r="F119" s="41" t="str">
        <f>"Q" &amp; ROUNDUP(MONTH(CompleteData[Date])/3, 0) &amp; " " &amp; YEAR(CompleteData[[#This Row],[Date]])</f>
        <v>Q4 2020</v>
      </c>
    </row>
    <row r="120" spans="1:6" x14ac:dyDescent="0.2">
      <c r="A120" s="11" t="s">
        <v>30</v>
      </c>
      <c r="B120" s="11">
        <v>44196</v>
      </c>
      <c r="C120" s="12">
        <v>829</v>
      </c>
      <c r="D120" s="2" t="str">
        <f>VLOOKUP(CompleteData[[#This Row],[Client_ID]], GeoIDbyClientID[], 2,FALSE)</f>
        <v>GEO1002</v>
      </c>
      <c r="E120" s="2" t="str">
        <f>INDEX(GeoNameIndex[], MATCH(CompleteData[[#This Row],[Geo_ID]], GeoNameIndex[Geo ID], 0), 2)</f>
        <v>APAC</v>
      </c>
      <c r="F120" s="41" t="str">
        <f>"Q" &amp; ROUNDUP(MONTH(CompleteData[Date])/3, 0) &amp; " " &amp; YEAR(CompleteData[[#This Row],[Date]])</f>
        <v>Q4 2020</v>
      </c>
    </row>
    <row r="121" spans="1:6" x14ac:dyDescent="0.2">
      <c r="A121" s="11" t="s">
        <v>30</v>
      </c>
      <c r="B121" s="11">
        <v>44377</v>
      </c>
      <c r="C121" s="12">
        <v>848</v>
      </c>
      <c r="D121" s="2" t="str">
        <f>VLOOKUP(CompleteData[[#This Row],[Client_ID]], GeoIDbyClientID[], 2,FALSE)</f>
        <v>GEO1002</v>
      </c>
      <c r="E121" s="2" t="str">
        <f>INDEX(GeoNameIndex[], MATCH(CompleteData[[#This Row],[Geo_ID]], GeoNameIndex[Geo ID], 0), 2)</f>
        <v>APAC</v>
      </c>
      <c r="F121" s="41" t="str">
        <f>"Q" &amp; ROUNDUP(MONTH(CompleteData[Date])/3, 0) &amp; " " &amp; YEAR(CompleteData[[#This Row],[Date]])</f>
        <v>Q2 2021</v>
      </c>
    </row>
    <row r="122" spans="1:6" x14ac:dyDescent="0.2">
      <c r="A122" s="11" t="s">
        <v>30</v>
      </c>
      <c r="B122" s="11">
        <v>44347</v>
      </c>
      <c r="C122" s="12">
        <v>1326</v>
      </c>
      <c r="D122" s="2" t="str">
        <f>VLOOKUP(CompleteData[[#This Row],[Client_ID]], GeoIDbyClientID[], 2,FALSE)</f>
        <v>GEO1002</v>
      </c>
      <c r="E122" s="2" t="str">
        <f>INDEX(GeoNameIndex[], MATCH(CompleteData[[#This Row],[Geo_ID]], GeoNameIndex[Geo ID], 0), 2)</f>
        <v>APAC</v>
      </c>
      <c r="F122" s="41" t="str">
        <f>"Q" &amp; ROUNDUP(MONTH(CompleteData[Date])/3, 0) &amp; " " &amp; YEAR(CompleteData[[#This Row],[Date]])</f>
        <v>Q2 2021</v>
      </c>
    </row>
    <row r="123" spans="1:6" x14ac:dyDescent="0.2">
      <c r="A123" s="11" t="s">
        <v>30</v>
      </c>
      <c r="B123" s="11">
        <v>44316</v>
      </c>
      <c r="C123" s="12">
        <v>1309</v>
      </c>
      <c r="D123" s="2" t="str">
        <f>VLOOKUP(CompleteData[[#This Row],[Client_ID]], GeoIDbyClientID[], 2,FALSE)</f>
        <v>GEO1002</v>
      </c>
      <c r="E123" s="2" t="str">
        <f>INDEX(GeoNameIndex[], MATCH(CompleteData[[#This Row],[Geo_ID]], GeoNameIndex[Geo ID], 0), 2)</f>
        <v>APAC</v>
      </c>
      <c r="F123" s="41" t="str">
        <f>"Q" &amp; ROUNDUP(MONTH(CompleteData[Date])/3, 0) &amp; " " &amp; YEAR(CompleteData[[#This Row],[Date]])</f>
        <v>Q2 2021</v>
      </c>
    </row>
    <row r="124" spans="1:6" x14ac:dyDescent="0.2">
      <c r="A124" s="11" t="s">
        <v>30</v>
      </c>
      <c r="B124" s="11">
        <v>44286</v>
      </c>
      <c r="C124" s="12">
        <v>1173</v>
      </c>
      <c r="D124" s="2" t="str">
        <f>VLOOKUP(CompleteData[[#This Row],[Client_ID]], GeoIDbyClientID[], 2,FALSE)</f>
        <v>GEO1002</v>
      </c>
      <c r="E124" s="2" t="str">
        <f>INDEX(GeoNameIndex[], MATCH(CompleteData[[#This Row],[Geo_ID]], GeoNameIndex[Geo ID], 0), 2)</f>
        <v>APAC</v>
      </c>
      <c r="F124" s="41" t="str">
        <f>"Q" &amp; ROUNDUP(MONTH(CompleteData[Date])/3, 0) &amp; " " &amp; YEAR(CompleteData[[#This Row],[Date]])</f>
        <v>Q1 2021</v>
      </c>
    </row>
    <row r="125" spans="1:6" x14ac:dyDescent="0.2">
      <c r="A125" s="11" t="s">
        <v>30</v>
      </c>
      <c r="B125" s="11">
        <v>44255</v>
      </c>
      <c r="C125" s="12">
        <v>935</v>
      </c>
      <c r="D125" s="2" t="str">
        <f>VLOOKUP(CompleteData[[#This Row],[Client_ID]], GeoIDbyClientID[], 2,FALSE)</f>
        <v>GEO1002</v>
      </c>
      <c r="E125" s="2" t="str">
        <f>INDEX(GeoNameIndex[], MATCH(CompleteData[[#This Row],[Geo_ID]], GeoNameIndex[Geo ID], 0), 2)</f>
        <v>APAC</v>
      </c>
      <c r="F125" s="41" t="str">
        <f>"Q" &amp; ROUNDUP(MONTH(CompleteData[Date])/3, 0) &amp; " " &amp; YEAR(CompleteData[[#This Row],[Date]])</f>
        <v>Q1 2021</v>
      </c>
    </row>
    <row r="126" spans="1:6" x14ac:dyDescent="0.2">
      <c r="A126" s="11" t="s">
        <v>30</v>
      </c>
      <c r="B126" s="11">
        <v>44227</v>
      </c>
      <c r="C126" s="12">
        <v>973</v>
      </c>
      <c r="D126" s="2" t="str">
        <f>VLOOKUP(CompleteData[[#This Row],[Client_ID]], GeoIDbyClientID[], 2,FALSE)</f>
        <v>GEO1002</v>
      </c>
      <c r="E126" s="2" t="str">
        <f>INDEX(GeoNameIndex[], MATCH(CompleteData[[#This Row],[Geo_ID]], GeoNameIndex[Geo ID], 0), 2)</f>
        <v>APAC</v>
      </c>
      <c r="F126" s="41" t="str">
        <f>"Q" &amp; ROUNDUP(MONTH(CompleteData[Date])/3, 0) &amp; " " &amp; YEAR(CompleteData[[#This Row],[Date]])</f>
        <v>Q1 2021</v>
      </c>
    </row>
    <row r="127" spans="1:6" x14ac:dyDescent="0.2">
      <c r="A127" s="11" t="s">
        <v>6</v>
      </c>
      <c r="B127" s="11">
        <v>43861</v>
      </c>
      <c r="C127" s="12">
        <v>188</v>
      </c>
      <c r="D127" s="2" t="str">
        <f>VLOOKUP(CompleteData[[#This Row],[Client_ID]], GeoIDbyClientID[], 2,FALSE)</f>
        <v>GEO1004</v>
      </c>
      <c r="E127" s="2" t="str">
        <f>INDEX(GeoNameIndex[], MATCH(CompleteData[[#This Row],[Geo_ID]], GeoNameIndex[Geo ID], 0), 2)</f>
        <v>LATAM</v>
      </c>
      <c r="F127" s="41" t="str">
        <f>"Q" &amp; ROUNDUP(MONTH(CompleteData[Date])/3, 0) &amp; " " &amp; YEAR(CompleteData[[#This Row],[Date]])</f>
        <v>Q1 2020</v>
      </c>
    </row>
    <row r="128" spans="1:6" x14ac:dyDescent="0.2">
      <c r="A128" s="11" t="s">
        <v>6</v>
      </c>
      <c r="B128" s="11">
        <v>43890</v>
      </c>
      <c r="C128" s="12">
        <v>168</v>
      </c>
      <c r="D128" s="2" t="str">
        <f>VLOOKUP(CompleteData[[#This Row],[Client_ID]], GeoIDbyClientID[], 2,FALSE)</f>
        <v>GEO1004</v>
      </c>
      <c r="E128" s="2" t="str">
        <f>INDEX(GeoNameIndex[], MATCH(CompleteData[[#This Row],[Geo_ID]], GeoNameIndex[Geo ID], 0), 2)</f>
        <v>LATAM</v>
      </c>
      <c r="F128" s="41" t="str">
        <f>"Q" &amp; ROUNDUP(MONTH(CompleteData[Date])/3, 0) &amp; " " &amp; YEAR(CompleteData[[#This Row],[Date]])</f>
        <v>Q1 2020</v>
      </c>
    </row>
    <row r="129" spans="1:6" x14ac:dyDescent="0.2">
      <c r="A129" s="11" t="s">
        <v>6</v>
      </c>
      <c r="B129" s="11">
        <v>43921</v>
      </c>
      <c r="C129" s="12">
        <v>226</v>
      </c>
      <c r="D129" s="2" t="str">
        <f>VLOOKUP(CompleteData[[#This Row],[Client_ID]], GeoIDbyClientID[], 2,FALSE)</f>
        <v>GEO1004</v>
      </c>
      <c r="E129" s="2" t="str">
        <f>INDEX(GeoNameIndex[], MATCH(CompleteData[[#This Row],[Geo_ID]], GeoNameIndex[Geo ID], 0), 2)</f>
        <v>LATAM</v>
      </c>
      <c r="F129" s="41" t="str">
        <f>"Q" &amp; ROUNDUP(MONTH(CompleteData[Date])/3, 0) &amp; " " &amp; YEAR(CompleteData[[#This Row],[Date]])</f>
        <v>Q1 2020</v>
      </c>
    </row>
    <row r="130" spans="1:6" x14ac:dyDescent="0.2">
      <c r="A130" s="11" t="s">
        <v>6</v>
      </c>
      <c r="B130" s="11">
        <v>43951</v>
      </c>
      <c r="C130" s="12">
        <v>223</v>
      </c>
      <c r="D130" s="2" t="str">
        <f>VLOOKUP(CompleteData[[#This Row],[Client_ID]], GeoIDbyClientID[], 2,FALSE)</f>
        <v>GEO1004</v>
      </c>
      <c r="E130" s="2" t="str">
        <f>INDEX(GeoNameIndex[], MATCH(CompleteData[[#This Row],[Geo_ID]], GeoNameIndex[Geo ID], 0), 2)</f>
        <v>LATAM</v>
      </c>
      <c r="F130" s="41" t="str">
        <f>"Q" &amp; ROUNDUP(MONTH(CompleteData[Date])/3, 0) &amp; " " &amp; YEAR(CompleteData[[#This Row],[Date]])</f>
        <v>Q2 2020</v>
      </c>
    </row>
    <row r="131" spans="1:6" x14ac:dyDescent="0.2">
      <c r="A131" s="11" t="s">
        <v>6</v>
      </c>
      <c r="B131" s="11">
        <v>43982</v>
      </c>
      <c r="C131" s="12">
        <v>247</v>
      </c>
      <c r="D131" s="2" t="str">
        <f>VLOOKUP(CompleteData[[#This Row],[Client_ID]], GeoIDbyClientID[], 2,FALSE)</f>
        <v>GEO1004</v>
      </c>
      <c r="E131" s="2" t="str">
        <f>INDEX(GeoNameIndex[], MATCH(CompleteData[[#This Row],[Geo_ID]], GeoNameIndex[Geo ID], 0), 2)</f>
        <v>LATAM</v>
      </c>
      <c r="F131" s="41" t="str">
        <f>"Q" &amp; ROUNDUP(MONTH(CompleteData[Date])/3, 0) &amp; " " &amp; YEAR(CompleteData[[#This Row],[Date]])</f>
        <v>Q2 2020</v>
      </c>
    </row>
    <row r="132" spans="1:6" x14ac:dyDescent="0.2">
      <c r="A132" s="11" t="s">
        <v>6</v>
      </c>
      <c r="B132" s="11">
        <v>44012</v>
      </c>
      <c r="C132" s="12">
        <v>142</v>
      </c>
      <c r="D132" s="2" t="str">
        <f>VLOOKUP(CompleteData[[#This Row],[Client_ID]], GeoIDbyClientID[], 2,FALSE)</f>
        <v>GEO1004</v>
      </c>
      <c r="E132" s="2" t="str">
        <f>INDEX(GeoNameIndex[], MATCH(CompleteData[[#This Row],[Geo_ID]], GeoNameIndex[Geo ID], 0), 2)</f>
        <v>LATAM</v>
      </c>
      <c r="F132" s="41" t="str">
        <f>"Q" &amp; ROUNDUP(MONTH(CompleteData[Date])/3, 0) &amp; " " &amp; YEAR(CompleteData[[#This Row],[Date]])</f>
        <v>Q2 2020</v>
      </c>
    </row>
    <row r="133" spans="1:6" x14ac:dyDescent="0.2">
      <c r="A133" s="11" t="s">
        <v>6</v>
      </c>
      <c r="B133" s="11">
        <v>44043</v>
      </c>
      <c r="C133" s="12">
        <v>163</v>
      </c>
      <c r="D133" s="2" t="str">
        <f>VLOOKUP(CompleteData[[#This Row],[Client_ID]], GeoIDbyClientID[], 2,FALSE)</f>
        <v>GEO1004</v>
      </c>
      <c r="E133" s="2" t="str">
        <f>INDEX(GeoNameIndex[], MATCH(CompleteData[[#This Row],[Geo_ID]], GeoNameIndex[Geo ID], 0), 2)</f>
        <v>LATAM</v>
      </c>
      <c r="F133" s="41" t="str">
        <f>"Q" &amp; ROUNDUP(MONTH(CompleteData[Date])/3, 0) &amp; " " &amp; YEAR(CompleteData[[#This Row],[Date]])</f>
        <v>Q3 2020</v>
      </c>
    </row>
    <row r="134" spans="1:6" x14ac:dyDescent="0.2">
      <c r="A134" s="11" t="s">
        <v>6</v>
      </c>
      <c r="B134" s="11">
        <v>44074</v>
      </c>
      <c r="C134" s="12">
        <v>101</v>
      </c>
      <c r="D134" s="2" t="str">
        <f>VLOOKUP(CompleteData[[#This Row],[Client_ID]], GeoIDbyClientID[], 2,FALSE)</f>
        <v>GEO1004</v>
      </c>
      <c r="E134" s="2" t="str">
        <f>INDEX(GeoNameIndex[], MATCH(CompleteData[[#This Row],[Geo_ID]], GeoNameIndex[Geo ID], 0), 2)</f>
        <v>LATAM</v>
      </c>
      <c r="F134" s="41" t="str">
        <f>"Q" &amp; ROUNDUP(MONTH(CompleteData[Date])/3, 0) &amp; " " &amp; YEAR(CompleteData[[#This Row],[Date]])</f>
        <v>Q3 2020</v>
      </c>
    </row>
    <row r="135" spans="1:6" x14ac:dyDescent="0.2">
      <c r="A135" s="11" t="s">
        <v>6</v>
      </c>
      <c r="B135" s="11">
        <v>44104</v>
      </c>
      <c r="C135" s="12">
        <v>142</v>
      </c>
      <c r="D135" s="2" t="str">
        <f>VLOOKUP(CompleteData[[#This Row],[Client_ID]], GeoIDbyClientID[], 2,FALSE)</f>
        <v>GEO1004</v>
      </c>
      <c r="E135" s="2" t="str">
        <f>INDEX(GeoNameIndex[], MATCH(CompleteData[[#This Row],[Geo_ID]], GeoNameIndex[Geo ID], 0), 2)</f>
        <v>LATAM</v>
      </c>
      <c r="F135" s="41" t="str">
        <f>"Q" &amp; ROUNDUP(MONTH(CompleteData[Date])/3, 0) &amp; " " &amp; YEAR(CompleteData[[#This Row],[Date]])</f>
        <v>Q3 2020</v>
      </c>
    </row>
    <row r="136" spans="1:6" x14ac:dyDescent="0.2">
      <c r="A136" s="11" t="s">
        <v>6</v>
      </c>
      <c r="B136" s="11">
        <v>44135</v>
      </c>
      <c r="C136" s="12">
        <v>123</v>
      </c>
      <c r="D136" s="2" t="str">
        <f>VLOOKUP(CompleteData[[#This Row],[Client_ID]], GeoIDbyClientID[], 2,FALSE)</f>
        <v>GEO1004</v>
      </c>
      <c r="E136" s="2" t="str">
        <f>INDEX(GeoNameIndex[], MATCH(CompleteData[[#This Row],[Geo_ID]], GeoNameIndex[Geo ID], 0), 2)</f>
        <v>LATAM</v>
      </c>
      <c r="F136" s="41" t="str">
        <f>"Q" &amp; ROUNDUP(MONTH(CompleteData[Date])/3, 0) &amp; " " &amp; YEAR(CompleteData[[#This Row],[Date]])</f>
        <v>Q4 2020</v>
      </c>
    </row>
    <row r="137" spans="1:6" x14ac:dyDescent="0.2">
      <c r="A137" s="11" t="s">
        <v>6</v>
      </c>
      <c r="B137" s="11">
        <v>44165</v>
      </c>
      <c r="C137" s="12">
        <v>183</v>
      </c>
      <c r="D137" s="2" t="str">
        <f>VLOOKUP(CompleteData[[#This Row],[Client_ID]], GeoIDbyClientID[], 2,FALSE)</f>
        <v>GEO1004</v>
      </c>
      <c r="E137" s="2" t="str">
        <f>INDEX(GeoNameIndex[], MATCH(CompleteData[[#This Row],[Geo_ID]], GeoNameIndex[Geo ID], 0), 2)</f>
        <v>LATAM</v>
      </c>
      <c r="F137" s="41" t="str">
        <f>"Q" &amp; ROUNDUP(MONTH(CompleteData[Date])/3, 0) &amp; " " &amp; YEAR(CompleteData[[#This Row],[Date]])</f>
        <v>Q4 2020</v>
      </c>
    </row>
    <row r="138" spans="1:6" x14ac:dyDescent="0.2">
      <c r="A138" s="11" t="s">
        <v>6</v>
      </c>
      <c r="B138" s="11">
        <v>44196</v>
      </c>
      <c r="C138" s="12">
        <v>144</v>
      </c>
      <c r="D138" s="2" t="str">
        <f>VLOOKUP(CompleteData[[#This Row],[Client_ID]], GeoIDbyClientID[], 2,FALSE)</f>
        <v>GEO1004</v>
      </c>
      <c r="E138" s="2" t="str">
        <f>INDEX(GeoNameIndex[], MATCH(CompleteData[[#This Row],[Geo_ID]], GeoNameIndex[Geo ID], 0), 2)</f>
        <v>LATAM</v>
      </c>
      <c r="F138" s="41" t="str">
        <f>"Q" &amp; ROUNDUP(MONTH(CompleteData[Date])/3, 0) &amp; " " &amp; YEAR(CompleteData[[#This Row],[Date]])</f>
        <v>Q4 2020</v>
      </c>
    </row>
    <row r="139" spans="1:6" x14ac:dyDescent="0.2">
      <c r="A139" s="11" t="s">
        <v>6</v>
      </c>
      <c r="B139" s="11">
        <v>44377</v>
      </c>
      <c r="C139" s="12">
        <v>145</v>
      </c>
      <c r="D139" s="2" t="str">
        <f>VLOOKUP(CompleteData[[#This Row],[Client_ID]], GeoIDbyClientID[], 2,FALSE)</f>
        <v>GEO1004</v>
      </c>
      <c r="E139" s="2" t="str">
        <f>INDEX(GeoNameIndex[], MATCH(CompleteData[[#This Row],[Geo_ID]], GeoNameIndex[Geo ID], 0), 2)</f>
        <v>LATAM</v>
      </c>
      <c r="F139" s="41" t="str">
        <f>"Q" &amp; ROUNDUP(MONTH(CompleteData[Date])/3, 0) &amp; " " &amp; YEAR(CompleteData[[#This Row],[Date]])</f>
        <v>Q2 2021</v>
      </c>
    </row>
    <row r="140" spans="1:6" x14ac:dyDescent="0.2">
      <c r="A140" s="11" t="s">
        <v>6</v>
      </c>
      <c r="B140" s="11">
        <v>44347</v>
      </c>
      <c r="C140" s="12">
        <v>244</v>
      </c>
      <c r="D140" s="2" t="str">
        <f>VLOOKUP(CompleteData[[#This Row],[Client_ID]], GeoIDbyClientID[], 2,FALSE)</f>
        <v>GEO1004</v>
      </c>
      <c r="E140" s="2" t="str">
        <f>INDEX(GeoNameIndex[], MATCH(CompleteData[[#This Row],[Geo_ID]], GeoNameIndex[Geo ID], 0), 2)</f>
        <v>LATAM</v>
      </c>
      <c r="F140" s="41" t="str">
        <f>"Q" &amp; ROUNDUP(MONTH(CompleteData[Date])/3, 0) &amp; " " &amp; YEAR(CompleteData[[#This Row],[Date]])</f>
        <v>Q2 2021</v>
      </c>
    </row>
    <row r="141" spans="1:6" x14ac:dyDescent="0.2">
      <c r="A141" s="11" t="s">
        <v>6</v>
      </c>
      <c r="B141" s="11">
        <v>44316</v>
      </c>
      <c r="C141" s="12">
        <v>226</v>
      </c>
      <c r="D141" s="2" t="str">
        <f>VLOOKUP(CompleteData[[#This Row],[Client_ID]], GeoIDbyClientID[], 2,FALSE)</f>
        <v>GEO1004</v>
      </c>
      <c r="E141" s="2" t="str">
        <f>INDEX(GeoNameIndex[], MATCH(CompleteData[[#This Row],[Geo_ID]], GeoNameIndex[Geo ID], 0), 2)</f>
        <v>LATAM</v>
      </c>
      <c r="F141" s="41" t="str">
        <f>"Q" &amp; ROUNDUP(MONTH(CompleteData[Date])/3, 0) &amp; " " &amp; YEAR(CompleteData[[#This Row],[Date]])</f>
        <v>Q2 2021</v>
      </c>
    </row>
    <row r="142" spans="1:6" x14ac:dyDescent="0.2">
      <c r="A142" s="11" t="s">
        <v>6</v>
      </c>
      <c r="B142" s="11">
        <v>44286</v>
      </c>
      <c r="C142" s="12">
        <v>227</v>
      </c>
      <c r="D142" s="2" t="str">
        <f>VLOOKUP(CompleteData[[#This Row],[Client_ID]], GeoIDbyClientID[], 2,FALSE)</f>
        <v>GEO1004</v>
      </c>
      <c r="E142" s="2" t="str">
        <f>INDEX(GeoNameIndex[], MATCH(CompleteData[[#This Row],[Geo_ID]], GeoNameIndex[Geo ID], 0), 2)</f>
        <v>LATAM</v>
      </c>
      <c r="F142" s="41" t="str">
        <f>"Q" &amp; ROUNDUP(MONTH(CompleteData[Date])/3, 0) &amp; " " &amp; YEAR(CompleteData[[#This Row],[Date]])</f>
        <v>Q1 2021</v>
      </c>
    </row>
    <row r="143" spans="1:6" x14ac:dyDescent="0.2">
      <c r="A143" s="11" t="s">
        <v>6</v>
      </c>
      <c r="B143" s="11">
        <v>44255</v>
      </c>
      <c r="C143" s="12">
        <v>172</v>
      </c>
      <c r="D143" s="2" t="str">
        <f>VLOOKUP(CompleteData[[#This Row],[Client_ID]], GeoIDbyClientID[], 2,FALSE)</f>
        <v>GEO1004</v>
      </c>
      <c r="E143" s="2" t="str">
        <f>INDEX(GeoNameIndex[], MATCH(CompleteData[[#This Row],[Geo_ID]], GeoNameIndex[Geo ID], 0), 2)</f>
        <v>LATAM</v>
      </c>
      <c r="F143" s="41" t="str">
        <f>"Q" &amp; ROUNDUP(MONTH(CompleteData[Date])/3, 0) &amp; " " &amp; YEAR(CompleteData[[#This Row],[Date]])</f>
        <v>Q1 2021</v>
      </c>
    </row>
    <row r="144" spans="1:6" x14ac:dyDescent="0.2">
      <c r="A144" s="11" t="s">
        <v>6</v>
      </c>
      <c r="B144" s="11">
        <v>44227</v>
      </c>
      <c r="C144" s="12">
        <v>190</v>
      </c>
      <c r="D144" s="2" t="str">
        <f>VLOOKUP(CompleteData[[#This Row],[Client_ID]], GeoIDbyClientID[], 2,FALSE)</f>
        <v>GEO1004</v>
      </c>
      <c r="E144" s="2" t="str">
        <f>INDEX(GeoNameIndex[], MATCH(CompleteData[[#This Row],[Geo_ID]], GeoNameIndex[Geo ID], 0), 2)</f>
        <v>LATAM</v>
      </c>
      <c r="F144" s="41" t="str">
        <f>"Q" &amp; ROUNDUP(MONTH(CompleteData[Date])/3, 0) &amp; " " &amp; YEAR(CompleteData[[#This Row],[Date]])</f>
        <v>Q1 2021</v>
      </c>
    </row>
    <row r="145" spans="1:6" x14ac:dyDescent="0.2">
      <c r="A145" s="11" t="s">
        <v>15</v>
      </c>
      <c r="B145" s="11">
        <v>43861</v>
      </c>
      <c r="C145" s="12">
        <v>391</v>
      </c>
      <c r="D145" s="2" t="str">
        <f>VLOOKUP(CompleteData[[#This Row],[Client_ID]], GeoIDbyClientID[], 2,FALSE)</f>
        <v>GEO1003</v>
      </c>
      <c r="E145" s="2" t="str">
        <f>INDEX(GeoNameIndex[], MATCH(CompleteData[[#This Row],[Geo_ID]], GeoNameIndex[Geo ID], 0), 2)</f>
        <v>EMEA</v>
      </c>
      <c r="F145" s="41" t="str">
        <f>"Q" &amp; ROUNDUP(MONTH(CompleteData[Date])/3, 0) &amp; " " &amp; YEAR(CompleteData[[#This Row],[Date]])</f>
        <v>Q1 2020</v>
      </c>
    </row>
    <row r="146" spans="1:6" x14ac:dyDescent="0.2">
      <c r="A146" s="11" t="s">
        <v>15</v>
      </c>
      <c r="B146" s="11">
        <v>43890</v>
      </c>
      <c r="C146" s="12">
        <v>553</v>
      </c>
      <c r="D146" s="2" t="str">
        <f>VLOOKUP(CompleteData[[#This Row],[Client_ID]], GeoIDbyClientID[], 2,FALSE)</f>
        <v>GEO1003</v>
      </c>
      <c r="E146" s="2" t="str">
        <f>INDEX(GeoNameIndex[], MATCH(CompleteData[[#This Row],[Geo_ID]], GeoNameIndex[Geo ID], 0), 2)</f>
        <v>EMEA</v>
      </c>
      <c r="F146" s="41" t="str">
        <f>"Q" &amp; ROUNDUP(MONTH(CompleteData[Date])/3, 0) &amp; " " &amp; YEAR(CompleteData[[#This Row],[Date]])</f>
        <v>Q1 2020</v>
      </c>
    </row>
    <row r="147" spans="1:6" x14ac:dyDescent="0.2">
      <c r="A147" s="11" t="s">
        <v>15</v>
      </c>
      <c r="B147" s="11">
        <v>43921</v>
      </c>
      <c r="C147" s="12">
        <v>498</v>
      </c>
      <c r="D147" s="2" t="str">
        <f>VLOOKUP(CompleteData[[#This Row],[Client_ID]], GeoIDbyClientID[], 2,FALSE)</f>
        <v>GEO1003</v>
      </c>
      <c r="E147" s="2" t="str">
        <f>INDEX(GeoNameIndex[], MATCH(CompleteData[[#This Row],[Geo_ID]], GeoNameIndex[Geo ID], 0), 2)</f>
        <v>EMEA</v>
      </c>
      <c r="F147" s="41" t="str">
        <f>"Q" &amp; ROUNDUP(MONTH(CompleteData[Date])/3, 0) &amp; " " &amp; YEAR(CompleteData[[#This Row],[Date]])</f>
        <v>Q1 2020</v>
      </c>
    </row>
    <row r="148" spans="1:6" x14ac:dyDescent="0.2">
      <c r="A148" s="11" t="s">
        <v>15</v>
      </c>
      <c r="B148" s="11">
        <v>43951</v>
      </c>
      <c r="C148" s="12">
        <v>719</v>
      </c>
      <c r="D148" s="2" t="str">
        <f>VLOOKUP(CompleteData[[#This Row],[Client_ID]], GeoIDbyClientID[], 2,FALSE)</f>
        <v>GEO1003</v>
      </c>
      <c r="E148" s="2" t="str">
        <f>INDEX(GeoNameIndex[], MATCH(CompleteData[[#This Row],[Geo_ID]], GeoNameIndex[Geo ID], 0), 2)</f>
        <v>EMEA</v>
      </c>
      <c r="F148" s="41" t="str">
        <f>"Q" &amp; ROUNDUP(MONTH(CompleteData[Date])/3, 0) &amp; " " &amp; YEAR(CompleteData[[#This Row],[Date]])</f>
        <v>Q2 2020</v>
      </c>
    </row>
    <row r="149" spans="1:6" x14ac:dyDescent="0.2">
      <c r="A149" s="11" t="s">
        <v>15</v>
      </c>
      <c r="B149" s="11">
        <v>43982</v>
      </c>
      <c r="C149" s="12">
        <v>555</v>
      </c>
      <c r="D149" s="2" t="str">
        <f>VLOOKUP(CompleteData[[#This Row],[Client_ID]], GeoIDbyClientID[], 2,FALSE)</f>
        <v>GEO1003</v>
      </c>
      <c r="E149" s="2" t="str">
        <f>INDEX(GeoNameIndex[], MATCH(CompleteData[[#This Row],[Geo_ID]], GeoNameIndex[Geo ID], 0), 2)</f>
        <v>EMEA</v>
      </c>
      <c r="F149" s="41" t="str">
        <f>"Q" &amp; ROUNDUP(MONTH(CompleteData[Date])/3, 0) &amp; " " &amp; YEAR(CompleteData[[#This Row],[Date]])</f>
        <v>Q2 2020</v>
      </c>
    </row>
    <row r="150" spans="1:6" x14ac:dyDescent="0.2">
      <c r="A150" s="11" t="s">
        <v>15</v>
      </c>
      <c r="B150" s="11">
        <v>44012</v>
      </c>
      <c r="C150" s="12">
        <v>499</v>
      </c>
      <c r="D150" s="2" t="str">
        <f>VLOOKUP(CompleteData[[#This Row],[Client_ID]], GeoIDbyClientID[], 2,FALSE)</f>
        <v>GEO1003</v>
      </c>
      <c r="E150" s="2" t="str">
        <f>INDEX(GeoNameIndex[], MATCH(CompleteData[[#This Row],[Geo_ID]], GeoNameIndex[Geo ID], 0), 2)</f>
        <v>EMEA</v>
      </c>
      <c r="F150" s="41" t="str">
        <f>"Q" &amp; ROUNDUP(MONTH(CompleteData[Date])/3, 0) &amp; " " &amp; YEAR(CompleteData[[#This Row],[Date]])</f>
        <v>Q2 2020</v>
      </c>
    </row>
    <row r="151" spans="1:6" x14ac:dyDescent="0.2">
      <c r="A151" s="11" t="s">
        <v>15</v>
      </c>
      <c r="B151" s="11">
        <v>44043</v>
      </c>
      <c r="C151" s="12">
        <v>338</v>
      </c>
      <c r="D151" s="2" t="str">
        <f>VLOOKUP(CompleteData[[#This Row],[Client_ID]], GeoIDbyClientID[], 2,FALSE)</f>
        <v>GEO1003</v>
      </c>
      <c r="E151" s="2" t="str">
        <f>INDEX(GeoNameIndex[], MATCH(CompleteData[[#This Row],[Geo_ID]], GeoNameIndex[Geo ID], 0), 2)</f>
        <v>EMEA</v>
      </c>
      <c r="F151" s="41" t="str">
        <f>"Q" &amp; ROUNDUP(MONTH(CompleteData[Date])/3, 0) &amp; " " &amp; YEAR(CompleteData[[#This Row],[Date]])</f>
        <v>Q3 2020</v>
      </c>
    </row>
    <row r="152" spans="1:6" x14ac:dyDescent="0.2">
      <c r="A152" s="11" t="s">
        <v>15</v>
      </c>
      <c r="B152" s="11">
        <v>44074</v>
      </c>
      <c r="C152" s="12">
        <v>391</v>
      </c>
      <c r="D152" s="2" t="str">
        <f>VLOOKUP(CompleteData[[#This Row],[Client_ID]], GeoIDbyClientID[], 2,FALSE)</f>
        <v>GEO1003</v>
      </c>
      <c r="E152" s="2" t="str">
        <f>INDEX(GeoNameIndex[], MATCH(CompleteData[[#This Row],[Geo_ID]], GeoNameIndex[Geo ID], 0), 2)</f>
        <v>EMEA</v>
      </c>
      <c r="F152" s="41" t="str">
        <f>"Q" &amp; ROUNDUP(MONTH(CompleteData[Date])/3, 0) &amp; " " &amp; YEAR(CompleteData[[#This Row],[Date]])</f>
        <v>Q3 2020</v>
      </c>
    </row>
    <row r="153" spans="1:6" x14ac:dyDescent="0.2">
      <c r="A153" s="11" t="s">
        <v>15</v>
      </c>
      <c r="B153" s="11">
        <v>44104</v>
      </c>
      <c r="C153" s="12">
        <v>279</v>
      </c>
      <c r="D153" s="2" t="str">
        <f>VLOOKUP(CompleteData[[#This Row],[Client_ID]], GeoIDbyClientID[], 2,FALSE)</f>
        <v>GEO1003</v>
      </c>
      <c r="E153" s="2" t="str">
        <f>INDEX(GeoNameIndex[], MATCH(CompleteData[[#This Row],[Geo_ID]], GeoNameIndex[Geo ID], 0), 2)</f>
        <v>EMEA</v>
      </c>
      <c r="F153" s="41" t="str">
        <f>"Q" &amp; ROUNDUP(MONTH(CompleteData[Date])/3, 0) &amp; " " &amp; YEAR(CompleteData[[#This Row],[Date]])</f>
        <v>Q3 2020</v>
      </c>
    </row>
    <row r="154" spans="1:6" x14ac:dyDescent="0.2">
      <c r="A154" s="11" t="s">
        <v>15</v>
      </c>
      <c r="B154" s="11">
        <v>44135</v>
      </c>
      <c r="C154" s="12">
        <v>447</v>
      </c>
      <c r="D154" s="2" t="str">
        <f>VLOOKUP(CompleteData[[#This Row],[Client_ID]], GeoIDbyClientID[], 2,FALSE)</f>
        <v>GEO1003</v>
      </c>
      <c r="E154" s="2" t="str">
        <f>INDEX(GeoNameIndex[], MATCH(CompleteData[[#This Row],[Geo_ID]], GeoNameIndex[Geo ID], 0), 2)</f>
        <v>EMEA</v>
      </c>
      <c r="F154" s="41" t="str">
        <f>"Q" &amp; ROUNDUP(MONTH(CompleteData[Date])/3, 0) &amp; " " &amp; YEAR(CompleteData[[#This Row],[Date]])</f>
        <v>Q4 2020</v>
      </c>
    </row>
    <row r="155" spans="1:6" x14ac:dyDescent="0.2">
      <c r="A155" s="11" t="s">
        <v>15</v>
      </c>
      <c r="B155" s="11">
        <v>44165</v>
      </c>
      <c r="C155" s="12">
        <v>390</v>
      </c>
      <c r="D155" s="2" t="str">
        <f>VLOOKUP(CompleteData[[#This Row],[Client_ID]], GeoIDbyClientID[], 2,FALSE)</f>
        <v>GEO1003</v>
      </c>
      <c r="E155" s="2" t="str">
        <f>INDEX(GeoNameIndex[], MATCH(CompleteData[[#This Row],[Geo_ID]], GeoNameIndex[Geo ID], 0), 2)</f>
        <v>EMEA</v>
      </c>
      <c r="F155" s="41" t="str">
        <f>"Q" &amp; ROUNDUP(MONTH(CompleteData[Date])/3, 0) &amp; " " &amp; YEAR(CompleteData[[#This Row],[Date]])</f>
        <v>Q4 2020</v>
      </c>
    </row>
    <row r="156" spans="1:6" x14ac:dyDescent="0.2">
      <c r="A156" s="11" t="s">
        <v>15</v>
      </c>
      <c r="B156" s="11">
        <v>44196</v>
      </c>
      <c r="C156" s="12">
        <v>500</v>
      </c>
      <c r="D156" s="2" t="str">
        <f>VLOOKUP(CompleteData[[#This Row],[Client_ID]], GeoIDbyClientID[], 2,FALSE)</f>
        <v>GEO1003</v>
      </c>
      <c r="E156" s="2" t="str">
        <f>INDEX(GeoNameIndex[], MATCH(CompleteData[[#This Row],[Geo_ID]], GeoNameIndex[Geo ID], 0), 2)</f>
        <v>EMEA</v>
      </c>
      <c r="F156" s="41" t="str">
        <f>"Q" &amp; ROUNDUP(MONTH(CompleteData[Date])/3, 0) &amp; " " &amp; YEAR(CompleteData[[#This Row],[Date]])</f>
        <v>Q4 2020</v>
      </c>
    </row>
    <row r="157" spans="1:6" x14ac:dyDescent="0.2">
      <c r="A157" s="11" t="s">
        <v>15</v>
      </c>
      <c r="B157" s="11">
        <v>44377</v>
      </c>
      <c r="C157" s="12">
        <v>505</v>
      </c>
      <c r="D157" s="2" t="str">
        <f>VLOOKUP(CompleteData[[#This Row],[Client_ID]], GeoIDbyClientID[], 2,FALSE)</f>
        <v>GEO1003</v>
      </c>
      <c r="E157" s="2" t="str">
        <f>INDEX(GeoNameIndex[], MATCH(CompleteData[[#This Row],[Geo_ID]], GeoNameIndex[Geo ID], 0), 2)</f>
        <v>EMEA</v>
      </c>
      <c r="F157" s="41" t="str">
        <f>"Q" &amp; ROUNDUP(MONTH(CompleteData[Date])/3, 0) &amp; " " &amp; YEAR(CompleteData[[#This Row],[Date]])</f>
        <v>Q2 2021</v>
      </c>
    </row>
    <row r="158" spans="1:6" x14ac:dyDescent="0.2">
      <c r="A158" s="11" t="s">
        <v>15</v>
      </c>
      <c r="B158" s="11">
        <v>44347</v>
      </c>
      <c r="C158" s="12">
        <v>574</v>
      </c>
      <c r="D158" s="2" t="str">
        <f>VLOOKUP(CompleteData[[#This Row],[Client_ID]], GeoIDbyClientID[], 2,FALSE)</f>
        <v>GEO1003</v>
      </c>
      <c r="E158" s="2" t="str">
        <f>INDEX(GeoNameIndex[], MATCH(CompleteData[[#This Row],[Geo_ID]], GeoNameIndex[Geo ID], 0), 2)</f>
        <v>EMEA</v>
      </c>
      <c r="F158" s="41" t="str">
        <f>"Q" &amp; ROUNDUP(MONTH(CompleteData[Date])/3, 0) &amp; " " &amp; YEAR(CompleteData[[#This Row],[Date]])</f>
        <v>Q2 2021</v>
      </c>
    </row>
    <row r="159" spans="1:6" x14ac:dyDescent="0.2">
      <c r="A159" s="11" t="s">
        <v>15</v>
      </c>
      <c r="B159" s="11">
        <v>44316</v>
      </c>
      <c r="C159" s="12">
        <v>747</v>
      </c>
      <c r="D159" s="2" t="str">
        <f>VLOOKUP(CompleteData[[#This Row],[Client_ID]], GeoIDbyClientID[], 2,FALSE)</f>
        <v>GEO1003</v>
      </c>
      <c r="E159" s="2" t="str">
        <f>INDEX(GeoNameIndex[], MATCH(CompleteData[[#This Row],[Geo_ID]], GeoNameIndex[Geo ID], 0), 2)</f>
        <v>EMEA</v>
      </c>
      <c r="F159" s="41" t="str">
        <f>"Q" &amp; ROUNDUP(MONTH(CompleteData[Date])/3, 0) &amp; " " &amp; YEAR(CompleteData[[#This Row],[Date]])</f>
        <v>Q2 2021</v>
      </c>
    </row>
    <row r="160" spans="1:6" x14ac:dyDescent="0.2">
      <c r="A160" s="11" t="s">
        <v>15</v>
      </c>
      <c r="B160" s="11">
        <v>44286</v>
      </c>
      <c r="C160" s="12">
        <v>515</v>
      </c>
      <c r="D160" s="2" t="str">
        <f>VLOOKUP(CompleteData[[#This Row],[Client_ID]], GeoIDbyClientID[], 2,FALSE)</f>
        <v>GEO1003</v>
      </c>
      <c r="E160" s="2" t="str">
        <f>INDEX(GeoNameIndex[], MATCH(CompleteData[[#This Row],[Geo_ID]], GeoNameIndex[Geo ID], 0), 2)</f>
        <v>EMEA</v>
      </c>
      <c r="F160" s="41" t="str">
        <f>"Q" &amp; ROUNDUP(MONTH(CompleteData[Date])/3, 0) &amp; " " &amp; YEAR(CompleteData[[#This Row],[Date]])</f>
        <v>Q1 2021</v>
      </c>
    </row>
    <row r="161" spans="1:6" x14ac:dyDescent="0.2">
      <c r="A161" s="11" t="s">
        <v>15</v>
      </c>
      <c r="B161" s="11">
        <v>44255</v>
      </c>
      <c r="C161" s="12">
        <v>564</v>
      </c>
      <c r="D161" s="2" t="str">
        <f>VLOOKUP(CompleteData[[#This Row],[Client_ID]], GeoIDbyClientID[], 2,FALSE)</f>
        <v>GEO1003</v>
      </c>
      <c r="E161" s="2" t="str">
        <f>INDEX(GeoNameIndex[], MATCH(CompleteData[[#This Row],[Geo_ID]], GeoNameIndex[Geo ID], 0), 2)</f>
        <v>EMEA</v>
      </c>
      <c r="F161" s="41" t="str">
        <f>"Q" &amp; ROUNDUP(MONTH(CompleteData[Date])/3, 0) &amp; " " &amp; YEAR(CompleteData[[#This Row],[Date]])</f>
        <v>Q1 2021</v>
      </c>
    </row>
    <row r="162" spans="1:6" x14ac:dyDescent="0.2">
      <c r="A162" s="11" t="s">
        <v>15</v>
      </c>
      <c r="B162" s="11">
        <v>44227</v>
      </c>
      <c r="C162" s="12">
        <v>404</v>
      </c>
      <c r="D162" s="2" t="str">
        <f>VLOOKUP(CompleteData[[#This Row],[Client_ID]], GeoIDbyClientID[], 2,FALSE)</f>
        <v>GEO1003</v>
      </c>
      <c r="E162" s="2" t="str">
        <f>INDEX(GeoNameIndex[], MATCH(CompleteData[[#This Row],[Geo_ID]], GeoNameIndex[Geo ID], 0), 2)</f>
        <v>EMEA</v>
      </c>
      <c r="F162" s="41" t="str">
        <f>"Q" &amp; ROUNDUP(MONTH(CompleteData[Date])/3, 0) &amp; " " &amp; YEAR(CompleteData[[#This Row],[Date]])</f>
        <v>Q1 2021</v>
      </c>
    </row>
    <row r="163" spans="1:6" x14ac:dyDescent="0.2">
      <c r="A163" s="11" t="s">
        <v>36</v>
      </c>
      <c r="B163" s="11">
        <v>43861</v>
      </c>
      <c r="C163" s="12">
        <v>16996</v>
      </c>
      <c r="D163" s="2" t="str">
        <f>VLOOKUP(CompleteData[[#This Row],[Client_ID]], GeoIDbyClientID[], 2,FALSE)</f>
        <v>GEO1001</v>
      </c>
      <c r="E163" s="2" t="str">
        <f>INDEX(GeoNameIndex[], MATCH(CompleteData[[#This Row],[Geo_ID]], GeoNameIndex[Geo ID], 0), 2)</f>
        <v>NAM</v>
      </c>
      <c r="F163" s="41" t="str">
        <f>"Q" &amp; ROUNDUP(MONTH(CompleteData[Date])/3, 0) &amp; " " &amp; YEAR(CompleteData[[#This Row],[Date]])</f>
        <v>Q1 2020</v>
      </c>
    </row>
    <row r="164" spans="1:6" x14ac:dyDescent="0.2">
      <c r="A164" s="11" t="s">
        <v>36</v>
      </c>
      <c r="B164" s="11">
        <v>43890</v>
      </c>
      <c r="C164" s="12">
        <v>19114</v>
      </c>
      <c r="D164" s="2" t="str">
        <f>VLOOKUP(CompleteData[[#This Row],[Client_ID]], GeoIDbyClientID[], 2,FALSE)</f>
        <v>GEO1001</v>
      </c>
      <c r="E164" s="2" t="str">
        <f>INDEX(GeoNameIndex[], MATCH(CompleteData[[#This Row],[Geo_ID]], GeoNameIndex[Geo ID], 0), 2)</f>
        <v>NAM</v>
      </c>
      <c r="F164" s="41" t="str">
        <f>"Q" &amp; ROUNDUP(MONTH(CompleteData[Date])/3, 0) &amp; " " &amp; YEAR(CompleteData[[#This Row],[Date]])</f>
        <v>Q1 2020</v>
      </c>
    </row>
    <row r="165" spans="1:6" x14ac:dyDescent="0.2">
      <c r="A165" s="11" t="s">
        <v>36</v>
      </c>
      <c r="B165" s="11">
        <v>43921</v>
      </c>
      <c r="C165" s="12">
        <v>21243</v>
      </c>
      <c r="D165" s="2" t="str">
        <f>VLOOKUP(CompleteData[[#This Row],[Client_ID]], GeoIDbyClientID[], 2,FALSE)</f>
        <v>GEO1001</v>
      </c>
      <c r="E165" s="2" t="str">
        <f>INDEX(GeoNameIndex[], MATCH(CompleteData[[#This Row],[Geo_ID]], GeoNameIndex[Geo ID], 0), 2)</f>
        <v>NAM</v>
      </c>
      <c r="F165" s="41" t="str">
        <f>"Q" &amp; ROUNDUP(MONTH(CompleteData[Date])/3, 0) &amp; " " &amp; YEAR(CompleteData[[#This Row],[Date]])</f>
        <v>Q1 2020</v>
      </c>
    </row>
    <row r="166" spans="1:6" x14ac:dyDescent="0.2">
      <c r="A166" s="11" t="s">
        <v>36</v>
      </c>
      <c r="B166" s="11">
        <v>43951</v>
      </c>
      <c r="C166" s="12">
        <v>25486</v>
      </c>
      <c r="D166" s="2" t="str">
        <f>VLOOKUP(CompleteData[[#This Row],[Client_ID]], GeoIDbyClientID[], 2,FALSE)</f>
        <v>GEO1001</v>
      </c>
      <c r="E166" s="2" t="str">
        <f>INDEX(GeoNameIndex[], MATCH(CompleteData[[#This Row],[Geo_ID]], GeoNameIndex[Geo ID], 0), 2)</f>
        <v>NAM</v>
      </c>
      <c r="F166" s="41" t="str">
        <f>"Q" &amp; ROUNDUP(MONTH(CompleteData[Date])/3, 0) &amp; " " &amp; YEAR(CompleteData[[#This Row],[Date]])</f>
        <v>Q2 2020</v>
      </c>
    </row>
    <row r="167" spans="1:6" x14ac:dyDescent="0.2">
      <c r="A167" s="11" t="s">
        <v>36</v>
      </c>
      <c r="B167" s="11">
        <v>43982</v>
      </c>
      <c r="C167" s="12">
        <v>23366</v>
      </c>
      <c r="D167" s="2" t="str">
        <f>VLOOKUP(CompleteData[[#This Row],[Client_ID]], GeoIDbyClientID[], 2,FALSE)</f>
        <v>GEO1001</v>
      </c>
      <c r="E167" s="2" t="str">
        <f>INDEX(GeoNameIndex[], MATCH(CompleteData[[#This Row],[Geo_ID]], GeoNameIndex[Geo ID], 0), 2)</f>
        <v>NAM</v>
      </c>
      <c r="F167" s="41" t="str">
        <f>"Q" &amp; ROUNDUP(MONTH(CompleteData[Date])/3, 0) &amp; " " &amp; YEAR(CompleteData[[#This Row],[Date]])</f>
        <v>Q2 2020</v>
      </c>
    </row>
    <row r="168" spans="1:6" x14ac:dyDescent="0.2">
      <c r="A168" s="11" t="s">
        <v>36</v>
      </c>
      <c r="B168" s="11">
        <v>44012</v>
      </c>
      <c r="C168" s="12">
        <v>16995</v>
      </c>
      <c r="D168" s="2" t="str">
        <f>VLOOKUP(CompleteData[[#This Row],[Client_ID]], GeoIDbyClientID[], 2,FALSE)</f>
        <v>GEO1001</v>
      </c>
      <c r="E168" s="2" t="str">
        <f>INDEX(GeoNameIndex[], MATCH(CompleteData[[#This Row],[Geo_ID]], GeoNameIndex[Geo ID], 0), 2)</f>
        <v>NAM</v>
      </c>
      <c r="F168" s="41" t="str">
        <f>"Q" &amp; ROUNDUP(MONTH(CompleteData[Date])/3, 0) &amp; " " &amp; YEAR(CompleteData[[#This Row],[Date]])</f>
        <v>Q2 2020</v>
      </c>
    </row>
    <row r="169" spans="1:6" x14ac:dyDescent="0.2">
      <c r="A169" s="11" t="s">
        <v>36</v>
      </c>
      <c r="B169" s="11">
        <v>44043</v>
      </c>
      <c r="C169" s="12">
        <v>14870</v>
      </c>
      <c r="D169" s="2" t="str">
        <f>VLOOKUP(CompleteData[[#This Row],[Client_ID]], GeoIDbyClientID[], 2,FALSE)</f>
        <v>GEO1001</v>
      </c>
      <c r="E169" s="2" t="str">
        <f>INDEX(GeoNameIndex[], MATCH(CompleteData[[#This Row],[Geo_ID]], GeoNameIndex[Geo ID], 0), 2)</f>
        <v>NAM</v>
      </c>
      <c r="F169" s="41" t="str">
        <f>"Q" &amp; ROUNDUP(MONTH(CompleteData[Date])/3, 0) &amp; " " &amp; YEAR(CompleteData[[#This Row],[Date]])</f>
        <v>Q3 2020</v>
      </c>
    </row>
    <row r="170" spans="1:6" x14ac:dyDescent="0.2">
      <c r="A170" s="11" t="s">
        <v>36</v>
      </c>
      <c r="B170" s="11">
        <v>44074</v>
      </c>
      <c r="C170" s="12">
        <v>12746</v>
      </c>
      <c r="D170" s="2" t="str">
        <f>VLOOKUP(CompleteData[[#This Row],[Client_ID]], GeoIDbyClientID[], 2,FALSE)</f>
        <v>GEO1001</v>
      </c>
      <c r="E170" s="2" t="str">
        <f>INDEX(GeoNameIndex[], MATCH(CompleteData[[#This Row],[Geo_ID]], GeoNameIndex[Geo ID], 0), 2)</f>
        <v>NAM</v>
      </c>
      <c r="F170" s="41" t="str">
        <f>"Q" &amp; ROUNDUP(MONTH(CompleteData[Date])/3, 0) &amp; " " &amp; YEAR(CompleteData[[#This Row],[Date]])</f>
        <v>Q3 2020</v>
      </c>
    </row>
    <row r="171" spans="1:6" x14ac:dyDescent="0.2">
      <c r="A171" s="11" t="s">
        <v>36</v>
      </c>
      <c r="B171" s="11">
        <v>44104</v>
      </c>
      <c r="C171" s="12">
        <v>12748</v>
      </c>
      <c r="D171" s="2" t="str">
        <f>VLOOKUP(CompleteData[[#This Row],[Client_ID]], GeoIDbyClientID[], 2,FALSE)</f>
        <v>GEO1001</v>
      </c>
      <c r="E171" s="2" t="str">
        <f>INDEX(GeoNameIndex[], MATCH(CompleteData[[#This Row],[Geo_ID]], GeoNameIndex[Geo ID], 0), 2)</f>
        <v>NAM</v>
      </c>
      <c r="F171" s="41" t="str">
        <f>"Q" &amp; ROUNDUP(MONTH(CompleteData[Date])/3, 0) &amp; " " &amp; YEAR(CompleteData[[#This Row],[Date]])</f>
        <v>Q3 2020</v>
      </c>
    </row>
    <row r="172" spans="1:6" x14ac:dyDescent="0.2">
      <c r="A172" s="11" t="s">
        <v>36</v>
      </c>
      <c r="B172" s="11">
        <v>44135</v>
      </c>
      <c r="C172" s="12">
        <v>14871</v>
      </c>
      <c r="D172" s="2" t="str">
        <f>VLOOKUP(CompleteData[[#This Row],[Client_ID]], GeoIDbyClientID[], 2,FALSE)</f>
        <v>GEO1001</v>
      </c>
      <c r="E172" s="2" t="str">
        <f>INDEX(GeoNameIndex[], MATCH(CompleteData[[#This Row],[Geo_ID]], GeoNameIndex[Geo ID], 0), 2)</f>
        <v>NAM</v>
      </c>
      <c r="F172" s="41" t="str">
        <f>"Q" &amp; ROUNDUP(MONTH(CompleteData[Date])/3, 0) &amp; " " &amp; YEAR(CompleteData[[#This Row],[Date]])</f>
        <v>Q4 2020</v>
      </c>
    </row>
    <row r="173" spans="1:6" x14ac:dyDescent="0.2">
      <c r="A173" s="11" t="s">
        <v>36</v>
      </c>
      <c r="B173" s="11">
        <v>44165</v>
      </c>
      <c r="C173" s="12">
        <v>16997</v>
      </c>
      <c r="D173" s="2" t="str">
        <f>VLOOKUP(CompleteData[[#This Row],[Client_ID]], GeoIDbyClientID[], 2,FALSE)</f>
        <v>GEO1001</v>
      </c>
      <c r="E173" s="2" t="str">
        <f>INDEX(GeoNameIndex[], MATCH(CompleteData[[#This Row],[Geo_ID]], GeoNameIndex[Geo ID], 0), 2)</f>
        <v>NAM</v>
      </c>
      <c r="F173" s="41" t="str">
        <f>"Q" &amp; ROUNDUP(MONTH(CompleteData[Date])/3, 0) &amp; " " &amp; YEAR(CompleteData[[#This Row],[Date]])</f>
        <v>Q4 2020</v>
      </c>
    </row>
    <row r="174" spans="1:6" x14ac:dyDescent="0.2">
      <c r="A174" s="11" t="s">
        <v>36</v>
      </c>
      <c r="B174" s="11">
        <v>44196</v>
      </c>
      <c r="C174" s="12">
        <v>16997</v>
      </c>
      <c r="D174" s="2" t="str">
        <f>VLOOKUP(CompleteData[[#This Row],[Client_ID]], GeoIDbyClientID[], 2,FALSE)</f>
        <v>GEO1001</v>
      </c>
      <c r="E174" s="2" t="str">
        <f>INDEX(GeoNameIndex[], MATCH(CompleteData[[#This Row],[Geo_ID]], GeoNameIndex[Geo ID], 0), 2)</f>
        <v>NAM</v>
      </c>
      <c r="F174" s="41" t="str">
        <f>"Q" &amp; ROUNDUP(MONTH(CompleteData[Date])/3, 0) &amp; " " &amp; YEAR(CompleteData[[#This Row],[Date]])</f>
        <v>Q4 2020</v>
      </c>
    </row>
    <row r="175" spans="1:6" x14ac:dyDescent="0.2">
      <c r="A175" s="11" t="s">
        <v>36</v>
      </c>
      <c r="B175" s="11">
        <v>44377</v>
      </c>
      <c r="C175" s="12">
        <v>17844</v>
      </c>
      <c r="D175" s="2" t="str">
        <f>VLOOKUP(CompleteData[[#This Row],[Client_ID]], GeoIDbyClientID[], 2,FALSE)</f>
        <v>GEO1001</v>
      </c>
      <c r="E175" s="2" t="str">
        <f>INDEX(GeoNameIndex[], MATCH(CompleteData[[#This Row],[Geo_ID]], GeoNameIndex[Geo ID], 0), 2)</f>
        <v>NAM</v>
      </c>
      <c r="F175" s="41" t="str">
        <f>"Q" &amp; ROUNDUP(MONTH(CompleteData[Date])/3, 0) &amp; " " &amp; YEAR(CompleteData[[#This Row],[Date]])</f>
        <v>Q2 2021</v>
      </c>
    </row>
    <row r="176" spans="1:6" x14ac:dyDescent="0.2">
      <c r="A176" s="11" t="s">
        <v>36</v>
      </c>
      <c r="B176" s="11">
        <v>44347</v>
      </c>
      <c r="C176" s="12">
        <v>23129</v>
      </c>
      <c r="D176" s="2" t="str">
        <f>VLOOKUP(CompleteData[[#This Row],[Client_ID]], GeoIDbyClientID[], 2,FALSE)</f>
        <v>GEO1001</v>
      </c>
      <c r="E176" s="2" t="str">
        <f>INDEX(GeoNameIndex[], MATCH(CompleteData[[#This Row],[Geo_ID]], GeoNameIndex[Geo ID], 0), 2)</f>
        <v>NAM</v>
      </c>
      <c r="F176" s="41" t="str">
        <f>"Q" &amp; ROUNDUP(MONTH(CompleteData[Date])/3, 0) &amp; " " &amp; YEAR(CompleteData[[#This Row],[Date]])</f>
        <v>Q2 2021</v>
      </c>
    </row>
    <row r="177" spans="1:6" x14ac:dyDescent="0.2">
      <c r="A177" s="11" t="s">
        <v>36</v>
      </c>
      <c r="B177" s="11">
        <v>44316</v>
      </c>
      <c r="C177" s="12">
        <v>26253</v>
      </c>
      <c r="D177" s="2" t="str">
        <f>VLOOKUP(CompleteData[[#This Row],[Client_ID]], GeoIDbyClientID[], 2,FALSE)</f>
        <v>GEO1001</v>
      </c>
      <c r="E177" s="2" t="str">
        <f>INDEX(GeoNameIndex[], MATCH(CompleteData[[#This Row],[Geo_ID]], GeoNameIndex[Geo ID], 0), 2)</f>
        <v>NAM</v>
      </c>
      <c r="F177" s="41" t="str">
        <f>"Q" &amp; ROUNDUP(MONTH(CompleteData[Date])/3, 0) &amp; " " &amp; YEAR(CompleteData[[#This Row],[Date]])</f>
        <v>Q2 2021</v>
      </c>
    </row>
    <row r="178" spans="1:6" x14ac:dyDescent="0.2">
      <c r="A178" s="11" t="s">
        <v>36</v>
      </c>
      <c r="B178" s="11">
        <v>44286</v>
      </c>
      <c r="C178" s="12">
        <v>21877</v>
      </c>
      <c r="D178" s="2" t="str">
        <f>VLOOKUP(CompleteData[[#This Row],[Client_ID]], GeoIDbyClientID[], 2,FALSE)</f>
        <v>GEO1001</v>
      </c>
      <c r="E178" s="2" t="str">
        <f>INDEX(GeoNameIndex[], MATCH(CompleteData[[#This Row],[Geo_ID]], GeoNameIndex[Geo ID], 0), 2)</f>
        <v>NAM</v>
      </c>
      <c r="F178" s="41" t="str">
        <f>"Q" &amp; ROUNDUP(MONTH(CompleteData[Date])/3, 0) &amp; " " &amp; YEAR(CompleteData[[#This Row],[Date]])</f>
        <v>Q1 2021</v>
      </c>
    </row>
    <row r="179" spans="1:6" x14ac:dyDescent="0.2">
      <c r="A179" s="11" t="s">
        <v>36</v>
      </c>
      <c r="B179" s="11">
        <v>44255</v>
      </c>
      <c r="C179" s="12">
        <v>19020</v>
      </c>
      <c r="D179" s="2" t="str">
        <f>VLOOKUP(CompleteData[[#This Row],[Client_ID]], GeoIDbyClientID[], 2,FALSE)</f>
        <v>GEO1001</v>
      </c>
      <c r="E179" s="2" t="str">
        <f>INDEX(GeoNameIndex[], MATCH(CompleteData[[#This Row],[Geo_ID]], GeoNameIndex[Geo ID], 0), 2)</f>
        <v>NAM</v>
      </c>
      <c r="F179" s="41" t="str">
        <f>"Q" &amp; ROUNDUP(MONTH(CompleteData[Date])/3, 0) &amp; " " &amp; YEAR(CompleteData[[#This Row],[Date]])</f>
        <v>Q1 2021</v>
      </c>
    </row>
    <row r="180" spans="1:6" x14ac:dyDescent="0.2">
      <c r="A180" s="11" t="s">
        <v>36</v>
      </c>
      <c r="B180" s="11">
        <v>44227</v>
      </c>
      <c r="C180" s="12">
        <v>17843</v>
      </c>
      <c r="D180" s="2" t="str">
        <f>VLOOKUP(CompleteData[[#This Row],[Client_ID]], GeoIDbyClientID[], 2,FALSE)</f>
        <v>GEO1001</v>
      </c>
      <c r="E180" s="2" t="str">
        <f>INDEX(GeoNameIndex[], MATCH(CompleteData[[#This Row],[Geo_ID]], GeoNameIndex[Geo ID], 0), 2)</f>
        <v>NAM</v>
      </c>
      <c r="F180" s="41" t="str">
        <f>"Q" &amp; ROUNDUP(MONTH(CompleteData[Date])/3, 0) &amp; " " &amp; YEAR(CompleteData[[#This Row],[Date]])</f>
        <v>Q1 2021</v>
      </c>
    </row>
    <row r="181" spans="1:6" x14ac:dyDescent="0.2">
      <c r="A181" s="11" t="s">
        <v>3</v>
      </c>
      <c r="B181" s="11">
        <v>43861</v>
      </c>
      <c r="C181" s="12">
        <v>13879</v>
      </c>
      <c r="D181" s="2" t="str">
        <f>VLOOKUP(CompleteData[[#This Row],[Client_ID]], GeoIDbyClientID[], 2,FALSE)</f>
        <v>GEO1001</v>
      </c>
      <c r="E181" s="2" t="str">
        <f>INDEX(GeoNameIndex[], MATCH(CompleteData[[#This Row],[Geo_ID]], GeoNameIndex[Geo ID], 0), 2)</f>
        <v>NAM</v>
      </c>
      <c r="F181" s="41" t="str">
        <f>"Q" &amp; ROUNDUP(MONTH(CompleteData[Date])/3, 0) &amp; " " &amp; YEAR(CompleteData[[#This Row],[Date]])</f>
        <v>Q1 2020</v>
      </c>
    </row>
    <row r="182" spans="1:6" x14ac:dyDescent="0.2">
      <c r="A182" s="11" t="s">
        <v>3</v>
      </c>
      <c r="B182" s="11">
        <v>43890</v>
      </c>
      <c r="C182" s="12">
        <v>19822</v>
      </c>
      <c r="D182" s="2" t="str">
        <f>VLOOKUP(CompleteData[[#This Row],[Client_ID]], GeoIDbyClientID[], 2,FALSE)</f>
        <v>GEO1001</v>
      </c>
      <c r="E182" s="2" t="str">
        <f>INDEX(GeoNameIndex[], MATCH(CompleteData[[#This Row],[Geo_ID]], GeoNameIndex[Geo ID], 0), 2)</f>
        <v>NAM</v>
      </c>
      <c r="F182" s="41" t="str">
        <f>"Q" &amp; ROUNDUP(MONTH(CompleteData[Date])/3, 0) &amp; " " &amp; YEAR(CompleteData[[#This Row],[Date]])</f>
        <v>Q1 2020</v>
      </c>
    </row>
    <row r="183" spans="1:6" x14ac:dyDescent="0.2">
      <c r="A183" s="11" t="s">
        <v>3</v>
      </c>
      <c r="B183" s="11">
        <v>43921</v>
      </c>
      <c r="C183" s="12">
        <v>17842</v>
      </c>
      <c r="D183" s="2" t="str">
        <f>VLOOKUP(CompleteData[[#This Row],[Client_ID]], GeoIDbyClientID[], 2,FALSE)</f>
        <v>GEO1001</v>
      </c>
      <c r="E183" s="2" t="str">
        <f>INDEX(GeoNameIndex[], MATCH(CompleteData[[#This Row],[Geo_ID]], GeoNameIndex[Geo ID], 0), 2)</f>
        <v>NAM</v>
      </c>
      <c r="F183" s="41" t="str">
        <f>"Q" &amp; ROUNDUP(MONTH(CompleteData[Date])/3, 0) &amp; " " &amp; YEAR(CompleteData[[#This Row],[Date]])</f>
        <v>Q1 2020</v>
      </c>
    </row>
    <row r="184" spans="1:6" x14ac:dyDescent="0.2">
      <c r="A184" s="11" t="s">
        <v>3</v>
      </c>
      <c r="B184" s="11">
        <v>43951</v>
      </c>
      <c r="C184" s="12">
        <v>25770</v>
      </c>
      <c r="D184" s="2" t="str">
        <f>VLOOKUP(CompleteData[[#This Row],[Client_ID]], GeoIDbyClientID[], 2,FALSE)</f>
        <v>GEO1001</v>
      </c>
      <c r="E184" s="2" t="str">
        <f>INDEX(GeoNameIndex[], MATCH(CompleteData[[#This Row],[Geo_ID]], GeoNameIndex[Geo ID], 0), 2)</f>
        <v>NAM</v>
      </c>
      <c r="F184" s="41" t="str">
        <f>"Q" &amp; ROUNDUP(MONTH(CompleteData[Date])/3, 0) &amp; " " &amp; YEAR(CompleteData[[#This Row],[Date]])</f>
        <v>Q2 2020</v>
      </c>
    </row>
    <row r="185" spans="1:6" x14ac:dyDescent="0.2">
      <c r="A185" s="11" t="s">
        <v>3</v>
      </c>
      <c r="B185" s="11">
        <v>43982</v>
      </c>
      <c r="C185" s="12">
        <v>19823</v>
      </c>
      <c r="D185" s="2" t="str">
        <f>VLOOKUP(CompleteData[[#This Row],[Client_ID]], GeoIDbyClientID[], 2,FALSE)</f>
        <v>GEO1001</v>
      </c>
      <c r="E185" s="2" t="str">
        <f>INDEX(GeoNameIndex[], MATCH(CompleteData[[#This Row],[Geo_ID]], GeoNameIndex[Geo ID], 0), 2)</f>
        <v>NAM</v>
      </c>
      <c r="F185" s="41" t="str">
        <f>"Q" &amp; ROUNDUP(MONTH(CompleteData[Date])/3, 0) &amp; " " &amp; YEAR(CompleteData[[#This Row],[Date]])</f>
        <v>Q2 2020</v>
      </c>
    </row>
    <row r="186" spans="1:6" x14ac:dyDescent="0.2">
      <c r="A186" s="11" t="s">
        <v>3</v>
      </c>
      <c r="B186" s="11">
        <v>44012</v>
      </c>
      <c r="C186" s="12">
        <v>17845</v>
      </c>
      <c r="D186" s="2" t="str">
        <f>VLOOKUP(CompleteData[[#This Row],[Client_ID]], GeoIDbyClientID[], 2,FALSE)</f>
        <v>GEO1001</v>
      </c>
      <c r="E186" s="2" t="str">
        <f>INDEX(GeoNameIndex[], MATCH(CompleteData[[#This Row],[Geo_ID]], GeoNameIndex[Geo ID], 0), 2)</f>
        <v>NAM</v>
      </c>
      <c r="F186" s="41" t="str">
        <f>"Q" &amp; ROUNDUP(MONTH(CompleteData[Date])/3, 0) &amp; " " &amp; YEAR(CompleteData[[#This Row],[Date]])</f>
        <v>Q2 2020</v>
      </c>
    </row>
    <row r="187" spans="1:6" x14ac:dyDescent="0.2">
      <c r="A187" s="11" t="s">
        <v>3</v>
      </c>
      <c r="B187" s="11">
        <v>44043</v>
      </c>
      <c r="C187" s="12">
        <v>11899</v>
      </c>
      <c r="D187" s="2" t="str">
        <f>VLOOKUP(CompleteData[[#This Row],[Client_ID]], GeoIDbyClientID[], 2,FALSE)</f>
        <v>GEO1001</v>
      </c>
      <c r="E187" s="2" t="str">
        <f>INDEX(GeoNameIndex[], MATCH(CompleteData[[#This Row],[Geo_ID]], GeoNameIndex[Geo ID], 0), 2)</f>
        <v>NAM</v>
      </c>
      <c r="F187" s="41" t="str">
        <f>"Q" &amp; ROUNDUP(MONTH(CompleteData[Date])/3, 0) &amp; " " &amp; YEAR(CompleteData[[#This Row],[Date]])</f>
        <v>Q3 2020</v>
      </c>
    </row>
    <row r="188" spans="1:6" x14ac:dyDescent="0.2">
      <c r="A188" s="11" t="s">
        <v>3</v>
      </c>
      <c r="B188" s="11">
        <v>44074</v>
      </c>
      <c r="C188" s="12">
        <v>13879</v>
      </c>
      <c r="D188" s="2" t="str">
        <f>VLOOKUP(CompleteData[[#This Row],[Client_ID]], GeoIDbyClientID[], 2,FALSE)</f>
        <v>GEO1001</v>
      </c>
      <c r="E188" s="2" t="str">
        <f>INDEX(GeoNameIndex[], MATCH(CompleteData[[#This Row],[Geo_ID]], GeoNameIndex[Geo ID], 0), 2)</f>
        <v>NAM</v>
      </c>
      <c r="F188" s="41" t="str">
        <f>"Q" &amp; ROUNDUP(MONTH(CompleteData[Date])/3, 0) &amp; " " &amp; YEAR(CompleteData[[#This Row],[Date]])</f>
        <v>Q3 2020</v>
      </c>
    </row>
    <row r="189" spans="1:6" x14ac:dyDescent="0.2">
      <c r="A189" s="11" t="s">
        <v>3</v>
      </c>
      <c r="B189" s="11">
        <v>44104</v>
      </c>
      <c r="C189" s="12">
        <v>9913</v>
      </c>
      <c r="D189" s="2" t="str">
        <f>VLOOKUP(CompleteData[[#This Row],[Client_ID]], GeoIDbyClientID[], 2,FALSE)</f>
        <v>GEO1001</v>
      </c>
      <c r="E189" s="2" t="str">
        <f>INDEX(GeoNameIndex[], MATCH(CompleteData[[#This Row],[Geo_ID]], GeoNameIndex[Geo ID], 0), 2)</f>
        <v>NAM</v>
      </c>
      <c r="F189" s="41" t="str">
        <f>"Q" &amp; ROUNDUP(MONTH(CompleteData[Date])/3, 0) &amp; " " &amp; YEAR(CompleteData[[#This Row],[Date]])</f>
        <v>Q3 2020</v>
      </c>
    </row>
    <row r="190" spans="1:6" x14ac:dyDescent="0.2">
      <c r="A190" s="11" t="s">
        <v>3</v>
      </c>
      <c r="B190" s="11">
        <v>44135</v>
      </c>
      <c r="C190" s="12">
        <v>15858</v>
      </c>
      <c r="D190" s="2" t="str">
        <f>VLOOKUP(CompleteData[[#This Row],[Client_ID]], GeoIDbyClientID[], 2,FALSE)</f>
        <v>GEO1001</v>
      </c>
      <c r="E190" s="2" t="str">
        <f>INDEX(GeoNameIndex[], MATCH(CompleteData[[#This Row],[Geo_ID]], GeoNameIndex[Geo ID], 0), 2)</f>
        <v>NAM</v>
      </c>
      <c r="F190" s="41" t="str">
        <f>"Q" &amp; ROUNDUP(MONTH(CompleteData[Date])/3, 0) &amp; " " &amp; YEAR(CompleteData[[#This Row],[Date]])</f>
        <v>Q4 2020</v>
      </c>
    </row>
    <row r="191" spans="1:6" x14ac:dyDescent="0.2">
      <c r="A191" s="11" t="s">
        <v>3</v>
      </c>
      <c r="B191" s="11">
        <v>44165</v>
      </c>
      <c r="C191" s="12">
        <v>13882</v>
      </c>
      <c r="D191" s="2" t="str">
        <f>VLOOKUP(CompleteData[[#This Row],[Client_ID]], GeoIDbyClientID[], 2,FALSE)</f>
        <v>GEO1001</v>
      </c>
      <c r="E191" s="2" t="str">
        <f>INDEX(GeoNameIndex[], MATCH(CompleteData[[#This Row],[Geo_ID]], GeoNameIndex[Geo ID], 0), 2)</f>
        <v>NAM</v>
      </c>
      <c r="F191" s="41" t="str">
        <f>"Q" &amp; ROUNDUP(MONTH(CompleteData[Date])/3, 0) &amp; " " &amp; YEAR(CompleteData[[#This Row],[Date]])</f>
        <v>Q4 2020</v>
      </c>
    </row>
    <row r="192" spans="1:6" x14ac:dyDescent="0.2">
      <c r="A192" s="11" t="s">
        <v>3</v>
      </c>
      <c r="B192" s="11">
        <v>44196</v>
      </c>
      <c r="C192" s="12">
        <v>17841</v>
      </c>
      <c r="D192" s="2" t="str">
        <f>VLOOKUP(CompleteData[[#This Row],[Client_ID]], GeoIDbyClientID[], 2,FALSE)</f>
        <v>GEO1001</v>
      </c>
      <c r="E192" s="2" t="str">
        <f>INDEX(GeoNameIndex[], MATCH(CompleteData[[#This Row],[Geo_ID]], GeoNameIndex[Geo ID], 0), 2)</f>
        <v>NAM</v>
      </c>
      <c r="F192" s="41" t="str">
        <f>"Q" &amp; ROUNDUP(MONTH(CompleteData[Date])/3, 0) &amp; " " &amp; YEAR(CompleteData[[#This Row],[Date]])</f>
        <v>Q4 2020</v>
      </c>
    </row>
    <row r="193" spans="1:6" x14ac:dyDescent="0.2">
      <c r="A193" s="11" t="s">
        <v>3</v>
      </c>
      <c r="B193" s="11">
        <v>44377</v>
      </c>
      <c r="C193" s="12">
        <v>18554</v>
      </c>
      <c r="D193" s="2" t="str">
        <f>VLOOKUP(CompleteData[[#This Row],[Client_ID]], GeoIDbyClientID[], 2,FALSE)</f>
        <v>GEO1001</v>
      </c>
      <c r="E193" s="2" t="str">
        <f>INDEX(GeoNameIndex[], MATCH(CompleteData[[#This Row],[Geo_ID]], GeoNameIndex[Geo ID], 0), 2)</f>
        <v>NAM</v>
      </c>
      <c r="F193" s="41" t="str">
        <f>"Q" &amp; ROUNDUP(MONTH(CompleteData[Date])/3, 0) &amp; " " &amp; YEAR(CompleteData[[#This Row],[Date]])</f>
        <v>Q2 2021</v>
      </c>
    </row>
    <row r="194" spans="1:6" x14ac:dyDescent="0.2">
      <c r="A194" s="11" t="s">
        <v>3</v>
      </c>
      <c r="B194" s="11">
        <v>44347</v>
      </c>
      <c r="C194" s="12">
        <v>20218</v>
      </c>
      <c r="D194" s="2" t="str">
        <f>VLOOKUP(CompleteData[[#This Row],[Client_ID]], GeoIDbyClientID[], 2,FALSE)</f>
        <v>GEO1001</v>
      </c>
      <c r="E194" s="2" t="str">
        <f>INDEX(GeoNameIndex[], MATCH(CompleteData[[#This Row],[Geo_ID]], GeoNameIndex[Geo ID], 0), 2)</f>
        <v>NAM</v>
      </c>
      <c r="F194" s="41" t="str">
        <f>"Q" &amp; ROUNDUP(MONTH(CompleteData[Date])/3, 0) &amp; " " &amp; YEAR(CompleteData[[#This Row],[Date]])</f>
        <v>Q2 2021</v>
      </c>
    </row>
    <row r="195" spans="1:6" x14ac:dyDescent="0.2">
      <c r="A195" s="11" t="s">
        <v>3</v>
      </c>
      <c r="B195" s="11">
        <v>44316</v>
      </c>
      <c r="C195" s="12">
        <v>27062</v>
      </c>
      <c r="D195" s="2" t="str">
        <f>VLOOKUP(CompleteData[[#This Row],[Client_ID]], GeoIDbyClientID[], 2,FALSE)</f>
        <v>GEO1001</v>
      </c>
      <c r="E195" s="2" t="str">
        <f>INDEX(GeoNameIndex[], MATCH(CompleteData[[#This Row],[Geo_ID]], GeoNameIndex[Geo ID], 0), 2)</f>
        <v>NAM</v>
      </c>
      <c r="F195" s="41" t="str">
        <f>"Q" &amp; ROUNDUP(MONTH(CompleteData[Date])/3, 0) &amp; " " &amp; YEAR(CompleteData[[#This Row],[Date]])</f>
        <v>Q2 2021</v>
      </c>
    </row>
    <row r="196" spans="1:6" x14ac:dyDescent="0.2">
      <c r="A196" s="11" t="s">
        <v>3</v>
      </c>
      <c r="B196" s="11">
        <v>44286</v>
      </c>
      <c r="C196" s="12">
        <v>18378</v>
      </c>
      <c r="D196" s="2" t="str">
        <f>VLOOKUP(CompleteData[[#This Row],[Client_ID]], GeoIDbyClientID[], 2,FALSE)</f>
        <v>GEO1001</v>
      </c>
      <c r="E196" s="2" t="str">
        <f>INDEX(GeoNameIndex[], MATCH(CompleteData[[#This Row],[Geo_ID]], GeoNameIndex[Geo ID], 0), 2)</f>
        <v>NAM</v>
      </c>
      <c r="F196" s="41" t="str">
        <f>"Q" &amp; ROUNDUP(MONTH(CompleteData[Date])/3, 0) &amp; " " &amp; YEAR(CompleteData[[#This Row],[Date]])</f>
        <v>Q1 2021</v>
      </c>
    </row>
    <row r="197" spans="1:6" x14ac:dyDescent="0.2">
      <c r="A197" s="11" t="s">
        <v>3</v>
      </c>
      <c r="B197" s="11">
        <v>44255</v>
      </c>
      <c r="C197" s="12">
        <v>19729</v>
      </c>
      <c r="D197" s="2" t="str">
        <f>VLOOKUP(CompleteData[[#This Row],[Client_ID]], GeoIDbyClientID[], 2,FALSE)</f>
        <v>GEO1001</v>
      </c>
      <c r="E197" s="2" t="str">
        <f>INDEX(GeoNameIndex[], MATCH(CompleteData[[#This Row],[Geo_ID]], GeoNameIndex[Geo ID], 0), 2)</f>
        <v>NAM</v>
      </c>
      <c r="F197" s="41" t="str">
        <f>"Q" &amp; ROUNDUP(MONTH(CompleteData[Date])/3, 0) &amp; " " &amp; YEAR(CompleteData[[#This Row],[Date]])</f>
        <v>Q1 2021</v>
      </c>
    </row>
    <row r="198" spans="1:6" x14ac:dyDescent="0.2">
      <c r="A198" s="11" t="s">
        <v>3</v>
      </c>
      <c r="B198" s="11">
        <v>44227</v>
      </c>
      <c r="C198" s="12">
        <v>14159</v>
      </c>
      <c r="D198" s="2" t="str">
        <f>VLOOKUP(CompleteData[[#This Row],[Client_ID]], GeoIDbyClientID[], 2,FALSE)</f>
        <v>GEO1001</v>
      </c>
      <c r="E198" s="2" t="str">
        <f>INDEX(GeoNameIndex[], MATCH(CompleteData[[#This Row],[Geo_ID]], GeoNameIndex[Geo ID], 0), 2)</f>
        <v>NAM</v>
      </c>
      <c r="F198" s="41" t="str">
        <f>"Q" &amp; ROUNDUP(MONTH(CompleteData[Date])/3, 0) &amp; " " &amp; YEAR(CompleteData[[#This Row],[Date]])</f>
        <v>Q1 2021</v>
      </c>
    </row>
    <row r="199" spans="1:6" x14ac:dyDescent="0.2">
      <c r="A199" s="11" t="s">
        <v>25</v>
      </c>
      <c r="B199" s="11">
        <v>43890</v>
      </c>
      <c r="C199" s="12">
        <v>815</v>
      </c>
      <c r="D199" s="2" t="str">
        <f>VLOOKUP(CompleteData[[#This Row],[Client_ID]], GeoIDbyClientID[], 2,FALSE)</f>
        <v>GEO1002</v>
      </c>
      <c r="E199" s="2" t="str">
        <f>INDEX(GeoNameIndex[], MATCH(CompleteData[[#This Row],[Geo_ID]], GeoNameIndex[Geo ID], 0), 2)</f>
        <v>APAC</v>
      </c>
      <c r="F199" s="41" t="str">
        <f>"Q" &amp; ROUNDUP(MONTH(CompleteData[Date])/3, 0) &amp; " " &amp; YEAR(CompleteData[[#This Row],[Date]])</f>
        <v>Q1 2020</v>
      </c>
    </row>
    <row r="200" spans="1:6" x14ac:dyDescent="0.2">
      <c r="A200" s="11" t="s">
        <v>25</v>
      </c>
      <c r="B200" s="11">
        <v>43921</v>
      </c>
      <c r="C200" s="12">
        <v>910</v>
      </c>
      <c r="D200" s="2" t="str">
        <f>VLOOKUP(CompleteData[[#This Row],[Client_ID]], GeoIDbyClientID[], 2,FALSE)</f>
        <v>GEO1002</v>
      </c>
      <c r="E200" s="2" t="str">
        <f>INDEX(GeoNameIndex[], MATCH(CompleteData[[#This Row],[Geo_ID]], GeoNameIndex[Geo ID], 0), 2)</f>
        <v>APAC</v>
      </c>
      <c r="F200" s="41" t="str">
        <f>"Q" &amp; ROUNDUP(MONTH(CompleteData[Date])/3, 0) &amp; " " &amp; YEAR(CompleteData[[#This Row],[Date]])</f>
        <v>Q1 2020</v>
      </c>
    </row>
    <row r="201" spans="1:6" x14ac:dyDescent="0.2">
      <c r="A201" s="11" t="s">
        <v>25</v>
      </c>
      <c r="B201" s="11">
        <v>43951</v>
      </c>
      <c r="C201" s="12">
        <v>1091</v>
      </c>
      <c r="D201" s="2" t="str">
        <f>VLOOKUP(CompleteData[[#This Row],[Client_ID]], GeoIDbyClientID[], 2,FALSE)</f>
        <v>GEO1002</v>
      </c>
      <c r="E201" s="2" t="str">
        <f>INDEX(GeoNameIndex[], MATCH(CompleteData[[#This Row],[Geo_ID]], GeoNameIndex[Geo ID], 0), 2)</f>
        <v>APAC</v>
      </c>
      <c r="F201" s="41" t="str">
        <f>"Q" &amp; ROUNDUP(MONTH(CompleteData[Date])/3, 0) &amp; " " &amp; YEAR(CompleteData[[#This Row],[Date]])</f>
        <v>Q2 2020</v>
      </c>
    </row>
    <row r="202" spans="1:6" x14ac:dyDescent="0.2">
      <c r="A202" s="11" t="s">
        <v>25</v>
      </c>
      <c r="B202" s="11">
        <v>43982</v>
      </c>
      <c r="C202" s="12">
        <v>995</v>
      </c>
      <c r="D202" s="2" t="str">
        <f>VLOOKUP(CompleteData[[#This Row],[Client_ID]], GeoIDbyClientID[], 2,FALSE)</f>
        <v>GEO1002</v>
      </c>
      <c r="E202" s="2" t="str">
        <f>INDEX(GeoNameIndex[], MATCH(CompleteData[[#This Row],[Geo_ID]], GeoNameIndex[Geo ID], 0), 2)</f>
        <v>APAC</v>
      </c>
      <c r="F202" s="41" t="str">
        <f>"Q" &amp; ROUNDUP(MONTH(CompleteData[Date])/3, 0) &amp; " " &amp; YEAR(CompleteData[[#This Row],[Date]])</f>
        <v>Q2 2020</v>
      </c>
    </row>
    <row r="203" spans="1:6" x14ac:dyDescent="0.2">
      <c r="A203" s="11" t="s">
        <v>25</v>
      </c>
      <c r="B203" s="11">
        <v>44012</v>
      </c>
      <c r="C203" s="12">
        <v>727</v>
      </c>
      <c r="D203" s="2" t="str">
        <f>VLOOKUP(CompleteData[[#This Row],[Client_ID]], GeoIDbyClientID[], 2,FALSE)</f>
        <v>GEO1002</v>
      </c>
      <c r="E203" s="2" t="str">
        <f>INDEX(GeoNameIndex[], MATCH(CompleteData[[#This Row],[Geo_ID]], GeoNameIndex[Geo ID], 0), 2)</f>
        <v>APAC</v>
      </c>
      <c r="F203" s="41" t="str">
        <f>"Q" &amp; ROUNDUP(MONTH(CompleteData[Date])/3, 0) &amp; " " &amp; YEAR(CompleteData[[#This Row],[Date]])</f>
        <v>Q2 2020</v>
      </c>
    </row>
    <row r="204" spans="1:6" x14ac:dyDescent="0.2">
      <c r="A204" s="11" t="s">
        <v>25</v>
      </c>
      <c r="B204" s="11">
        <v>44043</v>
      </c>
      <c r="C204" s="12">
        <v>635</v>
      </c>
      <c r="D204" s="2" t="str">
        <f>VLOOKUP(CompleteData[[#This Row],[Client_ID]], GeoIDbyClientID[], 2,FALSE)</f>
        <v>GEO1002</v>
      </c>
      <c r="E204" s="2" t="str">
        <f>INDEX(GeoNameIndex[], MATCH(CompleteData[[#This Row],[Geo_ID]], GeoNameIndex[Geo ID], 0), 2)</f>
        <v>APAC</v>
      </c>
      <c r="F204" s="41" t="str">
        <f>"Q" &amp; ROUNDUP(MONTH(CompleteData[Date])/3, 0) &amp; " " &amp; YEAR(CompleteData[[#This Row],[Date]])</f>
        <v>Q3 2020</v>
      </c>
    </row>
    <row r="205" spans="1:6" x14ac:dyDescent="0.2">
      <c r="A205" s="11" t="s">
        <v>25</v>
      </c>
      <c r="B205" s="11">
        <v>44074</v>
      </c>
      <c r="C205" s="12">
        <v>544</v>
      </c>
      <c r="D205" s="2" t="str">
        <f>VLOOKUP(CompleteData[[#This Row],[Client_ID]], GeoIDbyClientID[], 2,FALSE)</f>
        <v>GEO1002</v>
      </c>
      <c r="E205" s="2" t="str">
        <f>INDEX(GeoNameIndex[], MATCH(CompleteData[[#This Row],[Geo_ID]], GeoNameIndex[Geo ID], 0), 2)</f>
        <v>APAC</v>
      </c>
      <c r="F205" s="41" t="str">
        <f>"Q" &amp; ROUNDUP(MONTH(CompleteData[Date])/3, 0) &amp; " " &amp; YEAR(CompleteData[[#This Row],[Date]])</f>
        <v>Q3 2020</v>
      </c>
    </row>
    <row r="206" spans="1:6" x14ac:dyDescent="0.2">
      <c r="A206" s="11" t="s">
        <v>25</v>
      </c>
      <c r="B206" s="11">
        <v>44104</v>
      </c>
      <c r="C206" s="12">
        <v>545</v>
      </c>
      <c r="D206" s="2" t="str">
        <f>VLOOKUP(CompleteData[[#This Row],[Client_ID]], GeoIDbyClientID[], 2,FALSE)</f>
        <v>GEO1002</v>
      </c>
      <c r="E206" s="2" t="str">
        <f>INDEX(GeoNameIndex[], MATCH(CompleteData[[#This Row],[Geo_ID]], GeoNameIndex[Geo ID], 0), 2)</f>
        <v>APAC</v>
      </c>
      <c r="F206" s="41" t="str">
        <f>"Q" &amp; ROUNDUP(MONTH(CompleteData[Date])/3, 0) &amp; " " &amp; YEAR(CompleteData[[#This Row],[Date]])</f>
        <v>Q3 2020</v>
      </c>
    </row>
    <row r="207" spans="1:6" x14ac:dyDescent="0.2">
      <c r="A207" s="11" t="s">
        <v>25</v>
      </c>
      <c r="B207" s="11">
        <v>44135</v>
      </c>
      <c r="C207" s="12">
        <v>637</v>
      </c>
      <c r="D207" s="2" t="str">
        <f>VLOOKUP(CompleteData[[#This Row],[Client_ID]], GeoIDbyClientID[], 2,FALSE)</f>
        <v>GEO1002</v>
      </c>
      <c r="E207" s="2" t="str">
        <f>INDEX(GeoNameIndex[], MATCH(CompleteData[[#This Row],[Geo_ID]], GeoNameIndex[Geo ID], 0), 2)</f>
        <v>APAC</v>
      </c>
      <c r="F207" s="41" t="str">
        <f>"Q" &amp; ROUNDUP(MONTH(CompleteData[Date])/3, 0) &amp; " " &amp; YEAR(CompleteData[[#This Row],[Date]])</f>
        <v>Q4 2020</v>
      </c>
    </row>
    <row r="208" spans="1:6" x14ac:dyDescent="0.2">
      <c r="A208" s="11" t="s">
        <v>25</v>
      </c>
      <c r="B208" s="11">
        <v>44165</v>
      </c>
      <c r="C208" s="12">
        <v>723</v>
      </c>
      <c r="D208" s="2" t="str">
        <f>VLOOKUP(CompleteData[[#This Row],[Client_ID]], GeoIDbyClientID[], 2,FALSE)</f>
        <v>GEO1002</v>
      </c>
      <c r="E208" s="2" t="str">
        <f>INDEX(GeoNameIndex[], MATCH(CompleteData[[#This Row],[Geo_ID]], GeoNameIndex[Geo ID], 0), 2)</f>
        <v>APAC</v>
      </c>
      <c r="F208" s="41" t="str">
        <f>"Q" &amp; ROUNDUP(MONTH(CompleteData[Date])/3, 0) &amp; " " &amp; YEAR(CompleteData[[#This Row],[Date]])</f>
        <v>Q4 2020</v>
      </c>
    </row>
    <row r="209" spans="1:6" x14ac:dyDescent="0.2">
      <c r="A209" s="11" t="s">
        <v>25</v>
      </c>
      <c r="B209" s="11">
        <v>44196</v>
      </c>
      <c r="C209" s="12">
        <v>727</v>
      </c>
      <c r="D209" s="2" t="str">
        <f>VLOOKUP(CompleteData[[#This Row],[Client_ID]], GeoIDbyClientID[], 2,FALSE)</f>
        <v>GEO1002</v>
      </c>
      <c r="E209" s="2" t="str">
        <f>INDEX(GeoNameIndex[], MATCH(CompleteData[[#This Row],[Geo_ID]], GeoNameIndex[Geo ID], 0), 2)</f>
        <v>APAC</v>
      </c>
      <c r="F209" s="41" t="str">
        <f>"Q" &amp; ROUNDUP(MONTH(CompleteData[Date])/3, 0) &amp; " " &amp; YEAR(CompleteData[[#This Row],[Date]])</f>
        <v>Q4 2020</v>
      </c>
    </row>
    <row r="210" spans="1:6" x14ac:dyDescent="0.2">
      <c r="A210" s="11" t="s">
        <v>25</v>
      </c>
      <c r="B210" s="11">
        <v>44377</v>
      </c>
      <c r="C210" s="12">
        <v>722</v>
      </c>
      <c r="D210" s="2" t="str">
        <f>VLOOKUP(CompleteData[[#This Row],[Client_ID]], GeoIDbyClientID[], 2,FALSE)</f>
        <v>GEO1002</v>
      </c>
      <c r="E210" s="2" t="str">
        <f>INDEX(GeoNameIndex[], MATCH(CompleteData[[#This Row],[Geo_ID]], GeoNameIndex[Geo ID], 0), 2)</f>
        <v>APAC</v>
      </c>
      <c r="F210" s="41" t="str">
        <f>"Q" &amp; ROUNDUP(MONTH(CompleteData[Date])/3, 0) &amp; " " &amp; YEAR(CompleteData[[#This Row],[Date]])</f>
        <v>Q2 2021</v>
      </c>
    </row>
    <row r="211" spans="1:6" x14ac:dyDescent="0.2">
      <c r="A211" s="11" t="s">
        <v>25</v>
      </c>
      <c r="B211" s="11">
        <v>44347</v>
      </c>
      <c r="C211" s="12">
        <v>1039</v>
      </c>
      <c r="D211" s="2" t="str">
        <f>VLOOKUP(CompleteData[[#This Row],[Client_ID]], GeoIDbyClientID[], 2,FALSE)</f>
        <v>GEO1002</v>
      </c>
      <c r="E211" s="2" t="str">
        <f>INDEX(GeoNameIndex[], MATCH(CompleteData[[#This Row],[Geo_ID]], GeoNameIndex[Geo ID], 0), 2)</f>
        <v>APAC</v>
      </c>
      <c r="F211" s="41" t="str">
        <f>"Q" &amp; ROUNDUP(MONTH(CompleteData[Date])/3, 0) &amp; " " &amp; YEAR(CompleteData[[#This Row],[Date]])</f>
        <v>Q2 2021</v>
      </c>
    </row>
    <row r="212" spans="1:6" x14ac:dyDescent="0.2">
      <c r="A212" s="11" t="s">
        <v>25</v>
      </c>
      <c r="B212" s="11">
        <v>44316</v>
      </c>
      <c r="C212" s="12">
        <v>1124</v>
      </c>
      <c r="D212" s="2" t="str">
        <f>VLOOKUP(CompleteData[[#This Row],[Client_ID]], GeoIDbyClientID[], 2,FALSE)</f>
        <v>GEO1002</v>
      </c>
      <c r="E212" s="2" t="str">
        <f>INDEX(GeoNameIndex[], MATCH(CompleteData[[#This Row],[Geo_ID]], GeoNameIndex[Geo ID], 0), 2)</f>
        <v>APAC</v>
      </c>
      <c r="F212" s="41" t="str">
        <f>"Q" &amp; ROUNDUP(MONTH(CompleteData[Date])/3, 0) &amp; " " &amp; YEAR(CompleteData[[#This Row],[Date]])</f>
        <v>Q2 2021</v>
      </c>
    </row>
    <row r="213" spans="1:6" x14ac:dyDescent="0.2">
      <c r="A213" s="11" t="s">
        <v>25</v>
      </c>
      <c r="B213" s="11">
        <v>44286</v>
      </c>
      <c r="C213" s="12">
        <v>895</v>
      </c>
      <c r="D213" s="2" t="str">
        <f>VLOOKUP(CompleteData[[#This Row],[Client_ID]], GeoIDbyClientID[], 2,FALSE)</f>
        <v>GEO1002</v>
      </c>
      <c r="E213" s="2" t="str">
        <f>INDEX(GeoNameIndex[], MATCH(CompleteData[[#This Row],[Geo_ID]], GeoNameIndex[Geo ID], 0), 2)</f>
        <v>APAC</v>
      </c>
      <c r="F213" s="41" t="str">
        <f>"Q" &amp; ROUNDUP(MONTH(CompleteData[Date])/3, 0) &amp; " " &amp; YEAR(CompleteData[[#This Row],[Date]])</f>
        <v>Q1 2021</v>
      </c>
    </row>
    <row r="214" spans="1:6" x14ac:dyDescent="0.2">
      <c r="A214" s="11" t="s">
        <v>25</v>
      </c>
      <c r="B214" s="11">
        <v>44255</v>
      </c>
      <c r="C214" s="12">
        <v>851</v>
      </c>
      <c r="D214" s="2" t="str">
        <f>VLOOKUP(CompleteData[[#This Row],[Client_ID]], GeoIDbyClientID[], 2,FALSE)</f>
        <v>GEO1002</v>
      </c>
      <c r="E214" s="2" t="str">
        <f>INDEX(GeoNameIndex[], MATCH(CompleteData[[#This Row],[Geo_ID]], GeoNameIndex[Geo ID], 0), 2)</f>
        <v>APAC</v>
      </c>
      <c r="F214" s="41" t="str">
        <f>"Q" &amp; ROUNDUP(MONTH(CompleteData[Date])/3, 0) &amp; " " &amp; YEAR(CompleteData[[#This Row],[Date]])</f>
        <v>Q1 2021</v>
      </c>
    </row>
    <row r="215" spans="1:6" x14ac:dyDescent="0.2">
      <c r="A215" s="11" t="s">
        <v>25</v>
      </c>
      <c r="B215" s="11">
        <v>44227</v>
      </c>
      <c r="C215" s="12">
        <v>741</v>
      </c>
      <c r="D215" s="2" t="str">
        <f>VLOOKUP(CompleteData[[#This Row],[Client_ID]], GeoIDbyClientID[], 2,FALSE)</f>
        <v>GEO1002</v>
      </c>
      <c r="E215" s="2" t="str">
        <f>INDEX(GeoNameIndex[], MATCH(CompleteData[[#This Row],[Geo_ID]], GeoNameIndex[Geo ID], 0), 2)</f>
        <v>APAC</v>
      </c>
      <c r="F215" s="41" t="str">
        <f>"Q" &amp; ROUNDUP(MONTH(CompleteData[Date])/3, 0) &amp; " " &amp; YEAR(CompleteData[[#This Row],[Date]])</f>
        <v>Q1 2021</v>
      </c>
    </row>
    <row r="216" spans="1:6" x14ac:dyDescent="0.2">
      <c r="A216" s="11" t="s">
        <v>41</v>
      </c>
      <c r="B216" s="11">
        <v>43861</v>
      </c>
      <c r="C216" s="12">
        <v>1172</v>
      </c>
      <c r="D216" s="2" t="str">
        <f>VLOOKUP(CompleteData[[#This Row],[Client_ID]], GeoIDbyClientID[], 2,FALSE)</f>
        <v>GEO1004</v>
      </c>
      <c r="E216" s="2" t="str">
        <f>INDEX(GeoNameIndex[], MATCH(CompleteData[[#This Row],[Geo_ID]], GeoNameIndex[Geo ID], 0), 2)</f>
        <v>LATAM</v>
      </c>
      <c r="F216" s="41" t="str">
        <f>"Q" &amp; ROUNDUP(MONTH(CompleteData[Date])/3, 0) &amp; " " &amp; YEAR(CompleteData[[#This Row],[Date]])</f>
        <v>Q1 2020</v>
      </c>
    </row>
    <row r="217" spans="1:6" x14ac:dyDescent="0.2">
      <c r="A217" s="11" t="s">
        <v>41</v>
      </c>
      <c r="B217" s="11">
        <v>43890</v>
      </c>
      <c r="C217" s="12">
        <v>1483</v>
      </c>
      <c r="D217" s="2" t="str">
        <f>VLOOKUP(CompleteData[[#This Row],[Client_ID]], GeoIDbyClientID[], 2,FALSE)</f>
        <v>GEO1004</v>
      </c>
      <c r="E217" s="2" t="str">
        <f>INDEX(GeoNameIndex[], MATCH(CompleteData[[#This Row],[Geo_ID]], GeoNameIndex[Geo ID], 0), 2)</f>
        <v>LATAM</v>
      </c>
      <c r="F217" s="41" t="str">
        <f>"Q" &amp; ROUNDUP(MONTH(CompleteData[Date])/3, 0) &amp; " " &amp; YEAR(CompleteData[[#This Row],[Date]])</f>
        <v>Q1 2020</v>
      </c>
    </row>
    <row r="218" spans="1:6" x14ac:dyDescent="0.2">
      <c r="A218" s="11" t="s">
        <v>41</v>
      </c>
      <c r="B218" s="11">
        <v>43921</v>
      </c>
      <c r="C218" s="12">
        <v>1484</v>
      </c>
      <c r="D218" s="2" t="str">
        <f>VLOOKUP(CompleteData[[#This Row],[Client_ID]], GeoIDbyClientID[], 2,FALSE)</f>
        <v>GEO1004</v>
      </c>
      <c r="E218" s="2" t="str">
        <f>INDEX(GeoNameIndex[], MATCH(CompleteData[[#This Row],[Geo_ID]], GeoNameIndex[Geo ID], 0), 2)</f>
        <v>LATAM</v>
      </c>
      <c r="F218" s="41" t="str">
        <f>"Q" &amp; ROUNDUP(MONTH(CompleteData[Date])/3, 0) &amp; " " &amp; YEAR(CompleteData[[#This Row],[Date]])</f>
        <v>Q1 2020</v>
      </c>
    </row>
    <row r="219" spans="1:6" x14ac:dyDescent="0.2">
      <c r="A219" s="11" t="s">
        <v>41</v>
      </c>
      <c r="B219" s="11">
        <v>43951</v>
      </c>
      <c r="C219" s="12">
        <v>1949</v>
      </c>
      <c r="D219" s="2" t="str">
        <f>VLOOKUP(CompleteData[[#This Row],[Client_ID]], GeoIDbyClientID[], 2,FALSE)</f>
        <v>GEO1004</v>
      </c>
      <c r="E219" s="2" t="str">
        <f>INDEX(GeoNameIndex[], MATCH(CompleteData[[#This Row],[Geo_ID]], GeoNameIndex[Geo ID], 0), 2)</f>
        <v>LATAM</v>
      </c>
      <c r="F219" s="41" t="str">
        <f>"Q" &amp; ROUNDUP(MONTH(CompleteData[Date])/3, 0) &amp; " " &amp; YEAR(CompleteData[[#This Row],[Date]])</f>
        <v>Q2 2020</v>
      </c>
    </row>
    <row r="220" spans="1:6" x14ac:dyDescent="0.2">
      <c r="A220" s="11" t="s">
        <v>41</v>
      </c>
      <c r="B220" s="11">
        <v>43982</v>
      </c>
      <c r="C220" s="12">
        <v>1635</v>
      </c>
      <c r="D220" s="2" t="str">
        <f>VLOOKUP(CompleteData[[#This Row],[Client_ID]], GeoIDbyClientID[], 2,FALSE)</f>
        <v>GEO1004</v>
      </c>
      <c r="E220" s="2" t="str">
        <f>INDEX(GeoNameIndex[], MATCH(CompleteData[[#This Row],[Geo_ID]], GeoNameIndex[Geo ID], 0), 2)</f>
        <v>LATAM</v>
      </c>
      <c r="F220" s="41" t="str">
        <f>"Q" &amp; ROUNDUP(MONTH(CompleteData[Date])/3, 0) &amp; " " &amp; YEAR(CompleteData[[#This Row],[Date]])</f>
        <v>Q2 2020</v>
      </c>
    </row>
    <row r="221" spans="1:6" x14ac:dyDescent="0.2">
      <c r="A221" s="11" t="s">
        <v>41</v>
      </c>
      <c r="B221" s="11">
        <v>44012</v>
      </c>
      <c r="C221" s="12">
        <v>1326</v>
      </c>
      <c r="D221" s="2" t="str">
        <f>VLOOKUP(CompleteData[[#This Row],[Client_ID]], GeoIDbyClientID[], 2,FALSE)</f>
        <v>GEO1004</v>
      </c>
      <c r="E221" s="2" t="str">
        <f>INDEX(GeoNameIndex[], MATCH(CompleteData[[#This Row],[Geo_ID]], GeoNameIndex[Geo ID], 0), 2)</f>
        <v>LATAM</v>
      </c>
      <c r="F221" s="41" t="str">
        <f>"Q" &amp; ROUNDUP(MONTH(CompleteData[Date])/3, 0) &amp; " " &amp; YEAR(CompleteData[[#This Row],[Date]])</f>
        <v>Q2 2020</v>
      </c>
    </row>
    <row r="222" spans="1:6" x14ac:dyDescent="0.2">
      <c r="A222" s="11" t="s">
        <v>41</v>
      </c>
      <c r="B222" s="11">
        <v>44043</v>
      </c>
      <c r="C222" s="12">
        <v>1012</v>
      </c>
      <c r="D222" s="2" t="str">
        <f>VLOOKUP(CompleteData[[#This Row],[Client_ID]], GeoIDbyClientID[], 2,FALSE)</f>
        <v>GEO1004</v>
      </c>
      <c r="E222" s="2" t="str">
        <f>INDEX(GeoNameIndex[], MATCH(CompleteData[[#This Row],[Geo_ID]], GeoNameIndex[Geo ID], 0), 2)</f>
        <v>LATAM</v>
      </c>
      <c r="F222" s="41" t="str">
        <f>"Q" &amp; ROUNDUP(MONTH(CompleteData[Date])/3, 0) &amp; " " &amp; YEAR(CompleteData[[#This Row],[Date]])</f>
        <v>Q3 2020</v>
      </c>
    </row>
    <row r="223" spans="1:6" x14ac:dyDescent="0.2">
      <c r="A223" s="11" t="s">
        <v>41</v>
      </c>
      <c r="B223" s="11">
        <v>44074</v>
      </c>
      <c r="C223" s="12">
        <v>1018</v>
      </c>
      <c r="D223" s="2" t="str">
        <f>VLOOKUP(CompleteData[[#This Row],[Client_ID]], GeoIDbyClientID[], 2,FALSE)</f>
        <v>GEO1004</v>
      </c>
      <c r="E223" s="2" t="str">
        <f>INDEX(GeoNameIndex[], MATCH(CompleteData[[#This Row],[Geo_ID]], GeoNameIndex[Geo ID], 0), 2)</f>
        <v>LATAM</v>
      </c>
      <c r="F223" s="41" t="str">
        <f>"Q" &amp; ROUNDUP(MONTH(CompleteData[Date])/3, 0) &amp; " " &amp; YEAR(CompleteData[[#This Row],[Date]])</f>
        <v>Q3 2020</v>
      </c>
    </row>
    <row r="224" spans="1:6" x14ac:dyDescent="0.2">
      <c r="A224" s="11" t="s">
        <v>41</v>
      </c>
      <c r="B224" s="11">
        <v>44104</v>
      </c>
      <c r="C224" s="12">
        <v>861</v>
      </c>
      <c r="D224" s="2" t="str">
        <f>VLOOKUP(CompleteData[[#This Row],[Client_ID]], GeoIDbyClientID[], 2,FALSE)</f>
        <v>GEO1004</v>
      </c>
      <c r="E224" s="2" t="str">
        <f>INDEX(GeoNameIndex[], MATCH(CompleteData[[#This Row],[Geo_ID]], GeoNameIndex[Geo ID], 0), 2)</f>
        <v>LATAM</v>
      </c>
      <c r="F224" s="41" t="str">
        <f>"Q" &amp; ROUNDUP(MONTH(CompleteData[Date])/3, 0) &amp; " " &amp; YEAR(CompleteData[[#This Row],[Date]])</f>
        <v>Q3 2020</v>
      </c>
    </row>
    <row r="225" spans="1:6" x14ac:dyDescent="0.2">
      <c r="A225" s="11" t="s">
        <v>41</v>
      </c>
      <c r="B225" s="11">
        <v>44135</v>
      </c>
      <c r="C225" s="12">
        <v>1173</v>
      </c>
      <c r="D225" s="2" t="str">
        <f>VLOOKUP(CompleteData[[#This Row],[Client_ID]], GeoIDbyClientID[], 2,FALSE)</f>
        <v>GEO1004</v>
      </c>
      <c r="E225" s="2" t="str">
        <f>INDEX(GeoNameIndex[], MATCH(CompleteData[[#This Row],[Geo_ID]], GeoNameIndex[Geo ID], 0), 2)</f>
        <v>LATAM</v>
      </c>
      <c r="F225" s="41" t="str">
        <f>"Q" &amp; ROUNDUP(MONTH(CompleteData[Date])/3, 0) &amp; " " &amp; YEAR(CompleteData[[#This Row],[Date]])</f>
        <v>Q4 2020</v>
      </c>
    </row>
    <row r="226" spans="1:6" x14ac:dyDescent="0.2">
      <c r="A226" s="11" t="s">
        <v>41</v>
      </c>
      <c r="B226" s="11">
        <v>44165</v>
      </c>
      <c r="C226" s="12">
        <v>1169</v>
      </c>
      <c r="D226" s="2" t="str">
        <f>VLOOKUP(CompleteData[[#This Row],[Client_ID]], GeoIDbyClientID[], 2,FALSE)</f>
        <v>GEO1004</v>
      </c>
      <c r="E226" s="2" t="str">
        <f>INDEX(GeoNameIndex[], MATCH(CompleteData[[#This Row],[Geo_ID]], GeoNameIndex[Geo ID], 0), 2)</f>
        <v>LATAM</v>
      </c>
      <c r="F226" s="41" t="str">
        <f>"Q" &amp; ROUNDUP(MONTH(CompleteData[Date])/3, 0) &amp; " " &amp; YEAR(CompleteData[[#This Row],[Date]])</f>
        <v>Q4 2020</v>
      </c>
    </row>
    <row r="227" spans="1:6" x14ac:dyDescent="0.2">
      <c r="A227" s="11" t="s">
        <v>41</v>
      </c>
      <c r="B227" s="11">
        <v>44196</v>
      </c>
      <c r="C227" s="12">
        <v>1323</v>
      </c>
      <c r="D227" s="2" t="str">
        <f>VLOOKUP(CompleteData[[#This Row],[Client_ID]], GeoIDbyClientID[], 2,FALSE)</f>
        <v>GEO1004</v>
      </c>
      <c r="E227" s="2" t="str">
        <f>INDEX(GeoNameIndex[], MATCH(CompleteData[[#This Row],[Geo_ID]], GeoNameIndex[Geo ID], 0), 2)</f>
        <v>LATAM</v>
      </c>
      <c r="F227" s="41" t="str">
        <f>"Q" &amp; ROUNDUP(MONTH(CompleteData[Date])/3, 0) &amp; " " &amp; YEAR(CompleteData[[#This Row],[Date]])</f>
        <v>Q4 2020</v>
      </c>
    </row>
    <row r="228" spans="1:6" x14ac:dyDescent="0.2">
      <c r="A228" s="11" t="s">
        <v>41</v>
      </c>
      <c r="B228" s="11">
        <v>44377</v>
      </c>
      <c r="C228" s="12">
        <v>1318</v>
      </c>
      <c r="D228" s="2" t="str">
        <f>VLOOKUP(CompleteData[[#This Row],[Client_ID]], GeoIDbyClientID[], 2,FALSE)</f>
        <v>GEO1004</v>
      </c>
      <c r="E228" s="2" t="str">
        <f>INDEX(GeoNameIndex[], MATCH(CompleteData[[#This Row],[Geo_ID]], GeoNameIndex[Geo ID], 0), 2)</f>
        <v>LATAM</v>
      </c>
      <c r="F228" s="41" t="str">
        <f>"Q" &amp; ROUNDUP(MONTH(CompleteData[Date])/3, 0) &amp; " " &amp; YEAR(CompleteData[[#This Row],[Date]])</f>
        <v>Q2 2021</v>
      </c>
    </row>
    <row r="229" spans="1:6" x14ac:dyDescent="0.2">
      <c r="A229" s="11" t="s">
        <v>41</v>
      </c>
      <c r="B229" s="11">
        <v>44347</v>
      </c>
      <c r="C229" s="12">
        <v>1656</v>
      </c>
      <c r="D229" s="2" t="str">
        <f>VLOOKUP(CompleteData[[#This Row],[Client_ID]], GeoIDbyClientID[], 2,FALSE)</f>
        <v>GEO1004</v>
      </c>
      <c r="E229" s="2" t="str">
        <f>INDEX(GeoNameIndex[], MATCH(CompleteData[[#This Row],[Geo_ID]], GeoNameIndex[Geo ID], 0), 2)</f>
        <v>LATAM</v>
      </c>
      <c r="F229" s="41" t="str">
        <f>"Q" &amp; ROUNDUP(MONTH(CompleteData[Date])/3, 0) &amp; " " &amp; YEAR(CompleteData[[#This Row],[Date]])</f>
        <v>Q2 2021</v>
      </c>
    </row>
    <row r="230" spans="1:6" x14ac:dyDescent="0.2">
      <c r="A230" s="11" t="s">
        <v>41</v>
      </c>
      <c r="B230" s="11">
        <v>44316</v>
      </c>
      <c r="C230" s="12">
        <v>1987</v>
      </c>
      <c r="D230" s="2" t="str">
        <f>VLOOKUP(CompleteData[[#This Row],[Client_ID]], GeoIDbyClientID[], 2,FALSE)</f>
        <v>GEO1004</v>
      </c>
      <c r="E230" s="2" t="str">
        <f>INDEX(GeoNameIndex[], MATCH(CompleteData[[#This Row],[Geo_ID]], GeoNameIndex[Geo ID], 0), 2)</f>
        <v>LATAM</v>
      </c>
      <c r="F230" s="41" t="str">
        <f>"Q" &amp; ROUNDUP(MONTH(CompleteData[Date])/3, 0) &amp; " " &amp; YEAR(CompleteData[[#This Row],[Date]])</f>
        <v>Q2 2021</v>
      </c>
    </row>
    <row r="231" spans="1:6" x14ac:dyDescent="0.2">
      <c r="A231" s="11" t="s">
        <v>41</v>
      </c>
      <c r="B231" s="11">
        <v>44286</v>
      </c>
      <c r="C231" s="12">
        <v>1528</v>
      </c>
      <c r="D231" s="2" t="str">
        <f>VLOOKUP(CompleteData[[#This Row],[Client_ID]], GeoIDbyClientID[], 2,FALSE)</f>
        <v>GEO1004</v>
      </c>
      <c r="E231" s="2" t="str">
        <f>INDEX(GeoNameIndex[], MATCH(CompleteData[[#This Row],[Geo_ID]], GeoNameIndex[Geo ID], 0), 2)</f>
        <v>LATAM</v>
      </c>
      <c r="F231" s="41" t="str">
        <f>"Q" &amp; ROUNDUP(MONTH(CompleteData[Date])/3, 0) &amp; " " &amp; YEAR(CompleteData[[#This Row],[Date]])</f>
        <v>Q1 2021</v>
      </c>
    </row>
    <row r="232" spans="1:6" x14ac:dyDescent="0.2">
      <c r="A232" s="11" t="s">
        <v>41</v>
      </c>
      <c r="B232" s="11">
        <v>44255</v>
      </c>
      <c r="C232" s="12">
        <v>1557</v>
      </c>
      <c r="D232" s="2" t="str">
        <f>VLOOKUP(CompleteData[[#This Row],[Client_ID]], GeoIDbyClientID[], 2,FALSE)</f>
        <v>GEO1004</v>
      </c>
      <c r="E232" s="2" t="str">
        <f>INDEX(GeoNameIndex[], MATCH(CompleteData[[#This Row],[Geo_ID]], GeoNameIndex[Geo ID], 0), 2)</f>
        <v>LATAM</v>
      </c>
      <c r="F232" s="41" t="str">
        <f>"Q" &amp; ROUNDUP(MONTH(CompleteData[Date])/3, 0) &amp; " " &amp; YEAR(CompleteData[[#This Row],[Date]])</f>
        <v>Q1 2021</v>
      </c>
    </row>
    <row r="233" spans="1:6" x14ac:dyDescent="0.2">
      <c r="A233" s="11" t="s">
        <v>41</v>
      </c>
      <c r="B233" s="11">
        <v>44227</v>
      </c>
      <c r="C233" s="12">
        <v>1183</v>
      </c>
      <c r="D233" s="2" t="str">
        <f>VLOOKUP(CompleteData[[#This Row],[Client_ID]], GeoIDbyClientID[], 2,FALSE)</f>
        <v>GEO1004</v>
      </c>
      <c r="E233" s="2" t="str">
        <f>INDEX(GeoNameIndex[], MATCH(CompleteData[[#This Row],[Geo_ID]], GeoNameIndex[Geo ID], 0), 2)</f>
        <v>LATAM</v>
      </c>
      <c r="F233" s="41" t="str">
        <f>"Q" &amp; ROUNDUP(MONTH(CompleteData[Date])/3, 0) &amp; " " &amp; YEAR(CompleteData[[#This Row],[Date]])</f>
        <v>Q1 2021</v>
      </c>
    </row>
    <row r="234" spans="1:6" x14ac:dyDescent="0.2">
      <c r="A234" s="11" t="s">
        <v>21</v>
      </c>
      <c r="B234" s="11">
        <v>43861</v>
      </c>
      <c r="C234" s="12">
        <v>11332</v>
      </c>
      <c r="D234" s="2" t="str">
        <f>VLOOKUP(CompleteData[[#This Row],[Client_ID]], GeoIDbyClientID[], 2,FALSE)</f>
        <v>GEO1001</v>
      </c>
      <c r="E234" s="2" t="str">
        <f>INDEX(GeoNameIndex[], MATCH(CompleteData[[#This Row],[Geo_ID]], GeoNameIndex[Geo ID], 0), 2)</f>
        <v>NAM</v>
      </c>
      <c r="F234" s="41" t="str">
        <f>"Q" &amp; ROUNDUP(MONTH(CompleteData[Date])/3, 0) &amp; " " &amp; YEAR(CompleteData[[#This Row],[Date]])</f>
        <v>Q1 2020</v>
      </c>
    </row>
    <row r="235" spans="1:6" x14ac:dyDescent="0.2">
      <c r="A235" s="11" t="s">
        <v>21</v>
      </c>
      <c r="B235" s="11">
        <v>43890</v>
      </c>
      <c r="C235" s="12">
        <v>12748</v>
      </c>
      <c r="D235" s="2" t="str">
        <f>VLOOKUP(CompleteData[[#This Row],[Client_ID]], GeoIDbyClientID[], 2,FALSE)</f>
        <v>GEO1001</v>
      </c>
      <c r="E235" s="2" t="str">
        <f>INDEX(GeoNameIndex[], MATCH(CompleteData[[#This Row],[Geo_ID]], GeoNameIndex[Geo ID], 0), 2)</f>
        <v>NAM</v>
      </c>
      <c r="F235" s="41" t="str">
        <f>"Q" &amp; ROUNDUP(MONTH(CompleteData[Date])/3, 0) &amp; " " &amp; YEAR(CompleteData[[#This Row],[Date]])</f>
        <v>Q1 2020</v>
      </c>
    </row>
    <row r="236" spans="1:6" x14ac:dyDescent="0.2">
      <c r="A236" s="11" t="s">
        <v>21</v>
      </c>
      <c r="B236" s="11">
        <v>43921</v>
      </c>
      <c r="C236" s="12">
        <v>14162</v>
      </c>
      <c r="D236" s="2" t="str">
        <f>VLOOKUP(CompleteData[[#This Row],[Client_ID]], GeoIDbyClientID[], 2,FALSE)</f>
        <v>GEO1001</v>
      </c>
      <c r="E236" s="2" t="str">
        <f>INDEX(GeoNameIndex[], MATCH(CompleteData[[#This Row],[Geo_ID]], GeoNameIndex[Geo ID], 0), 2)</f>
        <v>NAM</v>
      </c>
      <c r="F236" s="41" t="str">
        <f>"Q" &amp; ROUNDUP(MONTH(CompleteData[Date])/3, 0) &amp; " " &amp; YEAR(CompleteData[[#This Row],[Date]])</f>
        <v>Q1 2020</v>
      </c>
    </row>
    <row r="237" spans="1:6" x14ac:dyDescent="0.2">
      <c r="A237" s="11" t="s">
        <v>21</v>
      </c>
      <c r="B237" s="11">
        <v>43951</v>
      </c>
      <c r="C237" s="12">
        <v>16992</v>
      </c>
      <c r="D237" s="2" t="str">
        <f>VLOOKUP(CompleteData[[#This Row],[Client_ID]], GeoIDbyClientID[], 2,FALSE)</f>
        <v>GEO1001</v>
      </c>
      <c r="E237" s="2" t="str">
        <f>INDEX(GeoNameIndex[], MATCH(CompleteData[[#This Row],[Geo_ID]], GeoNameIndex[Geo ID], 0), 2)</f>
        <v>NAM</v>
      </c>
      <c r="F237" s="41" t="str">
        <f>"Q" &amp; ROUNDUP(MONTH(CompleteData[Date])/3, 0) &amp; " " &amp; YEAR(CompleteData[[#This Row],[Date]])</f>
        <v>Q2 2020</v>
      </c>
    </row>
    <row r="238" spans="1:6" x14ac:dyDescent="0.2">
      <c r="A238" s="11" t="s">
        <v>21</v>
      </c>
      <c r="B238" s="11">
        <v>43982</v>
      </c>
      <c r="C238" s="12">
        <v>15578</v>
      </c>
      <c r="D238" s="2" t="str">
        <f>VLOOKUP(CompleteData[[#This Row],[Client_ID]], GeoIDbyClientID[], 2,FALSE)</f>
        <v>GEO1001</v>
      </c>
      <c r="E238" s="2" t="str">
        <f>INDEX(GeoNameIndex[], MATCH(CompleteData[[#This Row],[Geo_ID]], GeoNameIndex[Geo ID], 0), 2)</f>
        <v>NAM</v>
      </c>
      <c r="F238" s="41" t="str">
        <f>"Q" &amp; ROUNDUP(MONTH(CompleteData[Date])/3, 0) &amp; " " &amp; YEAR(CompleteData[[#This Row],[Date]])</f>
        <v>Q2 2020</v>
      </c>
    </row>
    <row r="239" spans="1:6" x14ac:dyDescent="0.2">
      <c r="A239" s="11" t="s">
        <v>21</v>
      </c>
      <c r="B239" s="11">
        <v>44012</v>
      </c>
      <c r="C239" s="12">
        <v>11330</v>
      </c>
      <c r="D239" s="2" t="str">
        <f>VLOOKUP(CompleteData[[#This Row],[Client_ID]], GeoIDbyClientID[], 2,FALSE)</f>
        <v>GEO1001</v>
      </c>
      <c r="E239" s="2" t="str">
        <f>INDEX(GeoNameIndex[], MATCH(CompleteData[[#This Row],[Geo_ID]], GeoNameIndex[Geo ID], 0), 2)</f>
        <v>NAM</v>
      </c>
      <c r="F239" s="41" t="str">
        <f>"Q" &amp; ROUNDUP(MONTH(CompleteData[Date])/3, 0) &amp; " " &amp; YEAR(CompleteData[[#This Row],[Date]])</f>
        <v>Q2 2020</v>
      </c>
    </row>
    <row r="240" spans="1:6" x14ac:dyDescent="0.2">
      <c r="A240" s="11" t="s">
        <v>21</v>
      </c>
      <c r="B240" s="11">
        <v>44043</v>
      </c>
      <c r="C240" s="12">
        <v>9912</v>
      </c>
      <c r="D240" s="2" t="str">
        <f>VLOOKUP(CompleteData[[#This Row],[Client_ID]], GeoIDbyClientID[], 2,FALSE)</f>
        <v>GEO1001</v>
      </c>
      <c r="E240" s="2" t="str">
        <f>INDEX(GeoNameIndex[], MATCH(CompleteData[[#This Row],[Geo_ID]], GeoNameIndex[Geo ID], 0), 2)</f>
        <v>NAM</v>
      </c>
      <c r="F240" s="41" t="str">
        <f>"Q" &amp; ROUNDUP(MONTH(CompleteData[Date])/3, 0) &amp; " " &amp; YEAR(CompleteData[[#This Row],[Date]])</f>
        <v>Q3 2020</v>
      </c>
    </row>
    <row r="241" spans="1:6" x14ac:dyDescent="0.2">
      <c r="A241" s="11" t="s">
        <v>21</v>
      </c>
      <c r="B241" s="11">
        <v>44074</v>
      </c>
      <c r="C241" s="12">
        <v>8496</v>
      </c>
      <c r="D241" s="2" t="str">
        <f>VLOOKUP(CompleteData[[#This Row],[Client_ID]], GeoIDbyClientID[], 2,FALSE)</f>
        <v>GEO1001</v>
      </c>
      <c r="E241" s="2" t="str">
        <f>INDEX(GeoNameIndex[], MATCH(CompleteData[[#This Row],[Geo_ID]], GeoNameIndex[Geo ID], 0), 2)</f>
        <v>NAM</v>
      </c>
      <c r="F241" s="41" t="str">
        <f>"Q" &amp; ROUNDUP(MONTH(CompleteData[Date])/3, 0) &amp; " " &amp; YEAR(CompleteData[[#This Row],[Date]])</f>
        <v>Q3 2020</v>
      </c>
    </row>
    <row r="242" spans="1:6" x14ac:dyDescent="0.2">
      <c r="A242" s="11" t="s">
        <v>21</v>
      </c>
      <c r="B242" s="11">
        <v>44104</v>
      </c>
      <c r="C242" s="12">
        <v>8502</v>
      </c>
      <c r="D242" s="2" t="str">
        <f>VLOOKUP(CompleteData[[#This Row],[Client_ID]], GeoIDbyClientID[], 2,FALSE)</f>
        <v>GEO1001</v>
      </c>
      <c r="E242" s="2" t="str">
        <f>INDEX(GeoNameIndex[], MATCH(CompleteData[[#This Row],[Geo_ID]], GeoNameIndex[Geo ID], 0), 2)</f>
        <v>NAM</v>
      </c>
      <c r="F242" s="41" t="str">
        <f>"Q" &amp; ROUNDUP(MONTH(CompleteData[Date])/3, 0) &amp; " " &amp; YEAR(CompleteData[[#This Row],[Date]])</f>
        <v>Q3 2020</v>
      </c>
    </row>
    <row r="243" spans="1:6" x14ac:dyDescent="0.2">
      <c r="A243" s="11" t="s">
        <v>21</v>
      </c>
      <c r="B243" s="11">
        <v>44135</v>
      </c>
      <c r="C243" s="12">
        <v>9917</v>
      </c>
      <c r="D243" s="2" t="str">
        <f>VLOOKUP(CompleteData[[#This Row],[Client_ID]], GeoIDbyClientID[], 2,FALSE)</f>
        <v>GEO1001</v>
      </c>
      <c r="E243" s="2" t="str">
        <f>INDEX(GeoNameIndex[], MATCH(CompleteData[[#This Row],[Geo_ID]], GeoNameIndex[Geo ID], 0), 2)</f>
        <v>NAM</v>
      </c>
      <c r="F243" s="41" t="str">
        <f>"Q" &amp; ROUNDUP(MONTH(CompleteData[Date])/3, 0) &amp; " " &amp; YEAR(CompleteData[[#This Row],[Date]])</f>
        <v>Q4 2020</v>
      </c>
    </row>
    <row r="244" spans="1:6" x14ac:dyDescent="0.2">
      <c r="A244" s="11" t="s">
        <v>21</v>
      </c>
      <c r="B244" s="11">
        <v>44165</v>
      </c>
      <c r="C244" s="12">
        <v>11330</v>
      </c>
      <c r="D244" s="2" t="str">
        <f>VLOOKUP(CompleteData[[#This Row],[Client_ID]], GeoIDbyClientID[], 2,FALSE)</f>
        <v>GEO1001</v>
      </c>
      <c r="E244" s="2" t="str">
        <f>INDEX(GeoNameIndex[], MATCH(CompleteData[[#This Row],[Geo_ID]], GeoNameIndex[Geo ID], 0), 2)</f>
        <v>NAM</v>
      </c>
      <c r="F244" s="41" t="str">
        <f>"Q" &amp; ROUNDUP(MONTH(CompleteData[Date])/3, 0) &amp; " " &amp; YEAR(CompleteData[[#This Row],[Date]])</f>
        <v>Q4 2020</v>
      </c>
    </row>
    <row r="245" spans="1:6" x14ac:dyDescent="0.2">
      <c r="A245" s="11" t="s">
        <v>21</v>
      </c>
      <c r="B245" s="11">
        <v>44196</v>
      </c>
      <c r="C245" s="12">
        <v>11328</v>
      </c>
      <c r="D245" s="2" t="str">
        <f>VLOOKUP(CompleteData[[#This Row],[Client_ID]], GeoIDbyClientID[], 2,FALSE)</f>
        <v>GEO1001</v>
      </c>
      <c r="E245" s="2" t="str">
        <f>INDEX(GeoNameIndex[], MATCH(CompleteData[[#This Row],[Geo_ID]], GeoNameIndex[Geo ID], 0), 2)</f>
        <v>NAM</v>
      </c>
      <c r="F245" s="41" t="str">
        <f>"Q" &amp; ROUNDUP(MONTH(CompleteData[Date])/3, 0) &amp; " " &amp; YEAR(CompleteData[[#This Row],[Date]])</f>
        <v>Q4 2020</v>
      </c>
    </row>
    <row r="246" spans="1:6" x14ac:dyDescent="0.2">
      <c r="A246" s="11" t="s">
        <v>21</v>
      </c>
      <c r="B246" s="11">
        <v>44377</v>
      </c>
      <c r="C246" s="12">
        <v>11781</v>
      </c>
      <c r="D246" s="2" t="str">
        <f>VLOOKUP(CompleteData[[#This Row],[Client_ID]], GeoIDbyClientID[], 2,FALSE)</f>
        <v>GEO1001</v>
      </c>
      <c r="E246" s="2" t="str">
        <f>INDEX(GeoNameIndex[], MATCH(CompleteData[[#This Row],[Geo_ID]], GeoNameIndex[Geo ID], 0), 2)</f>
        <v>NAM</v>
      </c>
      <c r="F246" s="41" t="str">
        <f>"Q" &amp; ROUNDUP(MONTH(CompleteData[Date])/3, 0) &amp; " " &amp; YEAR(CompleteData[[#This Row],[Date]])</f>
        <v>Q2 2021</v>
      </c>
    </row>
    <row r="247" spans="1:6" x14ac:dyDescent="0.2">
      <c r="A247" s="11" t="s">
        <v>21</v>
      </c>
      <c r="B247" s="11">
        <v>44347</v>
      </c>
      <c r="C247" s="12">
        <v>15424</v>
      </c>
      <c r="D247" s="2" t="str">
        <f>VLOOKUP(CompleteData[[#This Row],[Client_ID]], GeoIDbyClientID[], 2,FALSE)</f>
        <v>GEO1001</v>
      </c>
      <c r="E247" s="2" t="str">
        <f>INDEX(GeoNameIndex[], MATCH(CompleteData[[#This Row],[Geo_ID]], GeoNameIndex[Geo ID], 0), 2)</f>
        <v>NAM</v>
      </c>
      <c r="F247" s="41" t="str">
        <f>"Q" &amp; ROUNDUP(MONTH(CompleteData[Date])/3, 0) &amp; " " &amp; YEAR(CompleteData[[#This Row],[Date]])</f>
        <v>Q2 2021</v>
      </c>
    </row>
    <row r="248" spans="1:6" x14ac:dyDescent="0.2">
      <c r="A248" s="11" t="s">
        <v>21</v>
      </c>
      <c r="B248" s="11">
        <v>44316</v>
      </c>
      <c r="C248" s="12">
        <v>16906</v>
      </c>
      <c r="D248" s="2" t="str">
        <f>VLOOKUP(CompleteData[[#This Row],[Client_ID]], GeoIDbyClientID[], 2,FALSE)</f>
        <v>GEO1001</v>
      </c>
      <c r="E248" s="2" t="str">
        <f>INDEX(GeoNameIndex[], MATCH(CompleteData[[#This Row],[Geo_ID]], GeoNameIndex[Geo ID], 0), 2)</f>
        <v>NAM</v>
      </c>
      <c r="F248" s="41" t="str">
        <f>"Q" &amp; ROUNDUP(MONTH(CompleteData[Date])/3, 0) &amp; " " &amp; YEAR(CompleteData[[#This Row],[Date]])</f>
        <v>Q2 2021</v>
      </c>
    </row>
    <row r="249" spans="1:6" x14ac:dyDescent="0.2">
      <c r="A249" s="11" t="s">
        <v>21</v>
      </c>
      <c r="B249" s="11">
        <v>44286</v>
      </c>
      <c r="C249" s="12">
        <v>14020</v>
      </c>
      <c r="D249" s="2" t="str">
        <f>VLOOKUP(CompleteData[[#This Row],[Client_ID]], GeoIDbyClientID[], 2,FALSE)</f>
        <v>GEO1001</v>
      </c>
      <c r="E249" s="2" t="str">
        <f>INDEX(GeoNameIndex[], MATCH(CompleteData[[#This Row],[Geo_ID]], GeoNameIndex[Geo ID], 0), 2)</f>
        <v>NAM</v>
      </c>
      <c r="F249" s="41" t="str">
        <f>"Q" &amp; ROUNDUP(MONTH(CompleteData[Date])/3, 0) &amp; " " &amp; YEAR(CompleteData[[#This Row],[Date]])</f>
        <v>Q1 2021</v>
      </c>
    </row>
    <row r="250" spans="1:6" x14ac:dyDescent="0.2">
      <c r="A250" s="11" t="s">
        <v>21</v>
      </c>
      <c r="B250" s="11">
        <v>44255</v>
      </c>
      <c r="C250" s="12">
        <v>13386</v>
      </c>
      <c r="D250" s="2" t="str">
        <f>VLOOKUP(CompleteData[[#This Row],[Client_ID]], GeoIDbyClientID[], 2,FALSE)</f>
        <v>GEO1001</v>
      </c>
      <c r="E250" s="2" t="str">
        <f>INDEX(GeoNameIndex[], MATCH(CompleteData[[#This Row],[Geo_ID]], GeoNameIndex[Geo ID], 0), 2)</f>
        <v>NAM</v>
      </c>
      <c r="F250" s="41" t="str">
        <f>"Q" &amp; ROUNDUP(MONTH(CompleteData[Date])/3, 0) &amp; " " &amp; YEAR(CompleteData[[#This Row],[Date]])</f>
        <v>Q1 2021</v>
      </c>
    </row>
    <row r="251" spans="1:6" x14ac:dyDescent="0.2">
      <c r="A251" s="11" t="s">
        <v>21</v>
      </c>
      <c r="B251" s="11">
        <v>44227</v>
      </c>
      <c r="C251" s="12">
        <v>11896</v>
      </c>
      <c r="D251" s="2" t="str">
        <f>VLOOKUP(CompleteData[[#This Row],[Client_ID]], GeoIDbyClientID[], 2,FALSE)</f>
        <v>GEO1001</v>
      </c>
      <c r="E251" s="2" t="str">
        <f>INDEX(GeoNameIndex[], MATCH(CompleteData[[#This Row],[Geo_ID]], GeoNameIndex[Geo ID], 0), 2)</f>
        <v>NAM</v>
      </c>
      <c r="F251" s="41" t="str">
        <f>"Q" &amp; ROUNDUP(MONTH(CompleteData[Date])/3, 0) &amp; " " &amp; YEAR(CompleteData[[#This Row],[Date]])</f>
        <v>Q1 2021</v>
      </c>
    </row>
    <row r="252" spans="1:6" x14ac:dyDescent="0.2">
      <c r="A252" s="11" t="s">
        <v>14</v>
      </c>
      <c r="B252" s="11">
        <v>43861</v>
      </c>
      <c r="C252" s="12">
        <v>358</v>
      </c>
      <c r="D252" s="2" t="str">
        <f>VLOOKUP(CompleteData[[#This Row],[Client_ID]], GeoIDbyClientID[], 2,FALSE)</f>
        <v>GEO1004</v>
      </c>
      <c r="E252" s="2" t="str">
        <f>INDEX(GeoNameIndex[], MATCH(CompleteData[[#This Row],[Geo_ID]], GeoNameIndex[Geo ID], 0), 2)</f>
        <v>LATAM</v>
      </c>
      <c r="F252" s="41" t="str">
        <f>"Q" &amp; ROUNDUP(MONTH(CompleteData[Date])/3, 0) &amp; " " &amp; YEAR(CompleteData[[#This Row],[Date]])</f>
        <v>Q1 2020</v>
      </c>
    </row>
    <row r="253" spans="1:6" x14ac:dyDescent="0.2">
      <c r="A253" s="11" t="s">
        <v>14</v>
      </c>
      <c r="B253" s="11">
        <v>43890</v>
      </c>
      <c r="C253" s="12">
        <v>508</v>
      </c>
      <c r="D253" s="2" t="str">
        <f>VLOOKUP(CompleteData[[#This Row],[Client_ID]], GeoIDbyClientID[], 2,FALSE)</f>
        <v>GEO1004</v>
      </c>
      <c r="E253" s="2" t="str">
        <f>INDEX(GeoNameIndex[], MATCH(CompleteData[[#This Row],[Geo_ID]], GeoNameIndex[Geo ID], 0), 2)</f>
        <v>LATAM</v>
      </c>
      <c r="F253" s="41" t="str">
        <f>"Q" &amp; ROUNDUP(MONTH(CompleteData[Date])/3, 0) &amp; " " &amp; YEAR(CompleteData[[#This Row],[Date]])</f>
        <v>Q1 2020</v>
      </c>
    </row>
    <row r="254" spans="1:6" x14ac:dyDescent="0.2">
      <c r="A254" s="11" t="s">
        <v>14</v>
      </c>
      <c r="B254" s="11">
        <v>43921</v>
      </c>
      <c r="C254" s="12">
        <v>458</v>
      </c>
      <c r="D254" s="2" t="str">
        <f>VLOOKUP(CompleteData[[#This Row],[Client_ID]], GeoIDbyClientID[], 2,FALSE)</f>
        <v>GEO1004</v>
      </c>
      <c r="E254" s="2" t="str">
        <f>INDEX(GeoNameIndex[], MATCH(CompleteData[[#This Row],[Geo_ID]], GeoNameIndex[Geo ID], 0), 2)</f>
        <v>LATAM</v>
      </c>
      <c r="F254" s="41" t="str">
        <f>"Q" &amp; ROUNDUP(MONTH(CompleteData[Date])/3, 0) &amp; " " &amp; YEAR(CompleteData[[#This Row],[Date]])</f>
        <v>Q1 2020</v>
      </c>
    </row>
    <row r="255" spans="1:6" x14ac:dyDescent="0.2">
      <c r="A255" s="11" t="s">
        <v>14</v>
      </c>
      <c r="B255" s="11">
        <v>43951</v>
      </c>
      <c r="C255" s="12">
        <v>655</v>
      </c>
      <c r="D255" s="2" t="str">
        <f>VLOOKUP(CompleteData[[#This Row],[Client_ID]], GeoIDbyClientID[], 2,FALSE)</f>
        <v>GEO1004</v>
      </c>
      <c r="E255" s="2" t="str">
        <f>INDEX(GeoNameIndex[], MATCH(CompleteData[[#This Row],[Geo_ID]], GeoNameIndex[Geo ID], 0), 2)</f>
        <v>LATAM</v>
      </c>
      <c r="F255" s="41" t="str">
        <f>"Q" &amp; ROUNDUP(MONTH(CompleteData[Date])/3, 0) &amp; " " &amp; YEAR(CompleteData[[#This Row],[Date]])</f>
        <v>Q2 2020</v>
      </c>
    </row>
    <row r="256" spans="1:6" x14ac:dyDescent="0.2">
      <c r="A256" s="11" t="s">
        <v>14</v>
      </c>
      <c r="B256" s="11">
        <v>43982</v>
      </c>
      <c r="C256" s="12">
        <v>506</v>
      </c>
      <c r="D256" s="2" t="str">
        <f>VLOOKUP(CompleteData[[#This Row],[Client_ID]], GeoIDbyClientID[], 2,FALSE)</f>
        <v>GEO1004</v>
      </c>
      <c r="E256" s="2" t="str">
        <f>INDEX(GeoNameIndex[], MATCH(CompleteData[[#This Row],[Geo_ID]], GeoNameIndex[Geo ID], 0), 2)</f>
        <v>LATAM</v>
      </c>
      <c r="F256" s="41" t="str">
        <f>"Q" &amp; ROUNDUP(MONTH(CompleteData[Date])/3, 0) &amp; " " &amp; YEAR(CompleteData[[#This Row],[Date]])</f>
        <v>Q2 2020</v>
      </c>
    </row>
    <row r="257" spans="1:6" x14ac:dyDescent="0.2">
      <c r="A257" s="11" t="s">
        <v>14</v>
      </c>
      <c r="B257" s="11">
        <v>44012</v>
      </c>
      <c r="C257" s="12">
        <v>458</v>
      </c>
      <c r="D257" s="2" t="str">
        <f>VLOOKUP(CompleteData[[#This Row],[Client_ID]], GeoIDbyClientID[], 2,FALSE)</f>
        <v>GEO1004</v>
      </c>
      <c r="E257" s="2" t="str">
        <f>INDEX(GeoNameIndex[], MATCH(CompleteData[[#This Row],[Geo_ID]], GeoNameIndex[Geo ID], 0), 2)</f>
        <v>LATAM</v>
      </c>
      <c r="F257" s="41" t="str">
        <f>"Q" &amp; ROUNDUP(MONTH(CompleteData[Date])/3, 0) &amp; " " &amp; YEAR(CompleteData[[#This Row],[Date]])</f>
        <v>Q2 2020</v>
      </c>
    </row>
    <row r="258" spans="1:6" x14ac:dyDescent="0.2">
      <c r="A258" s="11" t="s">
        <v>14</v>
      </c>
      <c r="B258" s="11">
        <v>44043</v>
      </c>
      <c r="C258" s="12">
        <v>308</v>
      </c>
      <c r="D258" s="2" t="str">
        <f>VLOOKUP(CompleteData[[#This Row],[Client_ID]], GeoIDbyClientID[], 2,FALSE)</f>
        <v>GEO1004</v>
      </c>
      <c r="E258" s="2" t="str">
        <f>INDEX(GeoNameIndex[], MATCH(CompleteData[[#This Row],[Geo_ID]], GeoNameIndex[Geo ID], 0), 2)</f>
        <v>LATAM</v>
      </c>
      <c r="F258" s="41" t="str">
        <f>"Q" &amp; ROUNDUP(MONTH(CompleteData[Date])/3, 0) &amp; " " &amp; YEAR(CompleteData[[#This Row],[Date]])</f>
        <v>Q3 2020</v>
      </c>
    </row>
    <row r="259" spans="1:6" x14ac:dyDescent="0.2">
      <c r="A259" s="11" t="s">
        <v>14</v>
      </c>
      <c r="B259" s="11">
        <v>44074</v>
      </c>
      <c r="C259" s="12">
        <v>353</v>
      </c>
      <c r="D259" s="2" t="str">
        <f>VLOOKUP(CompleteData[[#This Row],[Client_ID]], GeoIDbyClientID[], 2,FALSE)</f>
        <v>GEO1004</v>
      </c>
      <c r="E259" s="2" t="str">
        <f>INDEX(GeoNameIndex[], MATCH(CompleteData[[#This Row],[Geo_ID]], GeoNameIndex[Geo ID], 0), 2)</f>
        <v>LATAM</v>
      </c>
      <c r="F259" s="41" t="str">
        <f>"Q" &amp; ROUNDUP(MONTH(CompleteData[Date])/3, 0) &amp; " " &amp; YEAR(CompleteData[[#This Row],[Date]])</f>
        <v>Q3 2020</v>
      </c>
    </row>
    <row r="260" spans="1:6" x14ac:dyDescent="0.2">
      <c r="A260" s="11" t="s">
        <v>14</v>
      </c>
      <c r="B260" s="11">
        <v>44104</v>
      </c>
      <c r="C260" s="12">
        <v>252</v>
      </c>
      <c r="D260" s="2" t="str">
        <f>VLOOKUP(CompleteData[[#This Row],[Client_ID]], GeoIDbyClientID[], 2,FALSE)</f>
        <v>GEO1004</v>
      </c>
      <c r="E260" s="2" t="str">
        <f>INDEX(GeoNameIndex[], MATCH(CompleteData[[#This Row],[Geo_ID]], GeoNameIndex[Geo ID], 0), 2)</f>
        <v>LATAM</v>
      </c>
      <c r="F260" s="41" t="str">
        <f>"Q" &amp; ROUNDUP(MONTH(CompleteData[Date])/3, 0) &amp; " " &amp; YEAR(CompleteData[[#This Row],[Date]])</f>
        <v>Q3 2020</v>
      </c>
    </row>
    <row r="261" spans="1:6" x14ac:dyDescent="0.2">
      <c r="A261" s="11" t="s">
        <v>14</v>
      </c>
      <c r="B261" s="11">
        <v>44135</v>
      </c>
      <c r="C261" s="12">
        <v>402</v>
      </c>
      <c r="D261" s="2" t="str">
        <f>VLOOKUP(CompleteData[[#This Row],[Client_ID]], GeoIDbyClientID[], 2,FALSE)</f>
        <v>GEO1004</v>
      </c>
      <c r="E261" s="2" t="str">
        <f>INDEX(GeoNameIndex[], MATCH(CompleteData[[#This Row],[Geo_ID]], GeoNameIndex[Geo ID], 0), 2)</f>
        <v>LATAM</v>
      </c>
      <c r="F261" s="41" t="str">
        <f>"Q" &amp; ROUNDUP(MONTH(CompleteData[Date])/3, 0) &amp; " " &amp; YEAR(CompleteData[[#This Row],[Date]])</f>
        <v>Q4 2020</v>
      </c>
    </row>
    <row r="262" spans="1:6" x14ac:dyDescent="0.2">
      <c r="A262" s="11" t="s">
        <v>14</v>
      </c>
      <c r="B262" s="11">
        <v>44165</v>
      </c>
      <c r="C262" s="12">
        <v>352</v>
      </c>
      <c r="D262" s="2" t="str">
        <f>VLOOKUP(CompleteData[[#This Row],[Client_ID]], GeoIDbyClientID[], 2,FALSE)</f>
        <v>GEO1004</v>
      </c>
      <c r="E262" s="2" t="str">
        <f>INDEX(GeoNameIndex[], MATCH(CompleteData[[#This Row],[Geo_ID]], GeoNameIndex[Geo ID], 0), 2)</f>
        <v>LATAM</v>
      </c>
      <c r="F262" s="41" t="str">
        <f>"Q" &amp; ROUNDUP(MONTH(CompleteData[Date])/3, 0) &amp; " " &amp; YEAR(CompleteData[[#This Row],[Date]])</f>
        <v>Q4 2020</v>
      </c>
    </row>
    <row r="263" spans="1:6" x14ac:dyDescent="0.2">
      <c r="A263" s="11" t="s">
        <v>14</v>
      </c>
      <c r="B263" s="11">
        <v>44196</v>
      </c>
      <c r="C263" s="12">
        <v>457</v>
      </c>
      <c r="D263" s="2" t="str">
        <f>VLOOKUP(CompleteData[[#This Row],[Client_ID]], GeoIDbyClientID[], 2,FALSE)</f>
        <v>GEO1004</v>
      </c>
      <c r="E263" s="2" t="str">
        <f>INDEX(GeoNameIndex[], MATCH(CompleteData[[#This Row],[Geo_ID]], GeoNameIndex[Geo ID], 0), 2)</f>
        <v>LATAM</v>
      </c>
      <c r="F263" s="41" t="str">
        <f>"Q" &amp; ROUNDUP(MONTH(CompleteData[Date])/3, 0) &amp; " " &amp; YEAR(CompleteData[[#This Row],[Date]])</f>
        <v>Q4 2020</v>
      </c>
    </row>
    <row r="264" spans="1:6" x14ac:dyDescent="0.2">
      <c r="A264" s="11" t="s">
        <v>14</v>
      </c>
      <c r="B264" s="11">
        <v>44377</v>
      </c>
      <c r="C264" s="12">
        <v>472</v>
      </c>
      <c r="D264" s="2" t="str">
        <f>VLOOKUP(CompleteData[[#This Row],[Client_ID]], GeoIDbyClientID[], 2,FALSE)</f>
        <v>GEO1004</v>
      </c>
      <c r="E264" s="2" t="str">
        <f>INDEX(GeoNameIndex[], MATCH(CompleteData[[#This Row],[Geo_ID]], GeoNameIndex[Geo ID], 0), 2)</f>
        <v>LATAM</v>
      </c>
      <c r="F264" s="41" t="str">
        <f>"Q" &amp; ROUNDUP(MONTH(CompleteData[Date])/3, 0) &amp; " " &amp; YEAR(CompleteData[[#This Row],[Date]])</f>
        <v>Q2 2021</v>
      </c>
    </row>
    <row r="265" spans="1:6" x14ac:dyDescent="0.2">
      <c r="A265" s="11" t="s">
        <v>14</v>
      </c>
      <c r="B265" s="11">
        <v>44347</v>
      </c>
      <c r="C265" s="12">
        <v>499</v>
      </c>
      <c r="D265" s="2" t="str">
        <f>VLOOKUP(CompleteData[[#This Row],[Client_ID]], GeoIDbyClientID[], 2,FALSE)</f>
        <v>GEO1004</v>
      </c>
      <c r="E265" s="2" t="str">
        <f>INDEX(GeoNameIndex[], MATCH(CompleteData[[#This Row],[Geo_ID]], GeoNameIndex[Geo ID], 0), 2)</f>
        <v>LATAM</v>
      </c>
      <c r="F265" s="41" t="str">
        <f>"Q" &amp; ROUNDUP(MONTH(CompleteData[Date])/3, 0) &amp; " " &amp; YEAR(CompleteData[[#This Row],[Date]])</f>
        <v>Q2 2021</v>
      </c>
    </row>
    <row r="266" spans="1:6" x14ac:dyDescent="0.2">
      <c r="A266" s="11" t="s">
        <v>14</v>
      </c>
      <c r="B266" s="11">
        <v>44316</v>
      </c>
      <c r="C266" s="12">
        <v>665</v>
      </c>
      <c r="D266" s="2" t="str">
        <f>VLOOKUP(CompleteData[[#This Row],[Client_ID]], GeoIDbyClientID[], 2,FALSE)</f>
        <v>GEO1004</v>
      </c>
      <c r="E266" s="2" t="str">
        <f>INDEX(GeoNameIndex[], MATCH(CompleteData[[#This Row],[Geo_ID]], GeoNameIndex[Geo ID], 0), 2)</f>
        <v>LATAM</v>
      </c>
      <c r="F266" s="41" t="str">
        <f>"Q" &amp; ROUNDUP(MONTH(CompleteData[Date])/3, 0) &amp; " " &amp; YEAR(CompleteData[[#This Row],[Date]])</f>
        <v>Q2 2021</v>
      </c>
    </row>
    <row r="267" spans="1:6" x14ac:dyDescent="0.2">
      <c r="A267" s="11" t="s">
        <v>14</v>
      </c>
      <c r="B267" s="11">
        <v>44286</v>
      </c>
      <c r="C267" s="12">
        <v>459</v>
      </c>
      <c r="D267" s="2" t="str">
        <f>VLOOKUP(CompleteData[[#This Row],[Client_ID]], GeoIDbyClientID[], 2,FALSE)</f>
        <v>GEO1004</v>
      </c>
      <c r="E267" s="2" t="str">
        <f>INDEX(GeoNameIndex[], MATCH(CompleteData[[#This Row],[Geo_ID]], GeoNameIndex[Geo ID], 0), 2)</f>
        <v>LATAM</v>
      </c>
      <c r="F267" s="41" t="str">
        <f>"Q" &amp; ROUNDUP(MONTH(CompleteData[Date])/3, 0) &amp; " " &amp; YEAR(CompleteData[[#This Row],[Date]])</f>
        <v>Q1 2021</v>
      </c>
    </row>
    <row r="268" spans="1:6" x14ac:dyDescent="0.2">
      <c r="A268" s="11" t="s">
        <v>14</v>
      </c>
      <c r="B268" s="11">
        <v>44255</v>
      </c>
      <c r="C268" s="12">
        <v>519</v>
      </c>
      <c r="D268" s="2" t="str">
        <f>VLOOKUP(CompleteData[[#This Row],[Client_ID]], GeoIDbyClientID[], 2,FALSE)</f>
        <v>GEO1004</v>
      </c>
      <c r="E268" s="2" t="str">
        <f>INDEX(GeoNameIndex[], MATCH(CompleteData[[#This Row],[Geo_ID]], GeoNameIndex[Geo ID], 0), 2)</f>
        <v>LATAM</v>
      </c>
      <c r="F268" s="41" t="str">
        <f>"Q" &amp; ROUNDUP(MONTH(CompleteData[Date])/3, 0) &amp; " " &amp; YEAR(CompleteData[[#This Row],[Date]])</f>
        <v>Q1 2021</v>
      </c>
    </row>
    <row r="269" spans="1:6" x14ac:dyDescent="0.2">
      <c r="A269" s="11" t="s">
        <v>14</v>
      </c>
      <c r="B269" s="11">
        <v>44227</v>
      </c>
      <c r="C269" s="12">
        <v>358</v>
      </c>
      <c r="D269" s="2" t="str">
        <f>VLOOKUP(CompleteData[[#This Row],[Client_ID]], GeoIDbyClientID[], 2,FALSE)</f>
        <v>GEO1004</v>
      </c>
      <c r="E269" s="2" t="str">
        <f>INDEX(GeoNameIndex[], MATCH(CompleteData[[#This Row],[Geo_ID]], GeoNameIndex[Geo ID], 0), 2)</f>
        <v>LATAM</v>
      </c>
      <c r="F269" s="41" t="str">
        <f>"Q" &amp; ROUNDUP(MONTH(CompleteData[Date])/3, 0) &amp; " " &amp; YEAR(CompleteData[[#This Row],[Date]])</f>
        <v>Q1 2021</v>
      </c>
    </row>
    <row r="270" spans="1:6" x14ac:dyDescent="0.2">
      <c r="A270" s="11" t="s">
        <v>17</v>
      </c>
      <c r="B270" s="11">
        <v>43861</v>
      </c>
      <c r="C270" s="12">
        <v>20394</v>
      </c>
      <c r="D270" s="2" t="str">
        <f>VLOOKUP(CompleteData[[#This Row],[Client_ID]], GeoIDbyClientID[], 2,FALSE)</f>
        <v>GEO1001</v>
      </c>
      <c r="E270" s="2" t="str">
        <f>INDEX(GeoNameIndex[], MATCH(CompleteData[[#This Row],[Geo_ID]], GeoNameIndex[Geo ID], 0), 2)</f>
        <v>NAM</v>
      </c>
      <c r="F270" s="41" t="str">
        <f>"Q" &amp; ROUNDUP(MONTH(CompleteData[Date])/3, 0) &amp; " " &amp; YEAR(CompleteData[[#This Row],[Date]])</f>
        <v>Q1 2020</v>
      </c>
    </row>
    <row r="271" spans="1:6" x14ac:dyDescent="0.2">
      <c r="A271" s="11" t="s">
        <v>17</v>
      </c>
      <c r="B271" s="11">
        <v>43890</v>
      </c>
      <c r="C271" s="12">
        <v>22941</v>
      </c>
      <c r="D271" s="2" t="str">
        <f>VLOOKUP(CompleteData[[#This Row],[Client_ID]], GeoIDbyClientID[], 2,FALSE)</f>
        <v>GEO1001</v>
      </c>
      <c r="E271" s="2" t="str">
        <f>INDEX(GeoNameIndex[], MATCH(CompleteData[[#This Row],[Geo_ID]], GeoNameIndex[Geo ID], 0), 2)</f>
        <v>NAM</v>
      </c>
      <c r="F271" s="41" t="str">
        <f>"Q" &amp; ROUNDUP(MONTH(CompleteData[Date])/3, 0) &amp; " " &amp; YEAR(CompleteData[[#This Row],[Date]])</f>
        <v>Q1 2020</v>
      </c>
    </row>
    <row r="272" spans="1:6" x14ac:dyDescent="0.2">
      <c r="A272" s="11" t="s">
        <v>17</v>
      </c>
      <c r="B272" s="11">
        <v>43921</v>
      </c>
      <c r="C272" s="12">
        <v>25487</v>
      </c>
      <c r="D272" s="2" t="str">
        <f>VLOOKUP(CompleteData[[#This Row],[Client_ID]], GeoIDbyClientID[], 2,FALSE)</f>
        <v>GEO1001</v>
      </c>
      <c r="E272" s="2" t="str">
        <f>INDEX(GeoNameIndex[], MATCH(CompleteData[[#This Row],[Geo_ID]], GeoNameIndex[Geo ID], 0), 2)</f>
        <v>NAM</v>
      </c>
      <c r="F272" s="41" t="str">
        <f>"Q" &amp; ROUNDUP(MONTH(CompleteData[Date])/3, 0) &amp; " " &amp; YEAR(CompleteData[[#This Row],[Date]])</f>
        <v>Q1 2020</v>
      </c>
    </row>
    <row r="273" spans="1:6" x14ac:dyDescent="0.2">
      <c r="A273" s="11" t="s">
        <v>17</v>
      </c>
      <c r="B273" s="11">
        <v>43951</v>
      </c>
      <c r="C273" s="12">
        <v>30586</v>
      </c>
      <c r="D273" s="2" t="str">
        <f>VLOOKUP(CompleteData[[#This Row],[Client_ID]], GeoIDbyClientID[], 2,FALSE)</f>
        <v>GEO1001</v>
      </c>
      <c r="E273" s="2" t="str">
        <f>INDEX(GeoNameIndex[], MATCH(CompleteData[[#This Row],[Geo_ID]], GeoNameIndex[Geo ID], 0), 2)</f>
        <v>NAM</v>
      </c>
      <c r="F273" s="41" t="str">
        <f>"Q" &amp; ROUNDUP(MONTH(CompleteData[Date])/3, 0) &amp; " " &amp; YEAR(CompleteData[[#This Row],[Date]])</f>
        <v>Q2 2020</v>
      </c>
    </row>
    <row r="274" spans="1:6" x14ac:dyDescent="0.2">
      <c r="A274" s="11" t="s">
        <v>17</v>
      </c>
      <c r="B274" s="11">
        <v>43982</v>
      </c>
      <c r="C274" s="12">
        <v>28040</v>
      </c>
      <c r="D274" s="2" t="str">
        <f>VLOOKUP(CompleteData[[#This Row],[Client_ID]], GeoIDbyClientID[], 2,FALSE)</f>
        <v>GEO1001</v>
      </c>
      <c r="E274" s="2" t="str">
        <f>INDEX(GeoNameIndex[], MATCH(CompleteData[[#This Row],[Geo_ID]], GeoNameIndex[Geo ID], 0), 2)</f>
        <v>NAM</v>
      </c>
      <c r="F274" s="41" t="str">
        <f>"Q" &amp; ROUNDUP(MONTH(CompleteData[Date])/3, 0) &amp; " " &amp; YEAR(CompleteData[[#This Row],[Date]])</f>
        <v>Q2 2020</v>
      </c>
    </row>
    <row r="275" spans="1:6" x14ac:dyDescent="0.2">
      <c r="A275" s="11" t="s">
        <v>17</v>
      </c>
      <c r="B275" s="11">
        <v>44012</v>
      </c>
      <c r="C275" s="12">
        <v>20393</v>
      </c>
      <c r="D275" s="2" t="str">
        <f>VLOOKUP(CompleteData[[#This Row],[Client_ID]], GeoIDbyClientID[], 2,FALSE)</f>
        <v>GEO1001</v>
      </c>
      <c r="E275" s="2" t="str">
        <f>INDEX(GeoNameIndex[], MATCH(CompleteData[[#This Row],[Geo_ID]], GeoNameIndex[Geo ID], 0), 2)</f>
        <v>NAM</v>
      </c>
      <c r="F275" s="41" t="str">
        <f>"Q" &amp; ROUNDUP(MONTH(CompleteData[Date])/3, 0) &amp; " " &amp; YEAR(CompleteData[[#This Row],[Date]])</f>
        <v>Q2 2020</v>
      </c>
    </row>
    <row r="276" spans="1:6" x14ac:dyDescent="0.2">
      <c r="A276" s="11" t="s">
        <v>17</v>
      </c>
      <c r="B276" s="11">
        <v>44043</v>
      </c>
      <c r="C276" s="12">
        <v>17841</v>
      </c>
      <c r="D276" s="2" t="str">
        <f>VLOOKUP(CompleteData[[#This Row],[Client_ID]], GeoIDbyClientID[], 2,FALSE)</f>
        <v>GEO1001</v>
      </c>
      <c r="E276" s="2" t="str">
        <f>INDEX(GeoNameIndex[], MATCH(CompleteData[[#This Row],[Geo_ID]], GeoNameIndex[Geo ID], 0), 2)</f>
        <v>NAM</v>
      </c>
      <c r="F276" s="41" t="str">
        <f>"Q" &amp; ROUNDUP(MONTH(CompleteData[Date])/3, 0) &amp; " " &amp; YEAR(CompleteData[[#This Row],[Date]])</f>
        <v>Q3 2020</v>
      </c>
    </row>
    <row r="277" spans="1:6" x14ac:dyDescent="0.2">
      <c r="A277" s="11" t="s">
        <v>17</v>
      </c>
      <c r="B277" s="11">
        <v>44074</v>
      </c>
      <c r="C277" s="12">
        <v>15298</v>
      </c>
      <c r="D277" s="2" t="str">
        <f>VLOOKUP(CompleteData[[#This Row],[Client_ID]], GeoIDbyClientID[], 2,FALSE)</f>
        <v>GEO1001</v>
      </c>
      <c r="E277" s="2" t="str">
        <f>INDEX(GeoNameIndex[], MATCH(CompleteData[[#This Row],[Geo_ID]], GeoNameIndex[Geo ID], 0), 2)</f>
        <v>NAM</v>
      </c>
      <c r="F277" s="41" t="str">
        <f>"Q" &amp; ROUNDUP(MONTH(CompleteData[Date])/3, 0) &amp; " " &amp; YEAR(CompleteData[[#This Row],[Date]])</f>
        <v>Q3 2020</v>
      </c>
    </row>
    <row r="278" spans="1:6" x14ac:dyDescent="0.2">
      <c r="A278" s="11" t="s">
        <v>17</v>
      </c>
      <c r="B278" s="11">
        <v>44104</v>
      </c>
      <c r="C278" s="12">
        <v>15295</v>
      </c>
      <c r="D278" s="2" t="str">
        <f>VLOOKUP(CompleteData[[#This Row],[Client_ID]], GeoIDbyClientID[], 2,FALSE)</f>
        <v>GEO1001</v>
      </c>
      <c r="E278" s="2" t="str">
        <f>INDEX(GeoNameIndex[], MATCH(CompleteData[[#This Row],[Geo_ID]], GeoNameIndex[Geo ID], 0), 2)</f>
        <v>NAM</v>
      </c>
      <c r="F278" s="41" t="str">
        <f>"Q" &amp; ROUNDUP(MONTH(CompleteData[Date])/3, 0) &amp; " " &amp; YEAR(CompleteData[[#This Row],[Date]])</f>
        <v>Q3 2020</v>
      </c>
    </row>
    <row r="279" spans="1:6" x14ac:dyDescent="0.2">
      <c r="A279" s="11" t="s">
        <v>17</v>
      </c>
      <c r="B279" s="11">
        <v>44135</v>
      </c>
      <c r="C279" s="12">
        <v>17846</v>
      </c>
      <c r="D279" s="2" t="str">
        <f>VLOOKUP(CompleteData[[#This Row],[Client_ID]], GeoIDbyClientID[], 2,FALSE)</f>
        <v>GEO1001</v>
      </c>
      <c r="E279" s="2" t="str">
        <f>INDEX(GeoNameIndex[], MATCH(CompleteData[[#This Row],[Geo_ID]], GeoNameIndex[Geo ID], 0), 2)</f>
        <v>NAM</v>
      </c>
      <c r="F279" s="41" t="str">
        <f>"Q" &amp; ROUNDUP(MONTH(CompleteData[Date])/3, 0) &amp; " " &amp; YEAR(CompleteData[[#This Row],[Date]])</f>
        <v>Q4 2020</v>
      </c>
    </row>
    <row r="280" spans="1:6" x14ac:dyDescent="0.2">
      <c r="A280" s="11" t="s">
        <v>17</v>
      </c>
      <c r="B280" s="11">
        <v>44165</v>
      </c>
      <c r="C280" s="12">
        <v>20388</v>
      </c>
      <c r="D280" s="2" t="str">
        <f>VLOOKUP(CompleteData[[#This Row],[Client_ID]], GeoIDbyClientID[], 2,FALSE)</f>
        <v>GEO1001</v>
      </c>
      <c r="E280" s="2" t="str">
        <f>INDEX(GeoNameIndex[], MATCH(CompleteData[[#This Row],[Geo_ID]], GeoNameIndex[Geo ID], 0), 2)</f>
        <v>NAM</v>
      </c>
      <c r="F280" s="41" t="str">
        <f>"Q" &amp; ROUNDUP(MONTH(CompleteData[Date])/3, 0) &amp; " " &amp; YEAR(CompleteData[[#This Row],[Date]])</f>
        <v>Q4 2020</v>
      </c>
    </row>
    <row r="281" spans="1:6" x14ac:dyDescent="0.2">
      <c r="A281" s="11" t="s">
        <v>17</v>
      </c>
      <c r="B281" s="11">
        <v>44196</v>
      </c>
      <c r="C281" s="12">
        <v>20391</v>
      </c>
      <c r="D281" s="2" t="str">
        <f>VLOOKUP(CompleteData[[#This Row],[Client_ID]], GeoIDbyClientID[], 2,FALSE)</f>
        <v>GEO1001</v>
      </c>
      <c r="E281" s="2" t="str">
        <f>INDEX(GeoNameIndex[], MATCH(CompleteData[[#This Row],[Geo_ID]], GeoNameIndex[Geo ID], 0), 2)</f>
        <v>NAM</v>
      </c>
      <c r="F281" s="41" t="str">
        <f>"Q" &amp; ROUNDUP(MONTH(CompleteData[Date])/3, 0) &amp; " " &amp; YEAR(CompleteData[[#This Row],[Date]])</f>
        <v>Q4 2020</v>
      </c>
    </row>
    <row r="282" spans="1:6" x14ac:dyDescent="0.2">
      <c r="A282" s="11" t="s">
        <v>17</v>
      </c>
      <c r="B282" s="11">
        <v>44377</v>
      </c>
      <c r="C282" s="12">
        <v>20289</v>
      </c>
      <c r="D282" s="2" t="str">
        <f>VLOOKUP(CompleteData[[#This Row],[Client_ID]], GeoIDbyClientID[], 2,FALSE)</f>
        <v>GEO1001</v>
      </c>
      <c r="E282" s="2" t="str">
        <f>INDEX(GeoNameIndex[], MATCH(CompleteData[[#This Row],[Geo_ID]], GeoNameIndex[Geo ID], 0), 2)</f>
        <v>NAM</v>
      </c>
      <c r="F282" s="41" t="str">
        <f>"Q" &amp; ROUNDUP(MONTH(CompleteData[Date])/3, 0) &amp; " " &amp; YEAR(CompleteData[[#This Row],[Date]])</f>
        <v>Q2 2021</v>
      </c>
    </row>
    <row r="283" spans="1:6" x14ac:dyDescent="0.2">
      <c r="A283" s="11" t="s">
        <v>17</v>
      </c>
      <c r="B283" s="11">
        <v>44347</v>
      </c>
      <c r="C283" s="12">
        <v>29437</v>
      </c>
      <c r="D283" s="2" t="str">
        <f>VLOOKUP(CompleteData[[#This Row],[Client_ID]], GeoIDbyClientID[], 2,FALSE)</f>
        <v>GEO1001</v>
      </c>
      <c r="E283" s="2" t="str">
        <f>INDEX(GeoNameIndex[], MATCH(CompleteData[[#This Row],[Geo_ID]], GeoNameIndex[Geo ID], 0), 2)</f>
        <v>NAM</v>
      </c>
      <c r="F283" s="41" t="str">
        <f>"Q" &amp; ROUNDUP(MONTH(CompleteData[Date])/3, 0) &amp; " " &amp; YEAR(CompleteData[[#This Row],[Date]])</f>
        <v>Q2 2021</v>
      </c>
    </row>
    <row r="284" spans="1:6" x14ac:dyDescent="0.2">
      <c r="A284" s="11" t="s">
        <v>17</v>
      </c>
      <c r="B284" s="11">
        <v>44316</v>
      </c>
      <c r="C284" s="12">
        <v>32113</v>
      </c>
      <c r="D284" s="2" t="str">
        <f>VLOOKUP(CompleteData[[#This Row],[Client_ID]], GeoIDbyClientID[], 2,FALSE)</f>
        <v>GEO1001</v>
      </c>
      <c r="E284" s="2" t="str">
        <f>INDEX(GeoNameIndex[], MATCH(CompleteData[[#This Row],[Geo_ID]], GeoNameIndex[Geo ID], 0), 2)</f>
        <v>NAM</v>
      </c>
      <c r="F284" s="41" t="str">
        <f>"Q" &amp; ROUNDUP(MONTH(CompleteData[Date])/3, 0) &amp; " " &amp; YEAR(CompleteData[[#This Row],[Date]])</f>
        <v>Q2 2021</v>
      </c>
    </row>
    <row r="285" spans="1:6" x14ac:dyDescent="0.2">
      <c r="A285" s="11" t="s">
        <v>17</v>
      </c>
      <c r="B285" s="11">
        <v>44286</v>
      </c>
      <c r="C285" s="12">
        <v>26762</v>
      </c>
      <c r="D285" s="2" t="str">
        <f>VLOOKUP(CompleteData[[#This Row],[Client_ID]], GeoIDbyClientID[], 2,FALSE)</f>
        <v>GEO1001</v>
      </c>
      <c r="E285" s="2" t="str">
        <f>INDEX(GeoNameIndex[], MATCH(CompleteData[[#This Row],[Geo_ID]], GeoNameIndex[Geo ID], 0), 2)</f>
        <v>NAM</v>
      </c>
      <c r="F285" s="41" t="str">
        <f>"Q" &amp; ROUNDUP(MONTH(CompleteData[Date])/3, 0) &amp; " " &amp; YEAR(CompleteData[[#This Row],[Date]])</f>
        <v>Q1 2021</v>
      </c>
    </row>
    <row r="286" spans="1:6" x14ac:dyDescent="0.2">
      <c r="A286" s="11" t="s">
        <v>17</v>
      </c>
      <c r="B286" s="11">
        <v>44255</v>
      </c>
      <c r="C286" s="12">
        <v>22713</v>
      </c>
      <c r="D286" s="2" t="str">
        <f>VLOOKUP(CompleteData[[#This Row],[Client_ID]], GeoIDbyClientID[], 2,FALSE)</f>
        <v>GEO1001</v>
      </c>
      <c r="E286" s="2" t="str">
        <f>INDEX(GeoNameIndex[], MATCH(CompleteData[[#This Row],[Geo_ID]], GeoNameIndex[Geo ID], 0), 2)</f>
        <v>NAM</v>
      </c>
      <c r="F286" s="41" t="str">
        <f>"Q" &amp; ROUNDUP(MONTH(CompleteData[Date])/3, 0) &amp; " " &amp; YEAR(CompleteData[[#This Row],[Date]])</f>
        <v>Q1 2021</v>
      </c>
    </row>
    <row r="287" spans="1:6" x14ac:dyDescent="0.2">
      <c r="A287" s="11" t="s">
        <v>17</v>
      </c>
      <c r="B287" s="11">
        <v>44227</v>
      </c>
      <c r="C287" s="12">
        <v>20286</v>
      </c>
      <c r="D287" s="2" t="str">
        <f>VLOOKUP(CompleteData[[#This Row],[Client_ID]], GeoIDbyClientID[], 2,FALSE)</f>
        <v>GEO1001</v>
      </c>
      <c r="E287" s="2" t="str">
        <f>INDEX(GeoNameIndex[], MATCH(CompleteData[[#This Row],[Geo_ID]], GeoNameIndex[Geo ID], 0), 2)</f>
        <v>NAM</v>
      </c>
      <c r="F287" s="41" t="str">
        <f>"Q" &amp; ROUNDUP(MONTH(CompleteData[Date])/3, 0) &amp; " " &amp; YEAR(CompleteData[[#This Row],[Date]])</f>
        <v>Q1 2021</v>
      </c>
    </row>
    <row r="288" spans="1:6" x14ac:dyDescent="0.2">
      <c r="A288" s="11" t="s">
        <v>8</v>
      </c>
      <c r="B288" s="11">
        <v>43861</v>
      </c>
      <c r="C288" s="12">
        <v>11682</v>
      </c>
      <c r="D288" s="2" t="str">
        <f>VLOOKUP(CompleteData[[#This Row],[Client_ID]], GeoIDbyClientID[], 2,FALSE)</f>
        <v>GEO1004</v>
      </c>
      <c r="E288" s="2" t="str">
        <f>INDEX(GeoNameIndex[], MATCH(CompleteData[[#This Row],[Geo_ID]], GeoNameIndex[Geo ID], 0), 2)</f>
        <v>LATAM</v>
      </c>
      <c r="F288" s="41" t="str">
        <f>"Q" &amp; ROUNDUP(MONTH(CompleteData[Date])/3, 0) &amp; " " &amp; YEAR(CompleteData[[#This Row],[Date]])</f>
        <v>Q1 2020</v>
      </c>
    </row>
    <row r="289" spans="1:6" x14ac:dyDescent="0.2">
      <c r="A289" s="11" t="s">
        <v>8</v>
      </c>
      <c r="B289" s="11">
        <v>43890</v>
      </c>
      <c r="C289" s="12">
        <v>14802</v>
      </c>
      <c r="D289" s="2" t="str">
        <f>VLOOKUP(CompleteData[[#This Row],[Client_ID]], GeoIDbyClientID[], 2,FALSE)</f>
        <v>GEO1004</v>
      </c>
      <c r="E289" s="2" t="str">
        <f>INDEX(GeoNameIndex[], MATCH(CompleteData[[#This Row],[Geo_ID]], GeoNameIndex[Geo ID], 0), 2)</f>
        <v>LATAM</v>
      </c>
      <c r="F289" s="41" t="str">
        <f>"Q" &amp; ROUNDUP(MONTH(CompleteData[Date])/3, 0) &amp; " " &amp; YEAR(CompleteData[[#This Row],[Date]])</f>
        <v>Q1 2020</v>
      </c>
    </row>
    <row r="290" spans="1:6" x14ac:dyDescent="0.2">
      <c r="A290" s="11" t="s">
        <v>8</v>
      </c>
      <c r="B290" s="11">
        <v>43921</v>
      </c>
      <c r="C290" s="12">
        <v>14798</v>
      </c>
      <c r="D290" s="2" t="str">
        <f>VLOOKUP(CompleteData[[#This Row],[Client_ID]], GeoIDbyClientID[], 2,FALSE)</f>
        <v>GEO1004</v>
      </c>
      <c r="E290" s="2" t="str">
        <f>INDEX(GeoNameIndex[], MATCH(CompleteData[[#This Row],[Geo_ID]], GeoNameIndex[Geo ID], 0), 2)</f>
        <v>LATAM</v>
      </c>
      <c r="F290" s="41" t="str">
        <f>"Q" &amp; ROUNDUP(MONTH(CompleteData[Date])/3, 0) &amp; " " &amp; YEAR(CompleteData[[#This Row],[Date]])</f>
        <v>Q1 2020</v>
      </c>
    </row>
    <row r="291" spans="1:6" x14ac:dyDescent="0.2">
      <c r="A291" s="11" t="s">
        <v>8</v>
      </c>
      <c r="B291" s="11">
        <v>43951</v>
      </c>
      <c r="C291" s="12">
        <v>19470</v>
      </c>
      <c r="D291" s="2" t="str">
        <f>VLOOKUP(CompleteData[[#This Row],[Client_ID]], GeoIDbyClientID[], 2,FALSE)</f>
        <v>GEO1004</v>
      </c>
      <c r="E291" s="2" t="str">
        <f>INDEX(GeoNameIndex[], MATCH(CompleteData[[#This Row],[Geo_ID]], GeoNameIndex[Geo ID], 0), 2)</f>
        <v>LATAM</v>
      </c>
      <c r="F291" s="41" t="str">
        <f>"Q" &amp; ROUNDUP(MONTH(CompleteData[Date])/3, 0) &amp; " " &amp; YEAR(CompleteData[[#This Row],[Date]])</f>
        <v>Q2 2020</v>
      </c>
    </row>
    <row r="292" spans="1:6" x14ac:dyDescent="0.2">
      <c r="A292" s="11" t="s">
        <v>8</v>
      </c>
      <c r="B292" s="11">
        <v>43982</v>
      </c>
      <c r="C292" s="12">
        <v>16356</v>
      </c>
      <c r="D292" s="2" t="str">
        <f>VLOOKUP(CompleteData[[#This Row],[Client_ID]], GeoIDbyClientID[], 2,FALSE)</f>
        <v>GEO1004</v>
      </c>
      <c r="E292" s="2" t="str">
        <f>INDEX(GeoNameIndex[], MATCH(CompleteData[[#This Row],[Geo_ID]], GeoNameIndex[Geo ID], 0), 2)</f>
        <v>LATAM</v>
      </c>
      <c r="F292" s="41" t="str">
        <f>"Q" &amp; ROUNDUP(MONTH(CompleteData[Date])/3, 0) &amp; " " &amp; YEAR(CompleteData[[#This Row],[Date]])</f>
        <v>Q2 2020</v>
      </c>
    </row>
    <row r="293" spans="1:6" x14ac:dyDescent="0.2">
      <c r="A293" s="11" t="s">
        <v>8</v>
      </c>
      <c r="B293" s="11">
        <v>44012</v>
      </c>
      <c r="C293" s="12">
        <v>13245</v>
      </c>
      <c r="D293" s="2" t="str">
        <f>VLOOKUP(CompleteData[[#This Row],[Client_ID]], GeoIDbyClientID[], 2,FALSE)</f>
        <v>GEO1004</v>
      </c>
      <c r="E293" s="2" t="str">
        <f>INDEX(GeoNameIndex[], MATCH(CompleteData[[#This Row],[Geo_ID]], GeoNameIndex[Geo ID], 0), 2)</f>
        <v>LATAM</v>
      </c>
      <c r="F293" s="41" t="str">
        <f>"Q" &amp; ROUNDUP(MONTH(CompleteData[Date])/3, 0) &amp; " " &amp; YEAR(CompleteData[[#This Row],[Date]])</f>
        <v>Q2 2020</v>
      </c>
    </row>
    <row r="294" spans="1:6" x14ac:dyDescent="0.2">
      <c r="A294" s="11" t="s">
        <v>8</v>
      </c>
      <c r="B294" s="11">
        <v>44043</v>
      </c>
      <c r="C294" s="12">
        <v>10130</v>
      </c>
      <c r="D294" s="2" t="str">
        <f>VLOOKUP(CompleteData[[#This Row],[Client_ID]], GeoIDbyClientID[], 2,FALSE)</f>
        <v>GEO1004</v>
      </c>
      <c r="E294" s="2" t="str">
        <f>INDEX(GeoNameIndex[], MATCH(CompleteData[[#This Row],[Geo_ID]], GeoNameIndex[Geo ID], 0), 2)</f>
        <v>LATAM</v>
      </c>
      <c r="F294" s="41" t="str">
        <f>"Q" &amp; ROUNDUP(MONTH(CompleteData[Date])/3, 0) &amp; " " &amp; YEAR(CompleteData[[#This Row],[Date]])</f>
        <v>Q3 2020</v>
      </c>
    </row>
    <row r="295" spans="1:6" x14ac:dyDescent="0.2">
      <c r="A295" s="11" t="s">
        <v>8</v>
      </c>
      <c r="B295" s="11">
        <v>44074</v>
      </c>
      <c r="C295" s="12">
        <v>10124</v>
      </c>
      <c r="D295" s="2" t="str">
        <f>VLOOKUP(CompleteData[[#This Row],[Client_ID]], GeoIDbyClientID[], 2,FALSE)</f>
        <v>GEO1004</v>
      </c>
      <c r="E295" s="2" t="str">
        <f>INDEX(GeoNameIndex[], MATCH(CompleteData[[#This Row],[Geo_ID]], GeoNameIndex[Geo ID], 0), 2)</f>
        <v>LATAM</v>
      </c>
      <c r="F295" s="41" t="str">
        <f>"Q" &amp; ROUNDUP(MONTH(CompleteData[Date])/3, 0) &amp; " " &amp; YEAR(CompleteData[[#This Row],[Date]])</f>
        <v>Q3 2020</v>
      </c>
    </row>
    <row r="296" spans="1:6" x14ac:dyDescent="0.2">
      <c r="A296" s="11" t="s">
        <v>8</v>
      </c>
      <c r="B296" s="11">
        <v>44104</v>
      </c>
      <c r="C296" s="12">
        <v>8573</v>
      </c>
      <c r="D296" s="2" t="str">
        <f>VLOOKUP(CompleteData[[#This Row],[Client_ID]], GeoIDbyClientID[], 2,FALSE)</f>
        <v>GEO1004</v>
      </c>
      <c r="E296" s="2" t="str">
        <f>INDEX(GeoNameIndex[], MATCH(CompleteData[[#This Row],[Geo_ID]], GeoNameIndex[Geo ID], 0), 2)</f>
        <v>LATAM</v>
      </c>
      <c r="F296" s="41" t="str">
        <f>"Q" &amp; ROUNDUP(MONTH(CompleteData[Date])/3, 0) &amp; " " &amp; YEAR(CompleteData[[#This Row],[Date]])</f>
        <v>Q3 2020</v>
      </c>
    </row>
    <row r="297" spans="1:6" x14ac:dyDescent="0.2">
      <c r="A297" s="11" t="s">
        <v>8</v>
      </c>
      <c r="B297" s="11">
        <v>44135</v>
      </c>
      <c r="C297" s="12">
        <v>11682</v>
      </c>
      <c r="D297" s="2" t="str">
        <f>VLOOKUP(CompleteData[[#This Row],[Client_ID]], GeoIDbyClientID[], 2,FALSE)</f>
        <v>GEO1004</v>
      </c>
      <c r="E297" s="2" t="str">
        <f>INDEX(GeoNameIndex[], MATCH(CompleteData[[#This Row],[Geo_ID]], GeoNameIndex[Geo ID], 0), 2)</f>
        <v>LATAM</v>
      </c>
      <c r="F297" s="41" t="str">
        <f>"Q" &amp; ROUNDUP(MONTH(CompleteData[Date])/3, 0) &amp; " " &amp; YEAR(CompleteData[[#This Row],[Date]])</f>
        <v>Q4 2020</v>
      </c>
    </row>
    <row r="298" spans="1:6" x14ac:dyDescent="0.2">
      <c r="A298" s="11" t="s">
        <v>8</v>
      </c>
      <c r="B298" s="11">
        <v>44165</v>
      </c>
      <c r="C298" s="12">
        <v>11686</v>
      </c>
      <c r="D298" s="2" t="str">
        <f>VLOOKUP(CompleteData[[#This Row],[Client_ID]], GeoIDbyClientID[], 2,FALSE)</f>
        <v>GEO1004</v>
      </c>
      <c r="E298" s="2" t="str">
        <f>INDEX(GeoNameIndex[], MATCH(CompleteData[[#This Row],[Geo_ID]], GeoNameIndex[Geo ID], 0), 2)</f>
        <v>LATAM</v>
      </c>
      <c r="F298" s="41" t="str">
        <f>"Q" &amp; ROUNDUP(MONTH(CompleteData[Date])/3, 0) &amp; " " &amp; YEAR(CompleteData[[#This Row],[Date]])</f>
        <v>Q4 2020</v>
      </c>
    </row>
    <row r="299" spans="1:6" x14ac:dyDescent="0.2">
      <c r="A299" s="11" t="s">
        <v>8</v>
      </c>
      <c r="B299" s="11">
        <v>44196</v>
      </c>
      <c r="C299" s="12">
        <v>13239</v>
      </c>
      <c r="D299" s="2" t="str">
        <f>VLOOKUP(CompleteData[[#This Row],[Client_ID]], GeoIDbyClientID[], 2,FALSE)</f>
        <v>GEO1004</v>
      </c>
      <c r="E299" s="2" t="str">
        <f>INDEX(GeoNameIndex[], MATCH(CompleteData[[#This Row],[Geo_ID]], GeoNameIndex[Geo ID], 0), 2)</f>
        <v>LATAM</v>
      </c>
      <c r="F299" s="41" t="str">
        <f>"Q" &amp; ROUNDUP(MONTH(CompleteData[Date])/3, 0) &amp; " " &amp; YEAR(CompleteData[[#This Row],[Date]])</f>
        <v>Q4 2020</v>
      </c>
    </row>
    <row r="300" spans="1:6" x14ac:dyDescent="0.2">
      <c r="A300" s="11" t="s">
        <v>8</v>
      </c>
      <c r="B300" s="11">
        <v>44377</v>
      </c>
      <c r="C300" s="12">
        <v>13905</v>
      </c>
      <c r="D300" s="2" t="str">
        <f>VLOOKUP(CompleteData[[#This Row],[Client_ID]], GeoIDbyClientID[], 2,FALSE)</f>
        <v>GEO1004</v>
      </c>
      <c r="E300" s="2" t="str">
        <f>INDEX(GeoNameIndex[], MATCH(CompleteData[[#This Row],[Geo_ID]], GeoNameIndex[Geo ID], 0), 2)</f>
        <v>LATAM</v>
      </c>
      <c r="F300" s="41" t="str">
        <f>"Q" &amp; ROUNDUP(MONTH(CompleteData[Date])/3, 0) &amp; " " &amp; YEAR(CompleteData[[#This Row],[Date]])</f>
        <v>Q2 2021</v>
      </c>
    </row>
    <row r="301" spans="1:6" x14ac:dyDescent="0.2">
      <c r="A301" s="11" t="s">
        <v>8</v>
      </c>
      <c r="B301" s="11">
        <v>44347</v>
      </c>
      <c r="C301" s="12">
        <v>16273</v>
      </c>
      <c r="D301" s="2" t="str">
        <f>VLOOKUP(CompleteData[[#This Row],[Client_ID]], GeoIDbyClientID[], 2,FALSE)</f>
        <v>GEO1004</v>
      </c>
      <c r="E301" s="2" t="str">
        <f>INDEX(GeoNameIndex[], MATCH(CompleteData[[#This Row],[Geo_ID]], GeoNameIndex[Geo ID], 0), 2)</f>
        <v>LATAM</v>
      </c>
      <c r="F301" s="41" t="str">
        <f>"Q" &amp; ROUNDUP(MONTH(CompleteData[Date])/3, 0) &amp; " " &amp; YEAR(CompleteData[[#This Row],[Date]])</f>
        <v>Q2 2021</v>
      </c>
    </row>
    <row r="302" spans="1:6" x14ac:dyDescent="0.2">
      <c r="A302" s="11" t="s">
        <v>8</v>
      </c>
      <c r="B302" s="11">
        <v>44316</v>
      </c>
      <c r="C302" s="12">
        <v>20251</v>
      </c>
      <c r="D302" s="2" t="str">
        <f>VLOOKUP(CompleteData[[#This Row],[Client_ID]], GeoIDbyClientID[], 2,FALSE)</f>
        <v>GEO1004</v>
      </c>
      <c r="E302" s="2" t="str">
        <f>INDEX(GeoNameIndex[], MATCH(CompleteData[[#This Row],[Geo_ID]], GeoNameIndex[Geo ID], 0), 2)</f>
        <v>LATAM</v>
      </c>
      <c r="F302" s="41" t="str">
        <f>"Q" &amp; ROUNDUP(MONTH(CompleteData[Date])/3, 0) &amp; " " &amp; YEAR(CompleteData[[#This Row],[Date]])</f>
        <v>Q2 2021</v>
      </c>
    </row>
    <row r="303" spans="1:6" x14ac:dyDescent="0.2">
      <c r="A303" s="11" t="s">
        <v>8</v>
      </c>
      <c r="B303" s="11">
        <v>44286</v>
      </c>
      <c r="C303" s="12">
        <v>15092</v>
      </c>
      <c r="D303" s="2" t="str">
        <f>VLOOKUP(CompleteData[[#This Row],[Client_ID]], GeoIDbyClientID[], 2,FALSE)</f>
        <v>GEO1004</v>
      </c>
      <c r="E303" s="2" t="str">
        <f>INDEX(GeoNameIndex[], MATCH(CompleteData[[#This Row],[Geo_ID]], GeoNameIndex[Geo ID], 0), 2)</f>
        <v>LATAM</v>
      </c>
      <c r="F303" s="41" t="str">
        <f>"Q" &amp; ROUNDUP(MONTH(CompleteData[Date])/3, 0) &amp; " " &amp; YEAR(CompleteData[[#This Row],[Date]])</f>
        <v>Q1 2021</v>
      </c>
    </row>
    <row r="304" spans="1:6" x14ac:dyDescent="0.2">
      <c r="A304" s="11" t="s">
        <v>8</v>
      </c>
      <c r="B304" s="11">
        <v>44255</v>
      </c>
      <c r="C304" s="12">
        <v>15094</v>
      </c>
      <c r="D304" s="2" t="str">
        <f>VLOOKUP(CompleteData[[#This Row],[Client_ID]], GeoIDbyClientID[], 2,FALSE)</f>
        <v>GEO1004</v>
      </c>
      <c r="E304" s="2" t="str">
        <f>INDEX(GeoNameIndex[], MATCH(CompleteData[[#This Row],[Geo_ID]], GeoNameIndex[Geo ID], 0), 2)</f>
        <v>LATAM</v>
      </c>
      <c r="F304" s="41" t="str">
        <f>"Q" &amp; ROUNDUP(MONTH(CompleteData[Date])/3, 0) &amp; " " &amp; YEAR(CompleteData[[#This Row],[Date]])</f>
        <v>Q1 2021</v>
      </c>
    </row>
    <row r="305" spans="1:6" x14ac:dyDescent="0.2">
      <c r="A305" s="11" t="s">
        <v>8</v>
      </c>
      <c r="B305" s="11">
        <v>44227</v>
      </c>
      <c r="C305" s="12">
        <v>11799</v>
      </c>
      <c r="D305" s="2" t="str">
        <f>VLOOKUP(CompleteData[[#This Row],[Client_ID]], GeoIDbyClientID[], 2,FALSE)</f>
        <v>GEO1004</v>
      </c>
      <c r="E305" s="2" t="str">
        <f>INDEX(GeoNameIndex[], MATCH(CompleteData[[#This Row],[Geo_ID]], GeoNameIndex[Geo ID], 0), 2)</f>
        <v>LATAM</v>
      </c>
      <c r="F305" s="41" t="str">
        <f>"Q" &amp; ROUNDUP(MONTH(CompleteData[Date])/3, 0) &amp; " " &amp; YEAR(CompleteData[[#This Row],[Date]])</f>
        <v>Q1 2021</v>
      </c>
    </row>
    <row r="306" spans="1:6" x14ac:dyDescent="0.2">
      <c r="A306" s="11" t="s">
        <v>12</v>
      </c>
      <c r="B306" s="11">
        <v>44043</v>
      </c>
      <c r="C306" s="12">
        <v>326</v>
      </c>
      <c r="D306" s="2" t="str">
        <f>VLOOKUP(CompleteData[[#This Row],[Client_ID]], GeoIDbyClientID[], 2,FALSE)</f>
        <v>GEO1002</v>
      </c>
      <c r="E306" s="2" t="str">
        <f>INDEX(GeoNameIndex[], MATCH(CompleteData[[#This Row],[Geo_ID]], GeoNameIndex[Geo ID], 0), 2)</f>
        <v>APAC</v>
      </c>
      <c r="F306" s="41" t="str">
        <f>"Q" &amp; ROUNDUP(MONTH(CompleteData[Date])/3, 0) &amp; " " &amp; YEAR(CompleteData[[#This Row],[Date]])</f>
        <v>Q3 2020</v>
      </c>
    </row>
    <row r="307" spans="1:6" x14ac:dyDescent="0.2">
      <c r="A307" s="11" t="s">
        <v>12</v>
      </c>
      <c r="B307" s="11">
        <v>44074</v>
      </c>
      <c r="C307" s="12">
        <v>202</v>
      </c>
      <c r="D307" s="2" t="str">
        <f>VLOOKUP(CompleteData[[#This Row],[Client_ID]], GeoIDbyClientID[], 2,FALSE)</f>
        <v>GEO1002</v>
      </c>
      <c r="E307" s="2" t="str">
        <f>INDEX(GeoNameIndex[], MATCH(CompleteData[[#This Row],[Geo_ID]], GeoNameIndex[Geo ID], 0), 2)</f>
        <v>APAC</v>
      </c>
      <c r="F307" s="41" t="str">
        <f>"Q" &amp; ROUNDUP(MONTH(CompleteData[Date])/3, 0) &amp; " " &amp; YEAR(CompleteData[[#This Row],[Date]])</f>
        <v>Q3 2020</v>
      </c>
    </row>
    <row r="308" spans="1:6" x14ac:dyDescent="0.2">
      <c r="A308" s="11" t="s">
        <v>12</v>
      </c>
      <c r="B308" s="11">
        <v>44104</v>
      </c>
      <c r="C308" s="12">
        <v>283</v>
      </c>
      <c r="D308" s="2" t="str">
        <f>VLOOKUP(CompleteData[[#This Row],[Client_ID]], GeoIDbyClientID[], 2,FALSE)</f>
        <v>GEO1002</v>
      </c>
      <c r="E308" s="2" t="str">
        <f>INDEX(GeoNameIndex[], MATCH(CompleteData[[#This Row],[Geo_ID]], GeoNameIndex[Geo ID], 0), 2)</f>
        <v>APAC</v>
      </c>
      <c r="F308" s="41" t="str">
        <f>"Q" &amp; ROUNDUP(MONTH(CompleteData[Date])/3, 0) &amp; " " &amp; YEAR(CompleteData[[#This Row],[Date]])</f>
        <v>Q3 2020</v>
      </c>
    </row>
    <row r="309" spans="1:6" x14ac:dyDescent="0.2">
      <c r="A309" s="11" t="s">
        <v>12</v>
      </c>
      <c r="B309" s="11">
        <v>44135</v>
      </c>
      <c r="C309" s="12">
        <v>243</v>
      </c>
      <c r="D309" s="2" t="str">
        <f>VLOOKUP(CompleteData[[#This Row],[Client_ID]], GeoIDbyClientID[], 2,FALSE)</f>
        <v>GEO1002</v>
      </c>
      <c r="E309" s="2" t="str">
        <f>INDEX(GeoNameIndex[], MATCH(CompleteData[[#This Row],[Geo_ID]], GeoNameIndex[Geo ID], 0), 2)</f>
        <v>APAC</v>
      </c>
      <c r="F309" s="41" t="str">
        <f>"Q" &amp; ROUNDUP(MONTH(CompleteData[Date])/3, 0) &amp; " " &amp; YEAR(CompleteData[[#This Row],[Date]])</f>
        <v>Q4 2020</v>
      </c>
    </row>
    <row r="310" spans="1:6" x14ac:dyDescent="0.2">
      <c r="A310" s="11" t="s">
        <v>12</v>
      </c>
      <c r="B310" s="11">
        <v>44165</v>
      </c>
      <c r="C310" s="12">
        <v>368</v>
      </c>
      <c r="D310" s="2" t="str">
        <f>VLOOKUP(CompleteData[[#This Row],[Client_ID]], GeoIDbyClientID[], 2,FALSE)</f>
        <v>GEO1002</v>
      </c>
      <c r="E310" s="2" t="str">
        <f>INDEX(GeoNameIndex[], MATCH(CompleteData[[#This Row],[Geo_ID]], GeoNameIndex[Geo ID], 0), 2)</f>
        <v>APAC</v>
      </c>
      <c r="F310" s="41" t="str">
        <f>"Q" &amp; ROUNDUP(MONTH(CompleteData[Date])/3, 0) &amp; " " &amp; YEAR(CompleteData[[#This Row],[Date]])</f>
        <v>Q4 2020</v>
      </c>
    </row>
    <row r="311" spans="1:6" x14ac:dyDescent="0.2">
      <c r="A311" s="11" t="s">
        <v>12</v>
      </c>
      <c r="B311" s="11">
        <v>44196</v>
      </c>
      <c r="C311" s="12">
        <v>285</v>
      </c>
      <c r="D311" s="2" t="str">
        <f>VLOOKUP(CompleteData[[#This Row],[Client_ID]], GeoIDbyClientID[], 2,FALSE)</f>
        <v>GEO1002</v>
      </c>
      <c r="E311" s="2" t="str">
        <f>INDEX(GeoNameIndex[], MATCH(CompleteData[[#This Row],[Geo_ID]], GeoNameIndex[Geo ID], 0), 2)</f>
        <v>APAC</v>
      </c>
      <c r="F311" s="41" t="str">
        <f>"Q" &amp; ROUNDUP(MONTH(CompleteData[Date])/3, 0) &amp; " " &amp; YEAR(CompleteData[[#This Row],[Date]])</f>
        <v>Q4 2020</v>
      </c>
    </row>
    <row r="312" spans="1:6" x14ac:dyDescent="0.2">
      <c r="A312" s="11" t="s">
        <v>12</v>
      </c>
      <c r="B312" s="11">
        <v>44377</v>
      </c>
      <c r="C312" s="12">
        <v>292</v>
      </c>
      <c r="D312" s="2" t="str">
        <f>VLOOKUP(CompleteData[[#This Row],[Client_ID]], GeoIDbyClientID[], 2,FALSE)</f>
        <v>GEO1002</v>
      </c>
      <c r="E312" s="2" t="str">
        <f>INDEX(GeoNameIndex[], MATCH(CompleteData[[#This Row],[Geo_ID]], GeoNameIndex[Geo ID], 0), 2)</f>
        <v>APAC</v>
      </c>
      <c r="F312" s="41" t="str">
        <f>"Q" &amp; ROUNDUP(MONTH(CompleteData[Date])/3, 0) &amp; " " &amp; YEAR(CompleteData[[#This Row],[Date]])</f>
        <v>Q2 2021</v>
      </c>
    </row>
    <row r="313" spans="1:6" x14ac:dyDescent="0.2">
      <c r="A313" s="11" t="s">
        <v>12</v>
      </c>
      <c r="B313" s="11">
        <v>44347</v>
      </c>
      <c r="C313" s="12">
        <v>495</v>
      </c>
      <c r="D313" s="2" t="str">
        <f>VLOOKUP(CompleteData[[#This Row],[Client_ID]], GeoIDbyClientID[], 2,FALSE)</f>
        <v>GEO1002</v>
      </c>
      <c r="E313" s="2" t="str">
        <f>INDEX(GeoNameIndex[], MATCH(CompleteData[[#This Row],[Geo_ID]], GeoNameIndex[Geo ID], 0), 2)</f>
        <v>APAC</v>
      </c>
      <c r="F313" s="41" t="str">
        <f>"Q" &amp; ROUNDUP(MONTH(CompleteData[Date])/3, 0) &amp; " " &amp; YEAR(CompleteData[[#This Row],[Date]])</f>
        <v>Q2 2021</v>
      </c>
    </row>
    <row r="314" spans="1:6" x14ac:dyDescent="0.2">
      <c r="A314" s="11" t="s">
        <v>12</v>
      </c>
      <c r="B314" s="11">
        <v>44316</v>
      </c>
      <c r="C314" s="12">
        <v>467</v>
      </c>
      <c r="D314" s="2" t="str">
        <f>VLOOKUP(CompleteData[[#This Row],[Client_ID]], GeoIDbyClientID[], 2,FALSE)</f>
        <v>GEO1002</v>
      </c>
      <c r="E314" s="2" t="str">
        <f>INDEX(GeoNameIndex[], MATCH(CompleteData[[#This Row],[Geo_ID]], GeoNameIndex[Geo ID], 0), 2)</f>
        <v>APAC</v>
      </c>
      <c r="F314" s="41" t="str">
        <f>"Q" &amp; ROUNDUP(MONTH(CompleteData[Date])/3, 0) &amp; " " &amp; YEAR(CompleteData[[#This Row],[Date]])</f>
        <v>Q2 2021</v>
      </c>
    </row>
    <row r="315" spans="1:6" x14ac:dyDescent="0.2">
      <c r="A315" s="11" t="s">
        <v>12</v>
      </c>
      <c r="B315" s="11">
        <v>44286</v>
      </c>
      <c r="C315" s="12">
        <v>451</v>
      </c>
      <c r="D315" s="2" t="str">
        <f>VLOOKUP(CompleteData[[#This Row],[Client_ID]], GeoIDbyClientID[], 2,FALSE)</f>
        <v>GEO1002</v>
      </c>
      <c r="E315" s="2" t="str">
        <f>INDEX(GeoNameIndex[], MATCH(CompleteData[[#This Row],[Geo_ID]], GeoNameIndex[Geo ID], 0), 2)</f>
        <v>APAC</v>
      </c>
      <c r="F315" s="41" t="str">
        <f>"Q" &amp; ROUNDUP(MONTH(CompleteData[Date])/3, 0) &amp; " " &amp; YEAR(CompleteData[[#This Row],[Date]])</f>
        <v>Q1 2021</v>
      </c>
    </row>
    <row r="316" spans="1:6" x14ac:dyDescent="0.2">
      <c r="A316" s="11" t="s">
        <v>12</v>
      </c>
      <c r="B316" s="11">
        <v>44255</v>
      </c>
      <c r="C316" s="12">
        <v>320</v>
      </c>
      <c r="D316" s="2" t="str">
        <f>VLOOKUP(CompleteData[[#This Row],[Client_ID]], GeoIDbyClientID[], 2,FALSE)</f>
        <v>GEO1002</v>
      </c>
      <c r="E316" s="2" t="str">
        <f>INDEX(GeoNameIndex[], MATCH(CompleteData[[#This Row],[Geo_ID]], GeoNameIndex[Geo ID], 0), 2)</f>
        <v>APAC</v>
      </c>
      <c r="F316" s="41" t="str">
        <f>"Q" &amp; ROUNDUP(MONTH(CompleteData[Date])/3, 0) &amp; " " &amp; YEAR(CompleteData[[#This Row],[Date]])</f>
        <v>Q1 2021</v>
      </c>
    </row>
    <row r="317" spans="1:6" x14ac:dyDescent="0.2">
      <c r="A317" s="11" t="s">
        <v>12</v>
      </c>
      <c r="B317" s="11">
        <v>44227</v>
      </c>
      <c r="C317" s="12">
        <v>361</v>
      </c>
      <c r="D317" s="2" t="str">
        <f>VLOOKUP(CompleteData[[#This Row],[Client_ID]], GeoIDbyClientID[], 2,FALSE)</f>
        <v>GEO1002</v>
      </c>
      <c r="E317" s="2" t="str">
        <f>INDEX(GeoNameIndex[], MATCH(CompleteData[[#This Row],[Geo_ID]], GeoNameIndex[Geo ID], 0), 2)</f>
        <v>APAC</v>
      </c>
      <c r="F317" s="41" t="str">
        <f>"Q" &amp; ROUNDUP(MONTH(CompleteData[Date])/3, 0) &amp; " " &amp; YEAR(CompleteData[[#This Row],[Date]])</f>
        <v>Q1 2021</v>
      </c>
    </row>
    <row r="318" spans="1:6" x14ac:dyDescent="0.2">
      <c r="A318" s="11" t="s">
        <v>51</v>
      </c>
      <c r="B318" s="11">
        <v>43861</v>
      </c>
      <c r="C318" s="12">
        <v>2691</v>
      </c>
      <c r="D318" s="2" t="str">
        <f>VLOOKUP(CompleteData[[#This Row],[Client_ID]], GeoIDbyClientID[], 2,FALSE)</f>
        <v>GEO1001</v>
      </c>
      <c r="E318" s="2" t="str">
        <f>INDEX(GeoNameIndex[], MATCH(CompleteData[[#This Row],[Geo_ID]], GeoNameIndex[Geo ID], 0), 2)</f>
        <v>NAM</v>
      </c>
      <c r="F318" s="41" t="str">
        <f>"Q" &amp; ROUNDUP(MONTH(CompleteData[Date])/3, 0) &amp; " " &amp; YEAR(CompleteData[[#This Row],[Date]])</f>
        <v>Q1 2020</v>
      </c>
    </row>
    <row r="319" spans="1:6" x14ac:dyDescent="0.2">
      <c r="A319" s="11" t="s">
        <v>51</v>
      </c>
      <c r="B319" s="11">
        <v>43890</v>
      </c>
      <c r="C319" s="12">
        <v>2129</v>
      </c>
      <c r="D319" s="2" t="str">
        <f>VLOOKUP(CompleteData[[#This Row],[Client_ID]], GeoIDbyClientID[], 2,FALSE)</f>
        <v>GEO1001</v>
      </c>
      <c r="E319" s="2" t="str">
        <f>INDEX(GeoNameIndex[], MATCH(CompleteData[[#This Row],[Geo_ID]], GeoNameIndex[Geo ID], 0), 2)</f>
        <v>NAM</v>
      </c>
      <c r="F319" s="41" t="str">
        <f>"Q" &amp; ROUNDUP(MONTH(CompleteData[Date])/3, 0) &amp; " " &amp; YEAR(CompleteData[[#This Row],[Date]])</f>
        <v>Q1 2020</v>
      </c>
    </row>
    <row r="320" spans="1:6" x14ac:dyDescent="0.2">
      <c r="A320" s="11" t="s">
        <v>51</v>
      </c>
      <c r="B320" s="11">
        <v>43921</v>
      </c>
      <c r="C320" s="12">
        <v>3258</v>
      </c>
      <c r="D320" s="2" t="str">
        <f>VLOOKUP(CompleteData[[#This Row],[Client_ID]], GeoIDbyClientID[], 2,FALSE)</f>
        <v>GEO1001</v>
      </c>
      <c r="E320" s="2" t="str">
        <f>INDEX(GeoNameIndex[], MATCH(CompleteData[[#This Row],[Geo_ID]], GeoNameIndex[Geo ID], 0), 2)</f>
        <v>NAM</v>
      </c>
      <c r="F320" s="41" t="str">
        <f>"Q" &amp; ROUNDUP(MONTH(CompleteData[Date])/3, 0) &amp; " " &amp; YEAR(CompleteData[[#This Row],[Date]])</f>
        <v>Q1 2020</v>
      </c>
    </row>
    <row r="321" spans="1:6" x14ac:dyDescent="0.2">
      <c r="A321" s="11" t="s">
        <v>51</v>
      </c>
      <c r="B321" s="11">
        <v>43951</v>
      </c>
      <c r="C321" s="12">
        <v>2978</v>
      </c>
      <c r="D321" s="2" t="str">
        <f>VLOOKUP(CompleteData[[#This Row],[Client_ID]], GeoIDbyClientID[], 2,FALSE)</f>
        <v>GEO1001</v>
      </c>
      <c r="E321" s="2" t="str">
        <f>INDEX(GeoNameIndex[], MATCH(CompleteData[[#This Row],[Geo_ID]], GeoNameIndex[Geo ID], 0), 2)</f>
        <v>NAM</v>
      </c>
      <c r="F321" s="41" t="str">
        <f>"Q" &amp; ROUNDUP(MONTH(CompleteData[Date])/3, 0) &amp; " " &amp; YEAR(CompleteData[[#This Row],[Date]])</f>
        <v>Q2 2020</v>
      </c>
    </row>
    <row r="322" spans="1:6" x14ac:dyDescent="0.2">
      <c r="A322" s="11" t="s">
        <v>51</v>
      </c>
      <c r="B322" s="11">
        <v>43982</v>
      </c>
      <c r="C322" s="12">
        <v>3544</v>
      </c>
      <c r="D322" s="2" t="str">
        <f>VLOOKUP(CompleteData[[#This Row],[Client_ID]], GeoIDbyClientID[], 2,FALSE)</f>
        <v>GEO1001</v>
      </c>
      <c r="E322" s="2" t="str">
        <f>INDEX(GeoNameIndex[], MATCH(CompleteData[[#This Row],[Geo_ID]], GeoNameIndex[Geo ID], 0), 2)</f>
        <v>NAM</v>
      </c>
      <c r="F322" s="41" t="str">
        <f>"Q" &amp; ROUNDUP(MONTH(CompleteData[Date])/3, 0) &amp; " " &amp; YEAR(CompleteData[[#This Row],[Date]])</f>
        <v>Q2 2020</v>
      </c>
    </row>
    <row r="323" spans="1:6" x14ac:dyDescent="0.2">
      <c r="A323" s="11" t="s">
        <v>51</v>
      </c>
      <c r="B323" s="11">
        <v>44012</v>
      </c>
      <c r="C323" s="12">
        <v>1845</v>
      </c>
      <c r="D323" s="2" t="str">
        <f>VLOOKUP(CompleteData[[#This Row],[Client_ID]], GeoIDbyClientID[], 2,FALSE)</f>
        <v>GEO1001</v>
      </c>
      <c r="E323" s="2" t="str">
        <f>INDEX(GeoNameIndex[], MATCH(CompleteData[[#This Row],[Geo_ID]], GeoNameIndex[Geo ID], 0), 2)</f>
        <v>NAM</v>
      </c>
      <c r="F323" s="41" t="str">
        <f>"Q" &amp; ROUNDUP(MONTH(CompleteData[Date])/3, 0) &amp; " " &amp; YEAR(CompleteData[[#This Row],[Date]])</f>
        <v>Q2 2020</v>
      </c>
    </row>
    <row r="324" spans="1:6" x14ac:dyDescent="0.2">
      <c r="A324" s="11" t="s">
        <v>51</v>
      </c>
      <c r="B324" s="11">
        <v>44043</v>
      </c>
      <c r="C324" s="12">
        <v>2414</v>
      </c>
      <c r="D324" s="2" t="str">
        <f>VLOOKUP(CompleteData[[#This Row],[Client_ID]], GeoIDbyClientID[], 2,FALSE)</f>
        <v>GEO1001</v>
      </c>
      <c r="E324" s="2" t="str">
        <f>INDEX(GeoNameIndex[], MATCH(CompleteData[[#This Row],[Geo_ID]], GeoNameIndex[Geo ID], 0), 2)</f>
        <v>NAM</v>
      </c>
      <c r="F324" s="41" t="str">
        <f>"Q" &amp; ROUNDUP(MONTH(CompleteData[Date])/3, 0) &amp; " " &amp; YEAR(CompleteData[[#This Row],[Date]])</f>
        <v>Q3 2020</v>
      </c>
    </row>
    <row r="325" spans="1:6" x14ac:dyDescent="0.2">
      <c r="A325" s="11" t="s">
        <v>51</v>
      </c>
      <c r="B325" s="11">
        <v>44074</v>
      </c>
      <c r="C325" s="12">
        <v>1281</v>
      </c>
      <c r="D325" s="2" t="str">
        <f>VLOOKUP(CompleteData[[#This Row],[Client_ID]], GeoIDbyClientID[], 2,FALSE)</f>
        <v>GEO1001</v>
      </c>
      <c r="E325" s="2" t="str">
        <f>INDEX(GeoNameIndex[], MATCH(CompleteData[[#This Row],[Geo_ID]], GeoNameIndex[Geo ID], 0), 2)</f>
        <v>NAM</v>
      </c>
      <c r="F325" s="41" t="str">
        <f>"Q" &amp; ROUNDUP(MONTH(CompleteData[Date])/3, 0) &amp; " " &amp; YEAR(CompleteData[[#This Row],[Date]])</f>
        <v>Q3 2020</v>
      </c>
    </row>
    <row r="326" spans="1:6" x14ac:dyDescent="0.2">
      <c r="A326" s="11" t="s">
        <v>51</v>
      </c>
      <c r="B326" s="11">
        <v>44104</v>
      </c>
      <c r="C326" s="12">
        <v>2131</v>
      </c>
      <c r="D326" s="2" t="str">
        <f>VLOOKUP(CompleteData[[#This Row],[Client_ID]], GeoIDbyClientID[], 2,FALSE)</f>
        <v>GEO1001</v>
      </c>
      <c r="E326" s="2" t="str">
        <f>INDEX(GeoNameIndex[], MATCH(CompleteData[[#This Row],[Geo_ID]], GeoNameIndex[Geo ID], 0), 2)</f>
        <v>NAM</v>
      </c>
      <c r="F326" s="41" t="str">
        <f>"Q" &amp; ROUNDUP(MONTH(CompleteData[Date])/3, 0) &amp; " " &amp; YEAR(CompleteData[[#This Row],[Date]])</f>
        <v>Q3 2020</v>
      </c>
    </row>
    <row r="327" spans="1:6" x14ac:dyDescent="0.2">
      <c r="A327" s="11" t="s">
        <v>51</v>
      </c>
      <c r="B327" s="11">
        <v>44135</v>
      </c>
      <c r="C327" s="12">
        <v>1560</v>
      </c>
      <c r="D327" s="2" t="str">
        <f>VLOOKUP(CompleteData[[#This Row],[Client_ID]], GeoIDbyClientID[], 2,FALSE)</f>
        <v>GEO1001</v>
      </c>
      <c r="E327" s="2" t="str">
        <f>INDEX(GeoNameIndex[], MATCH(CompleteData[[#This Row],[Geo_ID]], GeoNameIndex[Geo ID], 0), 2)</f>
        <v>NAM</v>
      </c>
      <c r="F327" s="41" t="str">
        <f>"Q" &amp; ROUNDUP(MONTH(CompleteData[Date])/3, 0) &amp; " " &amp; YEAR(CompleteData[[#This Row],[Date]])</f>
        <v>Q4 2020</v>
      </c>
    </row>
    <row r="328" spans="1:6" x14ac:dyDescent="0.2">
      <c r="A328" s="11" t="s">
        <v>51</v>
      </c>
      <c r="B328" s="11">
        <v>44165</v>
      </c>
      <c r="C328" s="12">
        <v>2691</v>
      </c>
      <c r="D328" s="2" t="str">
        <f>VLOOKUP(CompleteData[[#This Row],[Client_ID]], GeoIDbyClientID[], 2,FALSE)</f>
        <v>GEO1001</v>
      </c>
      <c r="E328" s="2" t="str">
        <f>INDEX(GeoNameIndex[], MATCH(CompleteData[[#This Row],[Geo_ID]], GeoNameIndex[Geo ID], 0), 2)</f>
        <v>NAM</v>
      </c>
      <c r="F328" s="41" t="str">
        <f>"Q" &amp; ROUNDUP(MONTH(CompleteData[Date])/3, 0) &amp; " " &amp; YEAR(CompleteData[[#This Row],[Date]])</f>
        <v>Q4 2020</v>
      </c>
    </row>
    <row r="329" spans="1:6" x14ac:dyDescent="0.2">
      <c r="A329" s="11" t="s">
        <v>51</v>
      </c>
      <c r="B329" s="11">
        <v>44196</v>
      </c>
      <c r="C329" s="12">
        <v>1843</v>
      </c>
      <c r="D329" s="2" t="str">
        <f>VLOOKUP(CompleteData[[#This Row],[Client_ID]], GeoIDbyClientID[], 2,FALSE)</f>
        <v>GEO1001</v>
      </c>
      <c r="E329" s="2" t="str">
        <f>INDEX(GeoNameIndex[], MATCH(CompleteData[[#This Row],[Geo_ID]], GeoNameIndex[Geo ID], 0), 2)</f>
        <v>NAM</v>
      </c>
      <c r="F329" s="41" t="str">
        <f>"Q" &amp; ROUNDUP(MONTH(CompleteData[Date])/3, 0) &amp; " " &amp; YEAR(CompleteData[[#This Row],[Date]])</f>
        <v>Q4 2020</v>
      </c>
    </row>
    <row r="330" spans="1:6" x14ac:dyDescent="0.2">
      <c r="A330" s="11" t="s">
        <v>51</v>
      </c>
      <c r="B330" s="11">
        <v>44377</v>
      </c>
      <c r="C330" s="12">
        <v>1864</v>
      </c>
      <c r="D330" s="2" t="str">
        <f>VLOOKUP(CompleteData[[#This Row],[Client_ID]], GeoIDbyClientID[], 2,FALSE)</f>
        <v>GEO1001</v>
      </c>
      <c r="E330" s="2" t="str">
        <f>INDEX(GeoNameIndex[], MATCH(CompleteData[[#This Row],[Geo_ID]], GeoNameIndex[Geo ID], 0), 2)</f>
        <v>NAM</v>
      </c>
      <c r="F330" s="41" t="str">
        <f>"Q" &amp; ROUNDUP(MONTH(CompleteData[Date])/3, 0) &amp; " " &amp; YEAR(CompleteData[[#This Row],[Date]])</f>
        <v>Q2 2021</v>
      </c>
    </row>
    <row r="331" spans="1:6" x14ac:dyDescent="0.2">
      <c r="A331" s="11" t="s">
        <v>51</v>
      </c>
      <c r="B331" s="11">
        <v>44347</v>
      </c>
      <c r="C331" s="12">
        <v>3527</v>
      </c>
      <c r="D331" s="2" t="str">
        <f>VLOOKUP(CompleteData[[#This Row],[Client_ID]], GeoIDbyClientID[], 2,FALSE)</f>
        <v>GEO1001</v>
      </c>
      <c r="E331" s="2" t="str">
        <f>INDEX(GeoNameIndex[], MATCH(CompleteData[[#This Row],[Geo_ID]], GeoNameIndex[Geo ID], 0), 2)</f>
        <v>NAM</v>
      </c>
      <c r="F331" s="41" t="str">
        <f>"Q" &amp; ROUNDUP(MONTH(CompleteData[Date])/3, 0) &amp; " " &amp; YEAR(CompleteData[[#This Row],[Date]])</f>
        <v>Q2 2021</v>
      </c>
    </row>
    <row r="332" spans="1:6" x14ac:dyDescent="0.2">
      <c r="A332" s="11" t="s">
        <v>51</v>
      </c>
      <c r="B332" s="11">
        <v>44316</v>
      </c>
      <c r="C332" s="12">
        <v>3010</v>
      </c>
      <c r="D332" s="2" t="str">
        <f>VLOOKUP(CompleteData[[#This Row],[Client_ID]], GeoIDbyClientID[], 2,FALSE)</f>
        <v>GEO1001</v>
      </c>
      <c r="E332" s="2" t="str">
        <f>INDEX(GeoNameIndex[], MATCH(CompleteData[[#This Row],[Geo_ID]], GeoNameIndex[Geo ID], 0), 2)</f>
        <v>NAM</v>
      </c>
      <c r="F332" s="41" t="str">
        <f>"Q" &amp; ROUNDUP(MONTH(CompleteData[Date])/3, 0) &amp; " " &amp; YEAR(CompleteData[[#This Row],[Date]])</f>
        <v>Q2 2021</v>
      </c>
    </row>
    <row r="333" spans="1:6" x14ac:dyDescent="0.2">
      <c r="A333" s="11" t="s">
        <v>51</v>
      </c>
      <c r="B333" s="11">
        <v>44286</v>
      </c>
      <c r="C333" s="12">
        <v>3387</v>
      </c>
      <c r="D333" s="2" t="str">
        <f>VLOOKUP(CompleteData[[#This Row],[Client_ID]], GeoIDbyClientID[], 2,FALSE)</f>
        <v>GEO1001</v>
      </c>
      <c r="E333" s="2" t="str">
        <f>INDEX(GeoNameIndex[], MATCH(CompleteData[[#This Row],[Geo_ID]], GeoNameIndex[Geo ID], 0), 2)</f>
        <v>NAM</v>
      </c>
      <c r="F333" s="41" t="str">
        <f>"Q" &amp; ROUNDUP(MONTH(CompleteData[Date])/3, 0) &amp; " " &amp; YEAR(CompleteData[[#This Row],[Date]])</f>
        <v>Q1 2021</v>
      </c>
    </row>
    <row r="334" spans="1:6" x14ac:dyDescent="0.2">
      <c r="A334" s="11" t="s">
        <v>51</v>
      </c>
      <c r="B334" s="11">
        <v>44255</v>
      </c>
      <c r="C334" s="12">
        <v>2190</v>
      </c>
      <c r="D334" s="2" t="str">
        <f>VLOOKUP(CompleteData[[#This Row],[Client_ID]], GeoIDbyClientID[], 2,FALSE)</f>
        <v>GEO1001</v>
      </c>
      <c r="E334" s="2" t="str">
        <f>INDEX(GeoNameIndex[], MATCH(CompleteData[[#This Row],[Geo_ID]], GeoNameIndex[Geo ID], 0), 2)</f>
        <v>NAM</v>
      </c>
      <c r="F334" s="41" t="str">
        <f>"Q" &amp; ROUNDUP(MONTH(CompleteData[Date])/3, 0) &amp; " " &amp; YEAR(CompleteData[[#This Row],[Date]])</f>
        <v>Q1 2021</v>
      </c>
    </row>
    <row r="335" spans="1:6" x14ac:dyDescent="0.2">
      <c r="A335" s="11" t="s">
        <v>51</v>
      </c>
      <c r="B335" s="11">
        <v>44227</v>
      </c>
      <c r="C335" s="12">
        <v>2719</v>
      </c>
      <c r="D335" s="2" t="str">
        <f>VLOOKUP(CompleteData[[#This Row],[Client_ID]], GeoIDbyClientID[], 2,FALSE)</f>
        <v>GEO1001</v>
      </c>
      <c r="E335" s="2" t="str">
        <f>INDEX(GeoNameIndex[], MATCH(CompleteData[[#This Row],[Geo_ID]], GeoNameIndex[Geo ID], 0), 2)</f>
        <v>NAM</v>
      </c>
      <c r="F335" s="41" t="str">
        <f>"Q" &amp; ROUNDUP(MONTH(CompleteData[Date])/3, 0) &amp; " " &amp; YEAR(CompleteData[[#This Row],[Date]])</f>
        <v>Q1 2021</v>
      </c>
    </row>
    <row r="336" spans="1:6" x14ac:dyDescent="0.2">
      <c r="A336" s="11" t="s">
        <v>16</v>
      </c>
      <c r="B336" s="11">
        <v>43861</v>
      </c>
      <c r="C336" s="12">
        <v>484</v>
      </c>
      <c r="D336" s="2" t="str">
        <f>VLOOKUP(CompleteData[[#This Row],[Client_ID]], GeoIDbyClientID[], 2,FALSE)</f>
        <v>GEO1004</v>
      </c>
      <c r="E336" s="2" t="str">
        <f>INDEX(GeoNameIndex[], MATCH(CompleteData[[#This Row],[Geo_ID]], GeoNameIndex[Geo ID], 0), 2)</f>
        <v>LATAM</v>
      </c>
      <c r="F336" s="41" t="str">
        <f>"Q" &amp; ROUNDUP(MONTH(CompleteData[Date])/3, 0) &amp; " " &amp; YEAR(CompleteData[[#This Row],[Date]])</f>
        <v>Q1 2020</v>
      </c>
    </row>
    <row r="337" spans="1:6" x14ac:dyDescent="0.2">
      <c r="A337" s="11" t="s">
        <v>16</v>
      </c>
      <c r="B337" s="11">
        <v>43890</v>
      </c>
      <c r="C337" s="12">
        <v>546</v>
      </c>
      <c r="D337" s="2" t="str">
        <f>VLOOKUP(CompleteData[[#This Row],[Client_ID]], GeoIDbyClientID[], 2,FALSE)</f>
        <v>GEO1004</v>
      </c>
      <c r="E337" s="2" t="str">
        <f>INDEX(GeoNameIndex[], MATCH(CompleteData[[#This Row],[Geo_ID]], GeoNameIndex[Geo ID], 0), 2)</f>
        <v>LATAM</v>
      </c>
      <c r="F337" s="41" t="str">
        <f>"Q" &amp; ROUNDUP(MONTH(CompleteData[Date])/3, 0) &amp; " " &amp; YEAR(CompleteData[[#This Row],[Date]])</f>
        <v>Q1 2020</v>
      </c>
    </row>
    <row r="338" spans="1:6" x14ac:dyDescent="0.2">
      <c r="A338" s="11" t="s">
        <v>16</v>
      </c>
      <c r="B338" s="11">
        <v>43921</v>
      </c>
      <c r="C338" s="12">
        <v>609</v>
      </c>
      <c r="D338" s="2" t="str">
        <f>VLOOKUP(CompleteData[[#This Row],[Client_ID]], GeoIDbyClientID[], 2,FALSE)</f>
        <v>GEO1004</v>
      </c>
      <c r="E338" s="2" t="str">
        <f>INDEX(GeoNameIndex[], MATCH(CompleteData[[#This Row],[Geo_ID]], GeoNameIndex[Geo ID], 0), 2)</f>
        <v>LATAM</v>
      </c>
      <c r="F338" s="41" t="str">
        <f>"Q" &amp; ROUNDUP(MONTH(CompleteData[Date])/3, 0) &amp; " " &amp; YEAR(CompleteData[[#This Row],[Date]])</f>
        <v>Q1 2020</v>
      </c>
    </row>
    <row r="339" spans="1:6" x14ac:dyDescent="0.2">
      <c r="A339" s="11" t="s">
        <v>16</v>
      </c>
      <c r="B339" s="11">
        <v>43951</v>
      </c>
      <c r="C339" s="12">
        <v>727</v>
      </c>
      <c r="D339" s="2" t="str">
        <f>VLOOKUP(CompleteData[[#This Row],[Client_ID]], GeoIDbyClientID[], 2,FALSE)</f>
        <v>GEO1004</v>
      </c>
      <c r="E339" s="2" t="str">
        <f>INDEX(GeoNameIndex[], MATCH(CompleteData[[#This Row],[Geo_ID]], GeoNameIndex[Geo ID], 0), 2)</f>
        <v>LATAM</v>
      </c>
      <c r="F339" s="41" t="str">
        <f>"Q" &amp; ROUNDUP(MONTH(CompleteData[Date])/3, 0) &amp; " " &amp; YEAR(CompleteData[[#This Row],[Date]])</f>
        <v>Q2 2020</v>
      </c>
    </row>
    <row r="340" spans="1:6" x14ac:dyDescent="0.2">
      <c r="A340" s="11" t="s">
        <v>16</v>
      </c>
      <c r="B340" s="11">
        <v>43982</v>
      </c>
      <c r="C340" s="12">
        <v>663</v>
      </c>
      <c r="D340" s="2" t="str">
        <f>VLOOKUP(CompleteData[[#This Row],[Client_ID]], GeoIDbyClientID[], 2,FALSE)</f>
        <v>GEO1004</v>
      </c>
      <c r="E340" s="2" t="str">
        <f>INDEX(GeoNameIndex[], MATCH(CompleteData[[#This Row],[Geo_ID]], GeoNameIndex[Geo ID], 0), 2)</f>
        <v>LATAM</v>
      </c>
      <c r="F340" s="41" t="str">
        <f>"Q" &amp; ROUNDUP(MONTH(CompleteData[Date])/3, 0) &amp; " " &amp; YEAR(CompleteData[[#This Row],[Date]])</f>
        <v>Q2 2020</v>
      </c>
    </row>
    <row r="341" spans="1:6" x14ac:dyDescent="0.2">
      <c r="A341" s="11" t="s">
        <v>16</v>
      </c>
      <c r="B341" s="11">
        <v>44012</v>
      </c>
      <c r="C341" s="12">
        <v>489</v>
      </c>
      <c r="D341" s="2" t="str">
        <f>VLOOKUP(CompleteData[[#This Row],[Client_ID]], GeoIDbyClientID[], 2,FALSE)</f>
        <v>GEO1004</v>
      </c>
      <c r="E341" s="2" t="str">
        <f>INDEX(GeoNameIndex[], MATCH(CompleteData[[#This Row],[Geo_ID]], GeoNameIndex[Geo ID], 0), 2)</f>
        <v>LATAM</v>
      </c>
      <c r="F341" s="41" t="str">
        <f>"Q" &amp; ROUNDUP(MONTH(CompleteData[Date])/3, 0) &amp; " " &amp; YEAR(CompleteData[[#This Row],[Date]])</f>
        <v>Q2 2020</v>
      </c>
    </row>
    <row r="342" spans="1:6" x14ac:dyDescent="0.2">
      <c r="A342" s="11" t="s">
        <v>16</v>
      </c>
      <c r="B342" s="11">
        <v>44043</v>
      </c>
      <c r="C342" s="12">
        <v>422</v>
      </c>
      <c r="D342" s="2" t="str">
        <f>VLOOKUP(CompleteData[[#This Row],[Client_ID]], GeoIDbyClientID[], 2,FALSE)</f>
        <v>GEO1004</v>
      </c>
      <c r="E342" s="2" t="str">
        <f>INDEX(GeoNameIndex[], MATCH(CompleteData[[#This Row],[Geo_ID]], GeoNameIndex[Geo ID], 0), 2)</f>
        <v>LATAM</v>
      </c>
      <c r="F342" s="41" t="str">
        <f>"Q" &amp; ROUNDUP(MONTH(CompleteData[Date])/3, 0) &amp; " " &amp; YEAR(CompleteData[[#This Row],[Date]])</f>
        <v>Q3 2020</v>
      </c>
    </row>
    <row r="343" spans="1:6" x14ac:dyDescent="0.2">
      <c r="A343" s="11" t="s">
        <v>16</v>
      </c>
      <c r="B343" s="11">
        <v>44074</v>
      </c>
      <c r="C343" s="12">
        <v>366</v>
      </c>
      <c r="D343" s="2" t="str">
        <f>VLOOKUP(CompleteData[[#This Row],[Client_ID]], GeoIDbyClientID[], 2,FALSE)</f>
        <v>GEO1004</v>
      </c>
      <c r="E343" s="2" t="str">
        <f>INDEX(GeoNameIndex[], MATCH(CompleteData[[#This Row],[Geo_ID]], GeoNameIndex[Geo ID], 0), 2)</f>
        <v>LATAM</v>
      </c>
      <c r="F343" s="41" t="str">
        <f>"Q" &amp; ROUNDUP(MONTH(CompleteData[Date])/3, 0) &amp; " " &amp; YEAR(CompleteData[[#This Row],[Date]])</f>
        <v>Q3 2020</v>
      </c>
    </row>
    <row r="344" spans="1:6" x14ac:dyDescent="0.2">
      <c r="A344" s="11" t="s">
        <v>16</v>
      </c>
      <c r="B344" s="11">
        <v>44104</v>
      </c>
      <c r="C344" s="12">
        <v>365</v>
      </c>
      <c r="D344" s="2" t="str">
        <f>VLOOKUP(CompleteData[[#This Row],[Client_ID]], GeoIDbyClientID[], 2,FALSE)</f>
        <v>GEO1004</v>
      </c>
      <c r="E344" s="2" t="str">
        <f>INDEX(GeoNameIndex[], MATCH(CompleteData[[#This Row],[Geo_ID]], GeoNameIndex[Geo ID], 0), 2)</f>
        <v>LATAM</v>
      </c>
      <c r="F344" s="41" t="str">
        <f>"Q" &amp; ROUNDUP(MONTH(CompleteData[Date])/3, 0) &amp; " " &amp; YEAR(CompleteData[[#This Row],[Date]])</f>
        <v>Q3 2020</v>
      </c>
    </row>
    <row r="345" spans="1:6" x14ac:dyDescent="0.2">
      <c r="A345" s="11" t="s">
        <v>16</v>
      </c>
      <c r="B345" s="11">
        <v>44135</v>
      </c>
      <c r="C345" s="12">
        <v>428</v>
      </c>
      <c r="D345" s="2" t="str">
        <f>VLOOKUP(CompleteData[[#This Row],[Client_ID]], GeoIDbyClientID[], 2,FALSE)</f>
        <v>GEO1004</v>
      </c>
      <c r="E345" s="2" t="str">
        <f>INDEX(GeoNameIndex[], MATCH(CompleteData[[#This Row],[Geo_ID]], GeoNameIndex[Geo ID], 0), 2)</f>
        <v>LATAM</v>
      </c>
      <c r="F345" s="41" t="str">
        <f>"Q" &amp; ROUNDUP(MONTH(CompleteData[Date])/3, 0) &amp; " " &amp; YEAR(CompleteData[[#This Row],[Date]])</f>
        <v>Q4 2020</v>
      </c>
    </row>
    <row r="346" spans="1:6" x14ac:dyDescent="0.2">
      <c r="A346" s="11" t="s">
        <v>16</v>
      </c>
      <c r="B346" s="11">
        <v>44165</v>
      </c>
      <c r="C346" s="12">
        <v>486</v>
      </c>
      <c r="D346" s="2" t="str">
        <f>VLOOKUP(CompleteData[[#This Row],[Client_ID]], GeoIDbyClientID[], 2,FALSE)</f>
        <v>GEO1004</v>
      </c>
      <c r="E346" s="2" t="str">
        <f>INDEX(GeoNameIndex[], MATCH(CompleteData[[#This Row],[Geo_ID]], GeoNameIndex[Geo ID], 0), 2)</f>
        <v>LATAM</v>
      </c>
      <c r="F346" s="41" t="str">
        <f>"Q" &amp; ROUNDUP(MONTH(CompleteData[Date])/3, 0) &amp; " " &amp; YEAR(CompleteData[[#This Row],[Date]])</f>
        <v>Q4 2020</v>
      </c>
    </row>
    <row r="347" spans="1:6" x14ac:dyDescent="0.2">
      <c r="A347" s="11" t="s">
        <v>16</v>
      </c>
      <c r="B347" s="11">
        <v>44196</v>
      </c>
      <c r="C347" s="12">
        <v>488</v>
      </c>
      <c r="D347" s="2" t="str">
        <f>VLOOKUP(CompleteData[[#This Row],[Client_ID]], GeoIDbyClientID[], 2,FALSE)</f>
        <v>GEO1004</v>
      </c>
      <c r="E347" s="2" t="str">
        <f>INDEX(GeoNameIndex[], MATCH(CompleteData[[#This Row],[Geo_ID]], GeoNameIndex[Geo ID], 0), 2)</f>
        <v>LATAM</v>
      </c>
      <c r="F347" s="41" t="str">
        <f>"Q" &amp; ROUNDUP(MONTH(CompleteData[Date])/3, 0) &amp; " " &amp; YEAR(CompleteData[[#This Row],[Date]])</f>
        <v>Q4 2020</v>
      </c>
    </row>
    <row r="348" spans="1:6" x14ac:dyDescent="0.2">
      <c r="A348" s="11" t="s">
        <v>16</v>
      </c>
      <c r="B348" s="11">
        <v>44227</v>
      </c>
      <c r="C348" s="12">
        <v>483</v>
      </c>
      <c r="D348" s="2" t="str">
        <f>VLOOKUP(CompleteData[[#This Row],[Client_ID]], GeoIDbyClientID[], 2,FALSE)</f>
        <v>GEO1004</v>
      </c>
      <c r="E348" s="2" t="str">
        <f>INDEX(GeoNameIndex[], MATCH(CompleteData[[#This Row],[Geo_ID]], GeoNameIndex[Geo ID], 0), 2)</f>
        <v>LATAM</v>
      </c>
      <c r="F348" s="41" t="str">
        <f>"Q" &amp; ROUNDUP(MONTH(CompleteData[Date])/3, 0) &amp; " " &amp; YEAR(CompleteData[[#This Row],[Date]])</f>
        <v>Q1 2021</v>
      </c>
    </row>
    <row r="349" spans="1:6" x14ac:dyDescent="0.2">
      <c r="A349" s="11" t="s">
        <v>43</v>
      </c>
      <c r="B349" s="11">
        <v>43861</v>
      </c>
      <c r="C349" s="12">
        <v>13597</v>
      </c>
      <c r="D349" s="2" t="str">
        <f>VLOOKUP(CompleteData[[#This Row],[Client_ID]], GeoIDbyClientID[], 2,FALSE)</f>
        <v>GEO1002</v>
      </c>
      <c r="E349" s="2" t="str">
        <f>INDEX(GeoNameIndex[], MATCH(CompleteData[[#This Row],[Geo_ID]], GeoNameIndex[Geo ID], 0), 2)</f>
        <v>APAC</v>
      </c>
      <c r="F349" s="41" t="str">
        <f>"Q" &amp; ROUNDUP(MONTH(CompleteData[Date])/3, 0) &amp; " " &amp; YEAR(CompleteData[[#This Row],[Date]])</f>
        <v>Q1 2020</v>
      </c>
    </row>
    <row r="350" spans="1:6" x14ac:dyDescent="0.2">
      <c r="A350" s="11" t="s">
        <v>43</v>
      </c>
      <c r="B350" s="11">
        <v>43890</v>
      </c>
      <c r="C350" s="12">
        <v>15298</v>
      </c>
      <c r="D350" s="2" t="str">
        <f>VLOOKUP(CompleteData[[#This Row],[Client_ID]], GeoIDbyClientID[], 2,FALSE)</f>
        <v>GEO1002</v>
      </c>
      <c r="E350" s="2" t="str">
        <f>INDEX(GeoNameIndex[], MATCH(CompleteData[[#This Row],[Geo_ID]], GeoNameIndex[Geo ID], 0), 2)</f>
        <v>APAC</v>
      </c>
      <c r="F350" s="41" t="str">
        <f>"Q" &amp; ROUNDUP(MONTH(CompleteData[Date])/3, 0) &amp; " " &amp; YEAR(CompleteData[[#This Row],[Date]])</f>
        <v>Q1 2020</v>
      </c>
    </row>
    <row r="351" spans="1:6" x14ac:dyDescent="0.2">
      <c r="A351" s="11" t="s">
        <v>43</v>
      </c>
      <c r="B351" s="11">
        <v>43921</v>
      </c>
      <c r="C351" s="12">
        <v>16992</v>
      </c>
      <c r="D351" s="2" t="str">
        <f>VLOOKUP(CompleteData[[#This Row],[Client_ID]], GeoIDbyClientID[], 2,FALSE)</f>
        <v>GEO1002</v>
      </c>
      <c r="E351" s="2" t="str">
        <f>INDEX(GeoNameIndex[], MATCH(CompleteData[[#This Row],[Geo_ID]], GeoNameIndex[Geo ID], 0), 2)</f>
        <v>APAC</v>
      </c>
      <c r="F351" s="41" t="str">
        <f>"Q" &amp; ROUNDUP(MONTH(CompleteData[Date])/3, 0) &amp; " " &amp; YEAR(CompleteData[[#This Row],[Date]])</f>
        <v>Q1 2020</v>
      </c>
    </row>
    <row r="352" spans="1:6" x14ac:dyDescent="0.2">
      <c r="A352" s="11" t="s">
        <v>43</v>
      </c>
      <c r="B352" s="11">
        <v>43951</v>
      </c>
      <c r="C352" s="12">
        <v>20394</v>
      </c>
      <c r="D352" s="2" t="str">
        <f>VLOOKUP(CompleteData[[#This Row],[Client_ID]], GeoIDbyClientID[], 2,FALSE)</f>
        <v>GEO1002</v>
      </c>
      <c r="E352" s="2" t="str">
        <f>INDEX(GeoNameIndex[], MATCH(CompleteData[[#This Row],[Geo_ID]], GeoNameIndex[Geo ID], 0), 2)</f>
        <v>APAC</v>
      </c>
      <c r="F352" s="41" t="str">
        <f>"Q" &amp; ROUNDUP(MONTH(CompleteData[Date])/3, 0) &amp; " " &amp; YEAR(CompleteData[[#This Row],[Date]])</f>
        <v>Q2 2020</v>
      </c>
    </row>
    <row r="353" spans="1:6" x14ac:dyDescent="0.2">
      <c r="A353" s="11" t="s">
        <v>43</v>
      </c>
      <c r="B353" s="11">
        <v>43982</v>
      </c>
      <c r="C353" s="12">
        <v>18695</v>
      </c>
      <c r="D353" s="2" t="str">
        <f>VLOOKUP(CompleteData[[#This Row],[Client_ID]], GeoIDbyClientID[], 2,FALSE)</f>
        <v>GEO1002</v>
      </c>
      <c r="E353" s="2" t="str">
        <f>INDEX(GeoNameIndex[], MATCH(CompleteData[[#This Row],[Geo_ID]], GeoNameIndex[Geo ID], 0), 2)</f>
        <v>APAC</v>
      </c>
      <c r="F353" s="41" t="str">
        <f>"Q" &amp; ROUNDUP(MONTH(CompleteData[Date])/3, 0) &amp; " " &amp; YEAR(CompleteData[[#This Row],[Date]])</f>
        <v>Q2 2020</v>
      </c>
    </row>
    <row r="354" spans="1:6" x14ac:dyDescent="0.2">
      <c r="A354" s="11" t="s">
        <v>43</v>
      </c>
      <c r="B354" s="11">
        <v>44012</v>
      </c>
      <c r="C354" s="12">
        <v>13597</v>
      </c>
      <c r="D354" s="2" t="str">
        <f>VLOOKUP(CompleteData[[#This Row],[Client_ID]], GeoIDbyClientID[], 2,FALSE)</f>
        <v>GEO1002</v>
      </c>
      <c r="E354" s="2" t="str">
        <f>INDEX(GeoNameIndex[], MATCH(CompleteData[[#This Row],[Geo_ID]], GeoNameIndex[Geo ID], 0), 2)</f>
        <v>APAC</v>
      </c>
      <c r="F354" s="41" t="str">
        <f>"Q" &amp; ROUNDUP(MONTH(CompleteData[Date])/3, 0) &amp; " " &amp; YEAR(CompleteData[[#This Row],[Date]])</f>
        <v>Q2 2020</v>
      </c>
    </row>
    <row r="355" spans="1:6" x14ac:dyDescent="0.2">
      <c r="A355" s="11" t="s">
        <v>43</v>
      </c>
      <c r="B355" s="11">
        <v>44043</v>
      </c>
      <c r="C355" s="12">
        <v>11899</v>
      </c>
      <c r="D355" s="2" t="str">
        <f>VLOOKUP(CompleteData[[#This Row],[Client_ID]], GeoIDbyClientID[], 2,FALSE)</f>
        <v>GEO1002</v>
      </c>
      <c r="E355" s="2" t="str">
        <f>INDEX(GeoNameIndex[], MATCH(CompleteData[[#This Row],[Geo_ID]], GeoNameIndex[Geo ID], 0), 2)</f>
        <v>APAC</v>
      </c>
      <c r="F355" s="41" t="str">
        <f>"Q" &amp; ROUNDUP(MONTH(CompleteData[Date])/3, 0) &amp; " " &amp; YEAR(CompleteData[[#This Row],[Date]])</f>
        <v>Q3 2020</v>
      </c>
    </row>
    <row r="356" spans="1:6" x14ac:dyDescent="0.2">
      <c r="A356" s="11" t="s">
        <v>43</v>
      </c>
      <c r="B356" s="11">
        <v>44074</v>
      </c>
      <c r="C356" s="12">
        <v>10197</v>
      </c>
      <c r="D356" s="2" t="str">
        <f>VLOOKUP(CompleteData[[#This Row],[Client_ID]], GeoIDbyClientID[], 2,FALSE)</f>
        <v>GEO1002</v>
      </c>
      <c r="E356" s="2" t="str">
        <f>INDEX(GeoNameIndex[], MATCH(CompleteData[[#This Row],[Geo_ID]], GeoNameIndex[Geo ID], 0), 2)</f>
        <v>APAC</v>
      </c>
      <c r="F356" s="41" t="str">
        <f>"Q" &amp; ROUNDUP(MONTH(CompleteData[Date])/3, 0) &amp; " " &amp; YEAR(CompleteData[[#This Row],[Date]])</f>
        <v>Q3 2020</v>
      </c>
    </row>
    <row r="357" spans="1:6" x14ac:dyDescent="0.2">
      <c r="A357" s="11" t="s">
        <v>43</v>
      </c>
      <c r="B357" s="11">
        <v>44104</v>
      </c>
      <c r="C357" s="12">
        <v>10196</v>
      </c>
      <c r="D357" s="2" t="str">
        <f>VLOOKUP(CompleteData[[#This Row],[Client_ID]], GeoIDbyClientID[], 2,FALSE)</f>
        <v>GEO1002</v>
      </c>
      <c r="E357" s="2" t="str">
        <f>INDEX(GeoNameIndex[], MATCH(CompleteData[[#This Row],[Geo_ID]], GeoNameIndex[Geo ID], 0), 2)</f>
        <v>APAC</v>
      </c>
      <c r="F357" s="41" t="str">
        <f>"Q" &amp; ROUNDUP(MONTH(CompleteData[Date])/3, 0) &amp; " " &amp; YEAR(CompleteData[[#This Row],[Date]])</f>
        <v>Q3 2020</v>
      </c>
    </row>
    <row r="358" spans="1:6" x14ac:dyDescent="0.2">
      <c r="A358" s="11" t="s">
        <v>43</v>
      </c>
      <c r="B358" s="11">
        <v>44135</v>
      </c>
      <c r="C358" s="12">
        <v>11895</v>
      </c>
      <c r="D358" s="2" t="str">
        <f>VLOOKUP(CompleteData[[#This Row],[Client_ID]], GeoIDbyClientID[], 2,FALSE)</f>
        <v>GEO1002</v>
      </c>
      <c r="E358" s="2" t="str">
        <f>INDEX(GeoNameIndex[], MATCH(CompleteData[[#This Row],[Geo_ID]], GeoNameIndex[Geo ID], 0), 2)</f>
        <v>APAC</v>
      </c>
      <c r="F358" s="41" t="str">
        <f>"Q" &amp; ROUNDUP(MONTH(CompleteData[Date])/3, 0) &amp; " " &amp; YEAR(CompleteData[[#This Row],[Date]])</f>
        <v>Q4 2020</v>
      </c>
    </row>
    <row r="359" spans="1:6" x14ac:dyDescent="0.2">
      <c r="A359" s="11" t="s">
        <v>43</v>
      </c>
      <c r="B359" s="11">
        <v>44165</v>
      </c>
      <c r="C359" s="12">
        <v>13596</v>
      </c>
      <c r="D359" s="2" t="str">
        <f>VLOOKUP(CompleteData[[#This Row],[Client_ID]], GeoIDbyClientID[], 2,FALSE)</f>
        <v>GEO1002</v>
      </c>
      <c r="E359" s="2" t="str">
        <f>INDEX(GeoNameIndex[], MATCH(CompleteData[[#This Row],[Geo_ID]], GeoNameIndex[Geo ID], 0), 2)</f>
        <v>APAC</v>
      </c>
      <c r="F359" s="41" t="str">
        <f>"Q" &amp; ROUNDUP(MONTH(CompleteData[Date])/3, 0) &amp; " " &amp; YEAR(CompleteData[[#This Row],[Date]])</f>
        <v>Q4 2020</v>
      </c>
    </row>
    <row r="360" spans="1:6" x14ac:dyDescent="0.2">
      <c r="A360" s="11" t="s">
        <v>43</v>
      </c>
      <c r="B360" s="11">
        <v>44196</v>
      </c>
      <c r="C360" s="12">
        <v>13595</v>
      </c>
      <c r="D360" s="2" t="str">
        <f>VLOOKUP(CompleteData[[#This Row],[Client_ID]], GeoIDbyClientID[], 2,FALSE)</f>
        <v>GEO1002</v>
      </c>
      <c r="E360" s="2" t="str">
        <f>INDEX(GeoNameIndex[], MATCH(CompleteData[[#This Row],[Geo_ID]], GeoNameIndex[Geo ID], 0), 2)</f>
        <v>APAC</v>
      </c>
      <c r="F360" s="41" t="str">
        <f>"Q" &amp; ROUNDUP(MONTH(CompleteData[Date])/3, 0) &amp; " " &amp; YEAR(CompleteData[[#This Row],[Date]])</f>
        <v>Q4 2020</v>
      </c>
    </row>
    <row r="361" spans="1:6" x14ac:dyDescent="0.2">
      <c r="A361" s="11" t="s">
        <v>43</v>
      </c>
      <c r="B361" s="11">
        <v>44377</v>
      </c>
      <c r="C361" s="12">
        <v>13732</v>
      </c>
      <c r="D361" s="2" t="str">
        <f>VLOOKUP(CompleteData[[#This Row],[Client_ID]], GeoIDbyClientID[], 2,FALSE)</f>
        <v>GEO1002</v>
      </c>
      <c r="E361" s="2" t="str">
        <f>INDEX(GeoNameIndex[], MATCH(CompleteData[[#This Row],[Geo_ID]], GeoNameIndex[Geo ID], 0), 2)</f>
        <v>APAC</v>
      </c>
      <c r="F361" s="41" t="str">
        <f>"Q" &amp; ROUNDUP(MONTH(CompleteData[Date])/3, 0) &amp; " " &amp; YEAR(CompleteData[[#This Row],[Date]])</f>
        <v>Q2 2021</v>
      </c>
    </row>
    <row r="362" spans="1:6" x14ac:dyDescent="0.2">
      <c r="A362" s="11" t="s">
        <v>43</v>
      </c>
      <c r="B362" s="11">
        <v>44347</v>
      </c>
      <c r="C362" s="12">
        <v>19253</v>
      </c>
      <c r="D362" s="2" t="str">
        <f>VLOOKUP(CompleteData[[#This Row],[Client_ID]], GeoIDbyClientID[], 2,FALSE)</f>
        <v>GEO1002</v>
      </c>
      <c r="E362" s="2" t="str">
        <f>INDEX(GeoNameIndex[], MATCH(CompleteData[[#This Row],[Geo_ID]], GeoNameIndex[Geo ID], 0), 2)</f>
        <v>APAC</v>
      </c>
      <c r="F362" s="41" t="str">
        <f>"Q" &amp; ROUNDUP(MONTH(CompleteData[Date])/3, 0) &amp; " " &amp; YEAR(CompleteData[[#This Row],[Date]])</f>
        <v>Q2 2021</v>
      </c>
    </row>
    <row r="363" spans="1:6" x14ac:dyDescent="0.2">
      <c r="A363" s="11" t="s">
        <v>43</v>
      </c>
      <c r="B363" s="11">
        <v>44316</v>
      </c>
      <c r="C363" s="12">
        <v>20185</v>
      </c>
      <c r="D363" s="2" t="str">
        <f>VLOOKUP(CompleteData[[#This Row],[Client_ID]], GeoIDbyClientID[], 2,FALSE)</f>
        <v>GEO1002</v>
      </c>
      <c r="E363" s="2" t="str">
        <f>INDEX(GeoNameIndex[], MATCH(CompleteData[[#This Row],[Geo_ID]], GeoNameIndex[Geo ID], 0), 2)</f>
        <v>APAC</v>
      </c>
      <c r="F363" s="41" t="str">
        <f>"Q" &amp; ROUNDUP(MONTH(CompleteData[Date])/3, 0) &amp; " " &amp; YEAR(CompleteData[[#This Row],[Date]])</f>
        <v>Q2 2021</v>
      </c>
    </row>
    <row r="364" spans="1:6" x14ac:dyDescent="0.2">
      <c r="A364" s="11" t="s">
        <v>43</v>
      </c>
      <c r="B364" s="11">
        <v>44286</v>
      </c>
      <c r="C364" s="12">
        <v>17502</v>
      </c>
      <c r="D364" s="2" t="str">
        <f>VLOOKUP(CompleteData[[#This Row],[Client_ID]], GeoIDbyClientID[], 2,FALSE)</f>
        <v>GEO1002</v>
      </c>
      <c r="E364" s="2" t="str">
        <f>INDEX(GeoNameIndex[], MATCH(CompleteData[[#This Row],[Geo_ID]], GeoNameIndex[Geo ID], 0), 2)</f>
        <v>APAC</v>
      </c>
      <c r="F364" s="41" t="str">
        <f>"Q" &amp; ROUNDUP(MONTH(CompleteData[Date])/3, 0) &amp; " " &amp; YEAR(CompleteData[[#This Row],[Date]])</f>
        <v>Q1 2021</v>
      </c>
    </row>
    <row r="365" spans="1:6" x14ac:dyDescent="0.2">
      <c r="A365" s="11" t="s">
        <v>43</v>
      </c>
      <c r="B365" s="11">
        <v>44255</v>
      </c>
      <c r="C365" s="12">
        <v>16057</v>
      </c>
      <c r="D365" s="2" t="str">
        <f>VLOOKUP(CompleteData[[#This Row],[Client_ID]], GeoIDbyClientID[], 2,FALSE)</f>
        <v>GEO1002</v>
      </c>
      <c r="E365" s="2" t="str">
        <f>INDEX(GeoNameIndex[], MATCH(CompleteData[[#This Row],[Geo_ID]], GeoNameIndex[Geo ID], 0), 2)</f>
        <v>APAC</v>
      </c>
      <c r="F365" s="41" t="str">
        <f>"Q" &amp; ROUNDUP(MONTH(CompleteData[Date])/3, 0) &amp; " " &amp; YEAR(CompleteData[[#This Row],[Date]])</f>
        <v>Q1 2021</v>
      </c>
    </row>
    <row r="366" spans="1:6" x14ac:dyDescent="0.2">
      <c r="A366" s="11" t="s">
        <v>43</v>
      </c>
      <c r="B366" s="11">
        <v>44227</v>
      </c>
      <c r="C366" s="12">
        <v>14276</v>
      </c>
      <c r="D366" s="2" t="str">
        <f>VLOOKUP(CompleteData[[#This Row],[Client_ID]], GeoIDbyClientID[], 2,FALSE)</f>
        <v>GEO1002</v>
      </c>
      <c r="E366" s="2" t="str">
        <f>INDEX(GeoNameIndex[], MATCH(CompleteData[[#This Row],[Geo_ID]], GeoNameIndex[Geo ID], 0), 2)</f>
        <v>APAC</v>
      </c>
      <c r="F366" s="41" t="str">
        <f>"Q" &amp; ROUNDUP(MONTH(CompleteData[Date])/3, 0) &amp; " " &amp; YEAR(CompleteData[[#This Row],[Date]])</f>
        <v>Q1 2021</v>
      </c>
    </row>
    <row r="367" spans="1:6" x14ac:dyDescent="0.2">
      <c r="A367" s="11" t="s">
        <v>26</v>
      </c>
      <c r="B367" s="11">
        <v>43861</v>
      </c>
      <c r="C367" s="12">
        <v>864</v>
      </c>
      <c r="D367" s="2" t="str">
        <f>VLOOKUP(CompleteData[[#This Row],[Client_ID]], GeoIDbyClientID[], 2,FALSE)</f>
        <v>GEO1001</v>
      </c>
      <c r="E367" s="2" t="str">
        <f>INDEX(GeoNameIndex[], MATCH(CompleteData[[#This Row],[Geo_ID]], GeoNameIndex[Geo ID], 0), 2)</f>
        <v>NAM</v>
      </c>
      <c r="F367" s="41" t="str">
        <f>"Q" &amp; ROUNDUP(MONTH(CompleteData[Date])/3, 0) &amp; " " &amp; YEAR(CompleteData[[#This Row],[Date]])</f>
        <v>Q1 2020</v>
      </c>
    </row>
    <row r="368" spans="1:6" x14ac:dyDescent="0.2">
      <c r="A368" s="11" t="s">
        <v>26</v>
      </c>
      <c r="B368" s="11">
        <v>43890</v>
      </c>
      <c r="C368" s="12">
        <v>765</v>
      </c>
      <c r="D368" s="2" t="str">
        <f>VLOOKUP(CompleteData[[#This Row],[Client_ID]], GeoIDbyClientID[], 2,FALSE)</f>
        <v>GEO1001</v>
      </c>
      <c r="E368" s="2" t="str">
        <f>INDEX(GeoNameIndex[], MATCH(CompleteData[[#This Row],[Geo_ID]], GeoNameIndex[Geo ID], 0), 2)</f>
        <v>NAM</v>
      </c>
      <c r="F368" s="41" t="str">
        <f>"Q" &amp; ROUNDUP(MONTH(CompleteData[Date])/3, 0) &amp; " " &amp; YEAR(CompleteData[[#This Row],[Date]])</f>
        <v>Q1 2020</v>
      </c>
    </row>
    <row r="369" spans="1:6" x14ac:dyDescent="0.2">
      <c r="A369" s="11" t="s">
        <v>26</v>
      </c>
      <c r="B369" s="11">
        <v>43921</v>
      </c>
      <c r="C369" s="12">
        <v>1051</v>
      </c>
      <c r="D369" s="2" t="str">
        <f>VLOOKUP(CompleteData[[#This Row],[Client_ID]], GeoIDbyClientID[], 2,FALSE)</f>
        <v>GEO1001</v>
      </c>
      <c r="E369" s="2" t="str">
        <f>INDEX(GeoNameIndex[], MATCH(CompleteData[[#This Row],[Geo_ID]], GeoNameIndex[Geo ID], 0), 2)</f>
        <v>NAM</v>
      </c>
      <c r="F369" s="41" t="str">
        <f>"Q" &amp; ROUNDUP(MONTH(CompleteData[Date])/3, 0) &amp; " " &amp; YEAR(CompleteData[[#This Row],[Date]])</f>
        <v>Q1 2020</v>
      </c>
    </row>
    <row r="370" spans="1:6" x14ac:dyDescent="0.2">
      <c r="A370" s="11" t="s">
        <v>26</v>
      </c>
      <c r="B370" s="11">
        <v>43951</v>
      </c>
      <c r="C370" s="12">
        <v>1053</v>
      </c>
      <c r="D370" s="2" t="str">
        <f>VLOOKUP(CompleteData[[#This Row],[Client_ID]], GeoIDbyClientID[], 2,FALSE)</f>
        <v>GEO1001</v>
      </c>
      <c r="E370" s="2" t="str">
        <f>INDEX(GeoNameIndex[], MATCH(CompleteData[[#This Row],[Geo_ID]], GeoNameIndex[Geo ID], 0), 2)</f>
        <v>NAM</v>
      </c>
      <c r="F370" s="41" t="str">
        <f>"Q" &amp; ROUNDUP(MONTH(CompleteData[Date])/3, 0) &amp; " " &amp; YEAR(CompleteData[[#This Row],[Date]])</f>
        <v>Q2 2020</v>
      </c>
    </row>
    <row r="371" spans="1:6" x14ac:dyDescent="0.2">
      <c r="A371" s="11" t="s">
        <v>26</v>
      </c>
      <c r="B371" s="11">
        <v>43982</v>
      </c>
      <c r="C371" s="12">
        <v>1146</v>
      </c>
      <c r="D371" s="2" t="str">
        <f>VLOOKUP(CompleteData[[#This Row],[Client_ID]], GeoIDbyClientID[], 2,FALSE)</f>
        <v>GEO1001</v>
      </c>
      <c r="E371" s="2" t="str">
        <f>INDEX(GeoNameIndex[], MATCH(CompleteData[[#This Row],[Geo_ID]], GeoNameIndex[Geo ID], 0), 2)</f>
        <v>NAM</v>
      </c>
      <c r="F371" s="41" t="str">
        <f>"Q" &amp; ROUNDUP(MONTH(CompleteData[Date])/3, 0) &amp; " " &amp; YEAR(CompleteData[[#This Row],[Date]])</f>
        <v>Q2 2020</v>
      </c>
    </row>
    <row r="372" spans="1:6" x14ac:dyDescent="0.2">
      <c r="A372" s="11" t="s">
        <v>26</v>
      </c>
      <c r="B372" s="11">
        <v>44012</v>
      </c>
      <c r="C372" s="12">
        <v>674</v>
      </c>
      <c r="D372" s="2" t="str">
        <f>VLOOKUP(CompleteData[[#This Row],[Client_ID]], GeoIDbyClientID[], 2,FALSE)</f>
        <v>GEO1001</v>
      </c>
      <c r="E372" s="2" t="str">
        <f>INDEX(GeoNameIndex[], MATCH(CompleteData[[#This Row],[Geo_ID]], GeoNameIndex[Geo ID], 0), 2)</f>
        <v>NAM</v>
      </c>
      <c r="F372" s="41" t="str">
        <f>"Q" &amp; ROUNDUP(MONTH(CompleteData[Date])/3, 0) &amp; " " &amp; YEAR(CompleteData[[#This Row],[Date]])</f>
        <v>Q2 2020</v>
      </c>
    </row>
    <row r="373" spans="1:6" x14ac:dyDescent="0.2">
      <c r="A373" s="11" t="s">
        <v>26</v>
      </c>
      <c r="B373" s="11">
        <v>44043</v>
      </c>
      <c r="C373" s="12">
        <v>764</v>
      </c>
      <c r="D373" s="2" t="str">
        <f>VLOOKUP(CompleteData[[#This Row],[Client_ID]], GeoIDbyClientID[], 2,FALSE)</f>
        <v>GEO1001</v>
      </c>
      <c r="E373" s="2" t="str">
        <f>INDEX(GeoNameIndex[], MATCH(CompleteData[[#This Row],[Geo_ID]], GeoNameIndex[Geo ID], 0), 2)</f>
        <v>NAM</v>
      </c>
      <c r="F373" s="41" t="str">
        <f>"Q" &amp; ROUNDUP(MONTH(CompleteData[Date])/3, 0) &amp; " " &amp; YEAR(CompleteData[[#This Row],[Date]])</f>
        <v>Q3 2020</v>
      </c>
    </row>
    <row r="374" spans="1:6" x14ac:dyDescent="0.2">
      <c r="A374" s="11" t="s">
        <v>26</v>
      </c>
      <c r="B374" s="11">
        <v>44074</v>
      </c>
      <c r="C374" s="12">
        <v>482</v>
      </c>
      <c r="D374" s="2" t="str">
        <f>VLOOKUP(CompleteData[[#This Row],[Client_ID]], GeoIDbyClientID[], 2,FALSE)</f>
        <v>GEO1001</v>
      </c>
      <c r="E374" s="2" t="str">
        <f>INDEX(GeoNameIndex[], MATCH(CompleteData[[#This Row],[Geo_ID]], GeoNameIndex[Geo ID], 0), 2)</f>
        <v>NAM</v>
      </c>
      <c r="F374" s="41" t="str">
        <f>"Q" &amp; ROUNDUP(MONTH(CompleteData[Date])/3, 0) &amp; " " &amp; YEAR(CompleteData[[#This Row],[Date]])</f>
        <v>Q3 2020</v>
      </c>
    </row>
    <row r="375" spans="1:6" x14ac:dyDescent="0.2">
      <c r="A375" s="11" t="s">
        <v>26</v>
      </c>
      <c r="B375" s="11">
        <v>44104</v>
      </c>
      <c r="C375" s="12">
        <v>673</v>
      </c>
      <c r="D375" s="2" t="str">
        <f>VLOOKUP(CompleteData[[#This Row],[Client_ID]], GeoIDbyClientID[], 2,FALSE)</f>
        <v>GEO1001</v>
      </c>
      <c r="E375" s="2" t="str">
        <f>INDEX(GeoNameIndex[], MATCH(CompleteData[[#This Row],[Geo_ID]], GeoNameIndex[Geo ID], 0), 2)</f>
        <v>NAM</v>
      </c>
      <c r="F375" s="41" t="str">
        <f>"Q" &amp; ROUNDUP(MONTH(CompleteData[Date])/3, 0) &amp; " " &amp; YEAR(CompleteData[[#This Row],[Date]])</f>
        <v>Q3 2020</v>
      </c>
    </row>
    <row r="376" spans="1:6" x14ac:dyDescent="0.2">
      <c r="A376" s="11" t="s">
        <v>26</v>
      </c>
      <c r="B376" s="11">
        <v>44135</v>
      </c>
      <c r="C376" s="12">
        <v>575</v>
      </c>
      <c r="D376" s="2" t="str">
        <f>VLOOKUP(CompleteData[[#This Row],[Client_ID]], GeoIDbyClientID[], 2,FALSE)</f>
        <v>GEO1001</v>
      </c>
      <c r="E376" s="2" t="str">
        <f>INDEX(GeoNameIndex[], MATCH(CompleteData[[#This Row],[Geo_ID]], GeoNameIndex[Geo ID], 0), 2)</f>
        <v>NAM</v>
      </c>
      <c r="F376" s="41" t="str">
        <f>"Q" &amp; ROUNDUP(MONTH(CompleteData[Date])/3, 0) &amp; " " &amp; YEAR(CompleteData[[#This Row],[Date]])</f>
        <v>Q4 2020</v>
      </c>
    </row>
    <row r="377" spans="1:6" x14ac:dyDescent="0.2">
      <c r="A377" s="11" t="s">
        <v>26</v>
      </c>
      <c r="B377" s="11">
        <v>44165</v>
      </c>
      <c r="C377" s="12">
        <v>865</v>
      </c>
      <c r="D377" s="2" t="str">
        <f>VLOOKUP(CompleteData[[#This Row],[Client_ID]], GeoIDbyClientID[], 2,FALSE)</f>
        <v>GEO1001</v>
      </c>
      <c r="E377" s="2" t="str">
        <f>INDEX(GeoNameIndex[], MATCH(CompleteData[[#This Row],[Geo_ID]], GeoNameIndex[Geo ID], 0), 2)</f>
        <v>NAM</v>
      </c>
      <c r="F377" s="41" t="str">
        <f>"Q" &amp; ROUNDUP(MONTH(CompleteData[Date])/3, 0) &amp; " " &amp; YEAR(CompleteData[[#This Row],[Date]])</f>
        <v>Q4 2020</v>
      </c>
    </row>
    <row r="378" spans="1:6" x14ac:dyDescent="0.2">
      <c r="A378" s="11" t="s">
        <v>26</v>
      </c>
      <c r="B378" s="11">
        <v>44196</v>
      </c>
      <c r="C378" s="12">
        <v>674</v>
      </c>
      <c r="D378" s="2" t="str">
        <f>VLOOKUP(CompleteData[[#This Row],[Client_ID]], GeoIDbyClientID[], 2,FALSE)</f>
        <v>GEO1001</v>
      </c>
      <c r="E378" s="2" t="str">
        <f>INDEX(GeoNameIndex[], MATCH(CompleteData[[#This Row],[Geo_ID]], GeoNameIndex[Geo ID], 0), 2)</f>
        <v>NAM</v>
      </c>
      <c r="F378" s="41" t="str">
        <f>"Q" &amp; ROUNDUP(MONTH(CompleteData[Date])/3, 0) &amp; " " &amp; YEAR(CompleteData[[#This Row],[Date]])</f>
        <v>Q4 2020</v>
      </c>
    </row>
    <row r="379" spans="1:6" x14ac:dyDescent="0.2">
      <c r="A379" s="11" t="s">
        <v>26</v>
      </c>
      <c r="B379" s="11">
        <v>44377</v>
      </c>
      <c r="C379" s="12">
        <v>681</v>
      </c>
      <c r="D379" s="2" t="str">
        <f>VLOOKUP(CompleteData[[#This Row],[Client_ID]], GeoIDbyClientID[], 2,FALSE)</f>
        <v>GEO1001</v>
      </c>
      <c r="E379" s="2" t="str">
        <f>INDEX(GeoNameIndex[], MATCH(CompleteData[[#This Row],[Geo_ID]], GeoNameIndex[Geo ID], 0), 2)</f>
        <v>NAM</v>
      </c>
      <c r="F379" s="41" t="str">
        <f>"Q" &amp; ROUNDUP(MONTH(CompleteData[Date])/3, 0) &amp; " " &amp; YEAR(CompleteData[[#This Row],[Date]])</f>
        <v>Q2 2021</v>
      </c>
    </row>
    <row r="380" spans="1:6" x14ac:dyDescent="0.2">
      <c r="A380" s="11" t="s">
        <v>26</v>
      </c>
      <c r="B380" s="11">
        <v>44347</v>
      </c>
      <c r="C380" s="12">
        <v>1136</v>
      </c>
      <c r="D380" s="2" t="str">
        <f>VLOOKUP(CompleteData[[#This Row],[Client_ID]], GeoIDbyClientID[], 2,FALSE)</f>
        <v>GEO1001</v>
      </c>
      <c r="E380" s="2" t="str">
        <f>INDEX(GeoNameIndex[], MATCH(CompleteData[[#This Row],[Geo_ID]], GeoNameIndex[Geo ID], 0), 2)</f>
        <v>NAM</v>
      </c>
      <c r="F380" s="41" t="str">
        <f>"Q" &amp; ROUNDUP(MONTH(CompleteData[Date])/3, 0) &amp; " " &amp; YEAR(CompleteData[[#This Row],[Date]])</f>
        <v>Q2 2021</v>
      </c>
    </row>
    <row r="381" spans="1:6" x14ac:dyDescent="0.2">
      <c r="A381" s="11" t="s">
        <v>26</v>
      </c>
      <c r="B381" s="11">
        <v>44316</v>
      </c>
      <c r="C381" s="12">
        <v>1095</v>
      </c>
      <c r="D381" s="2" t="str">
        <f>VLOOKUP(CompleteData[[#This Row],[Client_ID]], GeoIDbyClientID[], 2,FALSE)</f>
        <v>GEO1001</v>
      </c>
      <c r="E381" s="2" t="str">
        <f>INDEX(GeoNameIndex[], MATCH(CompleteData[[#This Row],[Geo_ID]], GeoNameIndex[Geo ID], 0), 2)</f>
        <v>NAM</v>
      </c>
      <c r="F381" s="41" t="str">
        <f>"Q" &amp; ROUNDUP(MONTH(CompleteData[Date])/3, 0) &amp; " " &amp; YEAR(CompleteData[[#This Row],[Date]])</f>
        <v>Q2 2021</v>
      </c>
    </row>
    <row r="382" spans="1:6" x14ac:dyDescent="0.2">
      <c r="A382" s="11" t="s">
        <v>26</v>
      </c>
      <c r="B382" s="11">
        <v>44286</v>
      </c>
      <c r="C382" s="12">
        <v>1043</v>
      </c>
      <c r="D382" s="2" t="str">
        <f>VLOOKUP(CompleteData[[#This Row],[Client_ID]], GeoIDbyClientID[], 2,FALSE)</f>
        <v>GEO1001</v>
      </c>
      <c r="E382" s="2" t="str">
        <f>INDEX(GeoNameIndex[], MATCH(CompleteData[[#This Row],[Geo_ID]], GeoNameIndex[Geo ID], 0), 2)</f>
        <v>NAM</v>
      </c>
      <c r="F382" s="41" t="str">
        <f>"Q" &amp; ROUNDUP(MONTH(CompleteData[Date])/3, 0) &amp; " " &amp; YEAR(CompleteData[[#This Row],[Date]])</f>
        <v>Q1 2021</v>
      </c>
    </row>
    <row r="383" spans="1:6" x14ac:dyDescent="0.2">
      <c r="A383" s="11" t="s">
        <v>26</v>
      </c>
      <c r="B383" s="11">
        <v>44255</v>
      </c>
      <c r="C383" s="12">
        <v>797</v>
      </c>
      <c r="D383" s="2" t="str">
        <f>VLOOKUP(CompleteData[[#This Row],[Client_ID]], GeoIDbyClientID[], 2,FALSE)</f>
        <v>GEO1001</v>
      </c>
      <c r="E383" s="2" t="str">
        <f>INDEX(GeoNameIndex[], MATCH(CompleteData[[#This Row],[Geo_ID]], GeoNameIndex[Geo ID], 0), 2)</f>
        <v>NAM</v>
      </c>
      <c r="F383" s="41" t="str">
        <f>"Q" &amp; ROUNDUP(MONTH(CompleteData[Date])/3, 0) &amp; " " &amp; YEAR(CompleteData[[#This Row],[Date]])</f>
        <v>Q1 2021</v>
      </c>
    </row>
    <row r="384" spans="1:6" x14ac:dyDescent="0.2">
      <c r="A384" s="11" t="s">
        <v>26</v>
      </c>
      <c r="B384" s="11">
        <v>44227</v>
      </c>
      <c r="C384" s="12">
        <v>859</v>
      </c>
      <c r="D384" s="2" t="str">
        <f>VLOOKUP(CompleteData[[#This Row],[Client_ID]], GeoIDbyClientID[], 2,FALSE)</f>
        <v>GEO1001</v>
      </c>
      <c r="E384" s="2" t="str">
        <f>INDEX(GeoNameIndex[], MATCH(CompleteData[[#This Row],[Geo_ID]], GeoNameIndex[Geo ID], 0), 2)</f>
        <v>NAM</v>
      </c>
      <c r="F384" s="41" t="str">
        <f>"Q" &amp; ROUNDUP(MONTH(CompleteData[Date])/3, 0) &amp; " " &amp; YEAR(CompleteData[[#This Row],[Date]])</f>
        <v>Q1 2021</v>
      </c>
    </row>
    <row r="385" spans="1:6" x14ac:dyDescent="0.2">
      <c r="A385" s="11" t="s">
        <v>34</v>
      </c>
      <c r="B385" s="11">
        <v>44165</v>
      </c>
      <c r="C385" s="12">
        <v>916</v>
      </c>
      <c r="D385" s="2" t="str">
        <f>VLOOKUP(CompleteData[[#This Row],[Client_ID]], GeoIDbyClientID[], 2,FALSE)</f>
        <v>GEO1001</v>
      </c>
      <c r="E385" s="2" t="str">
        <f>INDEX(GeoNameIndex[], MATCH(CompleteData[[#This Row],[Geo_ID]], GeoNameIndex[Geo ID], 0), 2)</f>
        <v>NAM</v>
      </c>
      <c r="F385" s="41" t="str">
        <f>"Q" &amp; ROUNDUP(MONTH(CompleteData[Date])/3, 0) &amp; " " &amp; YEAR(CompleteData[[#This Row],[Date]])</f>
        <v>Q4 2020</v>
      </c>
    </row>
    <row r="386" spans="1:6" x14ac:dyDescent="0.2">
      <c r="A386" s="11" t="s">
        <v>34</v>
      </c>
      <c r="B386" s="11">
        <v>44196</v>
      </c>
      <c r="C386" s="12">
        <v>1176</v>
      </c>
      <c r="D386" s="2" t="str">
        <f>VLOOKUP(CompleteData[[#This Row],[Client_ID]], GeoIDbyClientID[], 2,FALSE)</f>
        <v>GEO1001</v>
      </c>
      <c r="E386" s="2" t="str">
        <f>INDEX(GeoNameIndex[], MATCH(CompleteData[[#This Row],[Geo_ID]], GeoNameIndex[Geo ID], 0), 2)</f>
        <v>NAM</v>
      </c>
      <c r="F386" s="41" t="str">
        <f>"Q" &amp; ROUNDUP(MONTH(CompleteData[Date])/3, 0) &amp; " " &amp; YEAR(CompleteData[[#This Row],[Date]])</f>
        <v>Q4 2020</v>
      </c>
    </row>
    <row r="387" spans="1:6" x14ac:dyDescent="0.2">
      <c r="A387" s="11" t="s">
        <v>34</v>
      </c>
      <c r="B387" s="11">
        <v>44377</v>
      </c>
      <c r="C387" s="12">
        <v>1193</v>
      </c>
      <c r="D387" s="2" t="str">
        <f>VLOOKUP(CompleteData[[#This Row],[Client_ID]], GeoIDbyClientID[], 2,FALSE)</f>
        <v>GEO1001</v>
      </c>
      <c r="E387" s="2" t="str">
        <f>INDEX(GeoNameIndex[], MATCH(CompleteData[[#This Row],[Geo_ID]], GeoNameIndex[Geo ID], 0), 2)</f>
        <v>NAM</v>
      </c>
      <c r="F387" s="41" t="str">
        <f>"Q" &amp; ROUNDUP(MONTH(CompleteData[Date])/3, 0) &amp; " " &amp; YEAR(CompleteData[[#This Row],[Date]])</f>
        <v>Q2 2021</v>
      </c>
    </row>
    <row r="388" spans="1:6" x14ac:dyDescent="0.2">
      <c r="A388" s="11" t="s">
        <v>34</v>
      </c>
      <c r="B388" s="11">
        <v>44347</v>
      </c>
      <c r="C388" s="12">
        <v>1360</v>
      </c>
      <c r="D388" s="2" t="str">
        <f>VLOOKUP(CompleteData[[#This Row],[Client_ID]], GeoIDbyClientID[], 2,FALSE)</f>
        <v>GEO1001</v>
      </c>
      <c r="E388" s="2" t="str">
        <f>INDEX(GeoNameIndex[], MATCH(CompleteData[[#This Row],[Geo_ID]], GeoNameIndex[Geo ID], 0), 2)</f>
        <v>NAM</v>
      </c>
      <c r="F388" s="41" t="str">
        <f>"Q" &amp; ROUNDUP(MONTH(CompleteData[Date])/3, 0) &amp; " " &amp; YEAR(CompleteData[[#This Row],[Date]])</f>
        <v>Q2 2021</v>
      </c>
    </row>
    <row r="389" spans="1:6" x14ac:dyDescent="0.2">
      <c r="A389" s="11" t="s">
        <v>34</v>
      </c>
      <c r="B389" s="11">
        <v>44316</v>
      </c>
      <c r="C389" s="12">
        <v>1768</v>
      </c>
      <c r="D389" s="2" t="str">
        <f>VLOOKUP(CompleteData[[#This Row],[Client_ID]], GeoIDbyClientID[], 2,FALSE)</f>
        <v>GEO1001</v>
      </c>
      <c r="E389" s="2" t="str">
        <f>INDEX(GeoNameIndex[], MATCH(CompleteData[[#This Row],[Geo_ID]], GeoNameIndex[Geo ID], 0), 2)</f>
        <v>NAM</v>
      </c>
      <c r="F389" s="41" t="str">
        <f>"Q" &amp; ROUNDUP(MONTH(CompleteData[Date])/3, 0) &amp; " " &amp; YEAR(CompleteData[[#This Row],[Date]])</f>
        <v>Q2 2021</v>
      </c>
    </row>
    <row r="390" spans="1:6" x14ac:dyDescent="0.2">
      <c r="A390" s="11" t="s">
        <v>34</v>
      </c>
      <c r="B390" s="11">
        <v>44286</v>
      </c>
      <c r="C390" s="12">
        <v>1192</v>
      </c>
      <c r="D390" s="2" t="str">
        <f>VLOOKUP(CompleteData[[#This Row],[Client_ID]], GeoIDbyClientID[], 2,FALSE)</f>
        <v>GEO1001</v>
      </c>
      <c r="E390" s="2" t="str">
        <f>INDEX(GeoNameIndex[], MATCH(CompleteData[[#This Row],[Geo_ID]], GeoNameIndex[Geo ID], 0), 2)</f>
        <v>NAM</v>
      </c>
      <c r="F390" s="41" t="str">
        <f>"Q" &amp; ROUNDUP(MONTH(CompleteData[Date])/3, 0) &amp; " " &amp; YEAR(CompleteData[[#This Row],[Date]])</f>
        <v>Q1 2021</v>
      </c>
    </row>
    <row r="391" spans="1:6" x14ac:dyDescent="0.2">
      <c r="A391" s="11" t="s">
        <v>34</v>
      </c>
      <c r="B391" s="11">
        <v>44255</v>
      </c>
      <c r="C391" s="12">
        <v>1332</v>
      </c>
      <c r="D391" s="2" t="str">
        <f>VLOOKUP(CompleteData[[#This Row],[Client_ID]], GeoIDbyClientID[], 2,FALSE)</f>
        <v>GEO1001</v>
      </c>
      <c r="E391" s="2" t="str">
        <f>INDEX(GeoNameIndex[], MATCH(CompleteData[[#This Row],[Geo_ID]], GeoNameIndex[Geo ID], 0), 2)</f>
        <v>NAM</v>
      </c>
      <c r="F391" s="41" t="str">
        <f>"Q" &amp; ROUNDUP(MONTH(CompleteData[Date])/3, 0) &amp; " " &amp; YEAR(CompleteData[[#This Row],[Date]])</f>
        <v>Q1 2021</v>
      </c>
    </row>
    <row r="392" spans="1:6" x14ac:dyDescent="0.2">
      <c r="A392" s="11" t="s">
        <v>34</v>
      </c>
      <c r="B392" s="11">
        <v>44227</v>
      </c>
      <c r="C392" s="12">
        <v>941</v>
      </c>
      <c r="D392" s="2" t="str">
        <f>VLOOKUP(CompleteData[[#This Row],[Client_ID]], GeoIDbyClientID[], 2,FALSE)</f>
        <v>GEO1001</v>
      </c>
      <c r="E392" s="2" t="str">
        <f>INDEX(GeoNameIndex[], MATCH(CompleteData[[#This Row],[Geo_ID]], GeoNameIndex[Geo ID], 0), 2)</f>
        <v>NAM</v>
      </c>
      <c r="F392" s="41" t="str">
        <f>"Q" &amp; ROUNDUP(MONTH(CompleteData[Date])/3, 0) &amp; " " &amp; YEAR(CompleteData[[#This Row],[Date]])</f>
        <v>Q1 2021</v>
      </c>
    </row>
    <row r="393" spans="1:6" x14ac:dyDescent="0.2">
      <c r="A393" s="11" t="s">
        <v>38</v>
      </c>
      <c r="B393" s="11">
        <v>43861</v>
      </c>
      <c r="C393" s="12">
        <v>1131</v>
      </c>
      <c r="D393" s="2" t="str">
        <f>VLOOKUP(CompleteData[[#This Row],[Client_ID]], GeoIDbyClientID[], 2,FALSE)</f>
        <v>GEO1001</v>
      </c>
      <c r="E393" s="2" t="str">
        <f>INDEX(GeoNameIndex[], MATCH(CompleteData[[#This Row],[Geo_ID]], GeoNameIndex[Geo ID], 0), 2)</f>
        <v>NAM</v>
      </c>
      <c r="F393" s="41" t="str">
        <f>"Q" &amp; ROUNDUP(MONTH(CompleteData[Date])/3, 0) &amp; " " &amp; YEAR(CompleteData[[#This Row],[Date]])</f>
        <v>Q1 2020</v>
      </c>
    </row>
    <row r="394" spans="1:6" x14ac:dyDescent="0.2">
      <c r="A394" s="11" t="s">
        <v>38</v>
      </c>
      <c r="B394" s="11">
        <v>43890</v>
      </c>
      <c r="C394" s="12">
        <v>1268</v>
      </c>
      <c r="D394" s="2" t="str">
        <f>VLOOKUP(CompleteData[[#This Row],[Client_ID]], GeoIDbyClientID[], 2,FALSE)</f>
        <v>GEO1001</v>
      </c>
      <c r="E394" s="2" t="str">
        <f>INDEX(GeoNameIndex[], MATCH(CompleteData[[#This Row],[Geo_ID]], GeoNameIndex[Geo ID], 0), 2)</f>
        <v>NAM</v>
      </c>
      <c r="F394" s="41" t="str">
        <f>"Q" &amp; ROUNDUP(MONTH(CompleteData[Date])/3, 0) &amp; " " &amp; YEAR(CompleteData[[#This Row],[Date]])</f>
        <v>Q1 2020</v>
      </c>
    </row>
    <row r="395" spans="1:6" x14ac:dyDescent="0.2">
      <c r="A395" s="11" t="s">
        <v>38</v>
      </c>
      <c r="B395" s="11">
        <v>43921</v>
      </c>
      <c r="C395" s="12">
        <v>1410</v>
      </c>
      <c r="D395" s="2" t="str">
        <f>VLOOKUP(CompleteData[[#This Row],[Client_ID]], GeoIDbyClientID[], 2,FALSE)</f>
        <v>GEO1001</v>
      </c>
      <c r="E395" s="2" t="str">
        <f>INDEX(GeoNameIndex[], MATCH(CompleteData[[#This Row],[Geo_ID]], GeoNameIndex[Geo ID], 0), 2)</f>
        <v>NAM</v>
      </c>
      <c r="F395" s="41" t="str">
        <f>"Q" &amp; ROUNDUP(MONTH(CompleteData[Date])/3, 0) &amp; " " &amp; YEAR(CompleteData[[#This Row],[Date]])</f>
        <v>Q1 2020</v>
      </c>
    </row>
    <row r="396" spans="1:6" x14ac:dyDescent="0.2">
      <c r="A396" s="11" t="s">
        <v>38</v>
      </c>
      <c r="B396" s="11">
        <v>43951</v>
      </c>
      <c r="C396" s="12">
        <v>1688</v>
      </c>
      <c r="D396" s="2" t="str">
        <f>VLOOKUP(CompleteData[[#This Row],[Client_ID]], GeoIDbyClientID[], 2,FALSE)</f>
        <v>GEO1001</v>
      </c>
      <c r="E396" s="2" t="str">
        <f>INDEX(GeoNameIndex[], MATCH(CompleteData[[#This Row],[Geo_ID]], GeoNameIndex[Geo ID], 0), 2)</f>
        <v>NAM</v>
      </c>
      <c r="F396" s="41" t="str">
        <f>"Q" &amp; ROUNDUP(MONTH(CompleteData[Date])/3, 0) &amp; " " &amp; YEAR(CompleteData[[#This Row],[Date]])</f>
        <v>Q2 2020</v>
      </c>
    </row>
    <row r="397" spans="1:6" x14ac:dyDescent="0.2">
      <c r="A397" s="11" t="s">
        <v>38</v>
      </c>
      <c r="B397" s="11">
        <v>43982</v>
      </c>
      <c r="C397" s="12">
        <v>1548</v>
      </c>
      <c r="D397" s="2" t="str">
        <f>VLOOKUP(CompleteData[[#This Row],[Client_ID]], GeoIDbyClientID[], 2,FALSE)</f>
        <v>GEO1001</v>
      </c>
      <c r="E397" s="2" t="str">
        <f>INDEX(GeoNameIndex[], MATCH(CompleteData[[#This Row],[Geo_ID]], GeoNameIndex[Geo ID], 0), 2)</f>
        <v>NAM</v>
      </c>
      <c r="F397" s="41" t="str">
        <f>"Q" &amp; ROUNDUP(MONTH(CompleteData[Date])/3, 0) &amp; " " &amp; YEAR(CompleteData[[#This Row],[Date]])</f>
        <v>Q2 2020</v>
      </c>
    </row>
    <row r="398" spans="1:6" x14ac:dyDescent="0.2">
      <c r="A398" s="11" t="s">
        <v>38</v>
      </c>
      <c r="B398" s="11">
        <v>44012</v>
      </c>
      <c r="C398" s="12">
        <v>1127</v>
      </c>
      <c r="D398" s="2" t="str">
        <f>VLOOKUP(CompleteData[[#This Row],[Client_ID]], GeoIDbyClientID[], 2,FALSE)</f>
        <v>GEO1001</v>
      </c>
      <c r="E398" s="2" t="str">
        <f>INDEX(GeoNameIndex[], MATCH(CompleteData[[#This Row],[Geo_ID]], GeoNameIndex[Geo ID], 0), 2)</f>
        <v>NAM</v>
      </c>
      <c r="F398" s="41" t="str">
        <f>"Q" &amp; ROUNDUP(MONTH(CompleteData[Date])/3, 0) &amp; " " &amp; YEAR(CompleteData[[#This Row],[Date]])</f>
        <v>Q2 2020</v>
      </c>
    </row>
    <row r="399" spans="1:6" x14ac:dyDescent="0.2">
      <c r="A399" s="11" t="s">
        <v>38</v>
      </c>
      <c r="B399" s="11">
        <v>44043</v>
      </c>
      <c r="C399" s="12">
        <v>984</v>
      </c>
      <c r="D399" s="2" t="str">
        <f>VLOOKUP(CompleteData[[#This Row],[Client_ID]], GeoIDbyClientID[], 2,FALSE)</f>
        <v>GEO1001</v>
      </c>
      <c r="E399" s="2" t="str">
        <f>INDEX(GeoNameIndex[], MATCH(CompleteData[[#This Row],[Geo_ID]], GeoNameIndex[Geo ID], 0), 2)</f>
        <v>NAM</v>
      </c>
      <c r="F399" s="41" t="str">
        <f>"Q" &amp; ROUNDUP(MONTH(CompleteData[Date])/3, 0) &amp; " " &amp; YEAR(CompleteData[[#This Row],[Date]])</f>
        <v>Q3 2020</v>
      </c>
    </row>
    <row r="400" spans="1:6" x14ac:dyDescent="0.2">
      <c r="A400" s="11" t="s">
        <v>38</v>
      </c>
      <c r="B400" s="11">
        <v>44074</v>
      </c>
      <c r="C400" s="12">
        <v>850</v>
      </c>
      <c r="D400" s="2" t="str">
        <f>VLOOKUP(CompleteData[[#This Row],[Client_ID]], GeoIDbyClientID[], 2,FALSE)</f>
        <v>GEO1001</v>
      </c>
      <c r="E400" s="2" t="str">
        <f>INDEX(GeoNameIndex[], MATCH(CompleteData[[#This Row],[Geo_ID]], GeoNameIndex[Geo ID], 0), 2)</f>
        <v>NAM</v>
      </c>
      <c r="F400" s="41" t="str">
        <f>"Q" &amp; ROUNDUP(MONTH(CompleteData[Date])/3, 0) &amp; " " &amp; YEAR(CompleteData[[#This Row],[Date]])</f>
        <v>Q3 2020</v>
      </c>
    </row>
    <row r="401" spans="1:6" x14ac:dyDescent="0.2">
      <c r="A401" s="11" t="s">
        <v>38</v>
      </c>
      <c r="B401" s="11">
        <v>44104</v>
      </c>
      <c r="C401" s="12">
        <v>850</v>
      </c>
      <c r="D401" s="2" t="str">
        <f>VLOOKUP(CompleteData[[#This Row],[Client_ID]], GeoIDbyClientID[], 2,FALSE)</f>
        <v>GEO1001</v>
      </c>
      <c r="E401" s="2" t="str">
        <f>INDEX(GeoNameIndex[], MATCH(CompleteData[[#This Row],[Geo_ID]], GeoNameIndex[Geo ID], 0), 2)</f>
        <v>NAM</v>
      </c>
      <c r="F401" s="41" t="str">
        <f>"Q" &amp; ROUNDUP(MONTH(CompleteData[Date])/3, 0) &amp; " " &amp; YEAR(CompleteData[[#This Row],[Date]])</f>
        <v>Q3 2020</v>
      </c>
    </row>
    <row r="402" spans="1:6" x14ac:dyDescent="0.2">
      <c r="A402" s="11" t="s">
        <v>38</v>
      </c>
      <c r="B402" s="11">
        <v>44135</v>
      </c>
      <c r="C402" s="12">
        <v>986</v>
      </c>
      <c r="D402" s="2" t="str">
        <f>VLOOKUP(CompleteData[[#This Row],[Client_ID]], GeoIDbyClientID[], 2,FALSE)</f>
        <v>GEO1001</v>
      </c>
      <c r="E402" s="2" t="str">
        <f>INDEX(GeoNameIndex[], MATCH(CompleteData[[#This Row],[Geo_ID]], GeoNameIndex[Geo ID], 0), 2)</f>
        <v>NAM</v>
      </c>
      <c r="F402" s="41" t="str">
        <f>"Q" &amp; ROUNDUP(MONTH(CompleteData[Date])/3, 0) &amp; " " &amp; YEAR(CompleteData[[#This Row],[Date]])</f>
        <v>Q4 2020</v>
      </c>
    </row>
    <row r="403" spans="1:6" x14ac:dyDescent="0.2">
      <c r="A403" s="11" t="s">
        <v>38</v>
      </c>
      <c r="B403" s="11">
        <v>44165</v>
      </c>
      <c r="C403" s="12">
        <v>1129</v>
      </c>
      <c r="D403" s="2" t="str">
        <f>VLOOKUP(CompleteData[[#This Row],[Client_ID]], GeoIDbyClientID[], 2,FALSE)</f>
        <v>GEO1001</v>
      </c>
      <c r="E403" s="2" t="str">
        <f>INDEX(GeoNameIndex[], MATCH(CompleteData[[#This Row],[Geo_ID]], GeoNameIndex[Geo ID], 0), 2)</f>
        <v>NAM</v>
      </c>
      <c r="F403" s="41" t="str">
        <f>"Q" &amp; ROUNDUP(MONTH(CompleteData[Date])/3, 0) &amp; " " &amp; YEAR(CompleteData[[#This Row],[Date]])</f>
        <v>Q4 2020</v>
      </c>
    </row>
    <row r="404" spans="1:6" x14ac:dyDescent="0.2">
      <c r="A404" s="11" t="s">
        <v>38</v>
      </c>
      <c r="B404" s="11">
        <v>44196</v>
      </c>
      <c r="C404" s="12">
        <v>1131</v>
      </c>
      <c r="D404" s="2" t="str">
        <f>VLOOKUP(CompleteData[[#This Row],[Client_ID]], GeoIDbyClientID[], 2,FALSE)</f>
        <v>GEO1001</v>
      </c>
      <c r="E404" s="2" t="str">
        <f>INDEX(GeoNameIndex[], MATCH(CompleteData[[#This Row],[Geo_ID]], GeoNameIndex[Geo ID], 0), 2)</f>
        <v>NAM</v>
      </c>
      <c r="F404" s="41" t="str">
        <f>"Q" &amp; ROUNDUP(MONTH(CompleteData[Date])/3, 0) &amp; " " &amp; YEAR(CompleteData[[#This Row],[Date]])</f>
        <v>Q4 2020</v>
      </c>
    </row>
    <row r="405" spans="1:6" x14ac:dyDescent="0.2">
      <c r="A405" s="11" t="s">
        <v>38</v>
      </c>
      <c r="B405" s="11">
        <v>44377</v>
      </c>
      <c r="C405" s="12">
        <v>1119</v>
      </c>
      <c r="D405" s="2" t="str">
        <f>VLOOKUP(CompleteData[[#This Row],[Client_ID]], GeoIDbyClientID[], 2,FALSE)</f>
        <v>GEO1001</v>
      </c>
      <c r="E405" s="2" t="str">
        <f>INDEX(GeoNameIndex[], MATCH(CompleteData[[#This Row],[Geo_ID]], GeoNameIndex[Geo ID], 0), 2)</f>
        <v>NAM</v>
      </c>
      <c r="F405" s="41" t="str">
        <f>"Q" &amp; ROUNDUP(MONTH(CompleteData[Date])/3, 0) &amp; " " &amp; YEAR(CompleteData[[#This Row],[Date]])</f>
        <v>Q2 2021</v>
      </c>
    </row>
    <row r="406" spans="1:6" x14ac:dyDescent="0.2">
      <c r="A406" s="11" t="s">
        <v>38</v>
      </c>
      <c r="B406" s="11">
        <v>44347</v>
      </c>
      <c r="C406" s="12">
        <v>1598</v>
      </c>
      <c r="D406" s="2" t="str">
        <f>VLOOKUP(CompleteData[[#This Row],[Client_ID]], GeoIDbyClientID[], 2,FALSE)</f>
        <v>GEO1001</v>
      </c>
      <c r="E406" s="2" t="str">
        <f>INDEX(GeoNameIndex[], MATCH(CompleteData[[#This Row],[Geo_ID]], GeoNameIndex[Geo ID], 0), 2)</f>
        <v>NAM</v>
      </c>
      <c r="F406" s="41" t="str">
        <f>"Q" &amp; ROUNDUP(MONTH(CompleteData[Date])/3, 0) &amp; " " &amp; YEAR(CompleteData[[#This Row],[Date]])</f>
        <v>Q2 2021</v>
      </c>
    </row>
    <row r="407" spans="1:6" x14ac:dyDescent="0.2">
      <c r="A407" s="11" t="s">
        <v>38</v>
      </c>
      <c r="B407" s="11">
        <v>44316</v>
      </c>
      <c r="C407" s="12">
        <v>1707</v>
      </c>
      <c r="D407" s="2" t="str">
        <f>VLOOKUP(CompleteData[[#This Row],[Client_ID]], GeoIDbyClientID[], 2,FALSE)</f>
        <v>GEO1001</v>
      </c>
      <c r="E407" s="2" t="str">
        <f>INDEX(GeoNameIndex[], MATCH(CompleteData[[#This Row],[Geo_ID]], GeoNameIndex[Geo ID], 0), 2)</f>
        <v>NAM</v>
      </c>
      <c r="F407" s="41" t="str">
        <f>"Q" &amp; ROUNDUP(MONTH(CompleteData[Date])/3, 0) &amp; " " &amp; YEAR(CompleteData[[#This Row],[Date]])</f>
        <v>Q2 2021</v>
      </c>
    </row>
    <row r="408" spans="1:6" x14ac:dyDescent="0.2">
      <c r="A408" s="11" t="s">
        <v>38</v>
      </c>
      <c r="B408" s="11">
        <v>44286</v>
      </c>
      <c r="C408" s="12">
        <v>1404</v>
      </c>
      <c r="D408" s="2" t="str">
        <f>VLOOKUP(CompleteData[[#This Row],[Client_ID]], GeoIDbyClientID[], 2,FALSE)</f>
        <v>GEO1001</v>
      </c>
      <c r="E408" s="2" t="str">
        <f>INDEX(GeoNameIndex[], MATCH(CompleteData[[#This Row],[Geo_ID]], GeoNameIndex[Geo ID], 0), 2)</f>
        <v>NAM</v>
      </c>
      <c r="F408" s="41" t="str">
        <f>"Q" &amp; ROUNDUP(MONTH(CompleteData[Date])/3, 0) &amp; " " &amp; YEAR(CompleteData[[#This Row],[Date]])</f>
        <v>Q1 2021</v>
      </c>
    </row>
    <row r="409" spans="1:6" x14ac:dyDescent="0.2">
      <c r="A409" s="11" t="s">
        <v>38</v>
      </c>
      <c r="B409" s="11">
        <v>44255</v>
      </c>
      <c r="C409" s="12">
        <v>1252</v>
      </c>
      <c r="D409" s="2" t="str">
        <f>VLOOKUP(CompleteData[[#This Row],[Client_ID]], GeoIDbyClientID[], 2,FALSE)</f>
        <v>GEO1001</v>
      </c>
      <c r="E409" s="2" t="str">
        <f>INDEX(GeoNameIndex[], MATCH(CompleteData[[#This Row],[Geo_ID]], GeoNameIndex[Geo ID], 0), 2)</f>
        <v>NAM</v>
      </c>
      <c r="F409" s="41" t="str">
        <f>"Q" &amp; ROUNDUP(MONTH(CompleteData[Date])/3, 0) &amp; " " &amp; YEAR(CompleteData[[#This Row],[Date]])</f>
        <v>Q1 2021</v>
      </c>
    </row>
    <row r="410" spans="1:6" x14ac:dyDescent="0.2">
      <c r="A410" s="11" t="s">
        <v>38</v>
      </c>
      <c r="B410" s="11">
        <v>44227</v>
      </c>
      <c r="C410" s="12">
        <v>1119</v>
      </c>
      <c r="D410" s="2" t="str">
        <f>VLOOKUP(CompleteData[[#This Row],[Client_ID]], GeoIDbyClientID[], 2,FALSE)</f>
        <v>GEO1001</v>
      </c>
      <c r="E410" s="2" t="str">
        <f>INDEX(GeoNameIndex[], MATCH(CompleteData[[#This Row],[Geo_ID]], GeoNameIndex[Geo ID], 0), 2)</f>
        <v>NAM</v>
      </c>
      <c r="F410" s="41" t="str">
        <f>"Q" &amp; ROUNDUP(MONTH(CompleteData[Date])/3, 0) &amp; " " &amp; YEAR(CompleteData[[#This Row],[Date]])</f>
        <v>Q1 2021</v>
      </c>
    </row>
    <row r="411" spans="1:6" x14ac:dyDescent="0.2">
      <c r="A411" s="11" t="s">
        <v>13</v>
      </c>
      <c r="B411" s="11">
        <v>43861</v>
      </c>
      <c r="C411" s="12">
        <v>318</v>
      </c>
      <c r="D411" s="2" t="str">
        <f>VLOOKUP(CompleteData[[#This Row],[Client_ID]], GeoIDbyClientID[], 2,FALSE)</f>
        <v>GEO1002</v>
      </c>
      <c r="E411" s="2" t="str">
        <f>INDEX(GeoNameIndex[], MATCH(CompleteData[[#This Row],[Geo_ID]], GeoNameIndex[Geo ID], 0), 2)</f>
        <v>APAC</v>
      </c>
      <c r="F411" s="41" t="str">
        <f>"Q" &amp; ROUNDUP(MONTH(CompleteData[Date])/3, 0) &amp; " " &amp; YEAR(CompleteData[[#This Row],[Date]])</f>
        <v>Q1 2020</v>
      </c>
    </row>
    <row r="412" spans="1:6" x14ac:dyDescent="0.2">
      <c r="A412" s="11" t="s">
        <v>13</v>
      </c>
      <c r="B412" s="11">
        <v>43890</v>
      </c>
      <c r="C412" s="12">
        <v>453</v>
      </c>
      <c r="D412" s="2" t="str">
        <f>VLOOKUP(CompleteData[[#This Row],[Client_ID]], GeoIDbyClientID[], 2,FALSE)</f>
        <v>GEO1002</v>
      </c>
      <c r="E412" s="2" t="str">
        <f>INDEX(GeoNameIndex[], MATCH(CompleteData[[#This Row],[Geo_ID]], GeoNameIndex[Geo ID], 0), 2)</f>
        <v>APAC</v>
      </c>
      <c r="F412" s="41" t="str">
        <f>"Q" &amp; ROUNDUP(MONTH(CompleteData[Date])/3, 0) &amp; " " &amp; YEAR(CompleteData[[#This Row],[Date]])</f>
        <v>Q1 2020</v>
      </c>
    </row>
    <row r="413" spans="1:6" x14ac:dyDescent="0.2">
      <c r="A413" s="11" t="s">
        <v>13</v>
      </c>
      <c r="B413" s="11">
        <v>43921</v>
      </c>
      <c r="C413" s="12">
        <v>411</v>
      </c>
      <c r="D413" s="2" t="str">
        <f>VLOOKUP(CompleteData[[#This Row],[Client_ID]], GeoIDbyClientID[], 2,FALSE)</f>
        <v>GEO1002</v>
      </c>
      <c r="E413" s="2" t="str">
        <f>INDEX(GeoNameIndex[], MATCH(CompleteData[[#This Row],[Geo_ID]], GeoNameIndex[Geo ID], 0), 2)</f>
        <v>APAC</v>
      </c>
      <c r="F413" s="41" t="str">
        <f>"Q" &amp; ROUNDUP(MONTH(CompleteData[Date])/3, 0) &amp; " " &amp; YEAR(CompleteData[[#This Row],[Date]])</f>
        <v>Q1 2020</v>
      </c>
    </row>
    <row r="414" spans="1:6" x14ac:dyDescent="0.2">
      <c r="A414" s="11" t="s">
        <v>13</v>
      </c>
      <c r="B414" s="11">
        <v>43951</v>
      </c>
      <c r="C414" s="12">
        <v>588</v>
      </c>
      <c r="D414" s="2" t="str">
        <f>VLOOKUP(CompleteData[[#This Row],[Client_ID]], GeoIDbyClientID[], 2,FALSE)</f>
        <v>GEO1002</v>
      </c>
      <c r="E414" s="2" t="str">
        <f>INDEX(GeoNameIndex[], MATCH(CompleteData[[#This Row],[Geo_ID]], GeoNameIndex[Geo ID], 0), 2)</f>
        <v>APAC</v>
      </c>
      <c r="F414" s="41" t="str">
        <f>"Q" &amp; ROUNDUP(MONTH(CompleteData[Date])/3, 0) &amp; " " &amp; YEAR(CompleteData[[#This Row],[Date]])</f>
        <v>Q2 2020</v>
      </c>
    </row>
    <row r="415" spans="1:6" x14ac:dyDescent="0.2">
      <c r="A415" s="11" t="s">
        <v>13</v>
      </c>
      <c r="B415" s="11">
        <v>43982</v>
      </c>
      <c r="C415" s="12">
        <v>457</v>
      </c>
      <c r="D415" s="2" t="str">
        <f>VLOOKUP(CompleteData[[#This Row],[Client_ID]], GeoIDbyClientID[], 2,FALSE)</f>
        <v>GEO1002</v>
      </c>
      <c r="E415" s="2" t="str">
        <f>INDEX(GeoNameIndex[], MATCH(CompleteData[[#This Row],[Geo_ID]], GeoNameIndex[Geo ID], 0), 2)</f>
        <v>APAC</v>
      </c>
      <c r="F415" s="41" t="str">
        <f>"Q" &amp; ROUNDUP(MONTH(CompleteData[Date])/3, 0) &amp; " " &amp; YEAR(CompleteData[[#This Row],[Date]])</f>
        <v>Q2 2020</v>
      </c>
    </row>
    <row r="416" spans="1:6" x14ac:dyDescent="0.2">
      <c r="A416" s="11" t="s">
        <v>13</v>
      </c>
      <c r="B416" s="11">
        <v>44012</v>
      </c>
      <c r="C416" s="12">
        <v>410</v>
      </c>
      <c r="D416" s="2" t="str">
        <f>VLOOKUP(CompleteData[[#This Row],[Client_ID]], GeoIDbyClientID[], 2,FALSE)</f>
        <v>GEO1002</v>
      </c>
      <c r="E416" s="2" t="str">
        <f>INDEX(GeoNameIndex[], MATCH(CompleteData[[#This Row],[Geo_ID]], GeoNameIndex[Geo ID], 0), 2)</f>
        <v>APAC</v>
      </c>
      <c r="F416" s="41" t="str">
        <f>"Q" &amp; ROUNDUP(MONTH(CompleteData[Date])/3, 0) &amp; " " &amp; YEAR(CompleteData[[#This Row],[Date]])</f>
        <v>Q2 2020</v>
      </c>
    </row>
    <row r="417" spans="1:6" x14ac:dyDescent="0.2">
      <c r="A417" s="11" t="s">
        <v>13</v>
      </c>
      <c r="B417" s="11">
        <v>44043</v>
      </c>
      <c r="C417" s="12">
        <v>273</v>
      </c>
      <c r="D417" s="2" t="str">
        <f>VLOOKUP(CompleteData[[#This Row],[Client_ID]], GeoIDbyClientID[], 2,FALSE)</f>
        <v>GEO1002</v>
      </c>
      <c r="E417" s="2" t="str">
        <f>INDEX(GeoNameIndex[], MATCH(CompleteData[[#This Row],[Geo_ID]], GeoNameIndex[Geo ID], 0), 2)</f>
        <v>APAC</v>
      </c>
      <c r="F417" s="41" t="str">
        <f>"Q" &amp; ROUNDUP(MONTH(CompleteData[Date])/3, 0) &amp; " " &amp; YEAR(CompleteData[[#This Row],[Date]])</f>
        <v>Q3 2020</v>
      </c>
    </row>
    <row r="418" spans="1:6" x14ac:dyDescent="0.2">
      <c r="A418" s="11" t="s">
        <v>13</v>
      </c>
      <c r="B418" s="11">
        <v>44074</v>
      </c>
      <c r="C418" s="12">
        <v>317</v>
      </c>
      <c r="D418" s="2" t="str">
        <f>VLOOKUP(CompleteData[[#This Row],[Client_ID]], GeoIDbyClientID[], 2,FALSE)</f>
        <v>GEO1002</v>
      </c>
      <c r="E418" s="2" t="str">
        <f>INDEX(GeoNameIndex[], MATCH(CompleteData[[#This Row],[Geo_ID]], GeoNameIndex[Geo ID], 0), 2)</f>
        <v>APAC</v>
      </c>
      <c r="F418" s="41" t="str">
        <f>"Q" &amp; ROUNDUP(MONTH(CompleteData[Date])/3, 0) &amp; " " &amp; YEAR(CompleteData[[#This Row],[Date]])</f>
        <v>Q3 2020</v>
      </c>
    </row>
    <row r="419" spans="1:6" x14ac:dyDescent="0.2">
      <c r="A419" s="11" t="s">
        <v>13</v>
      </c>
      <c r="B419" s="11">
        <v>44104</v>
      </c>
      <c r="C419" s="12">
        <v>233</v>
      </c>
      <c r="D419" s="2" t="str">
        <f>VLOOKUP(CompleteData[[#This Row],[Client_ID]], GeoIDbyClientID[], 2,FALSE)</f>
        <v>GEO1002</v>
      </c>
      <c r="E419" s="2" t="str">
        <f>INDEX(GeoNameIndex[], MATCH(CompleteData[[#This Row],[Geo_ID]], GeoNameIndex[Geo ID], 0), 2)</f>
        <v>APAC</v>
      </c>
      <c r="F419" s="41" t="str">
        <f>"Q" &amp; ROUNDUP(MONTH(CompleteData[Date])/3, 0) &amp; " " &amp; YEAR(CompleteData[[#This Row],[Date]])</f>
        <v>Q3 2020</v>
      </c>
    </row>
    <row r="420" spans="1:6" x14ac:dyDescent="0.2">
      <c r="A420" s="11" t="s">
        <v>13</v>
      </c>
      <c r="B420" s="11">
        <v>44135</v>
      </c>
      <c r="C420" s="12">
        <v>367</v>
      </c>
      <c r="D420" s="2" t="str">
        <f>VLOOKUP(CompleteData[[#This Row],[Client_ID]], GeoIDbyClientID[], 2,FALSE)</f>
        <v>GEO1002</v>
      </c>
      <c r="E420" s="2" t="str">
        <f>INDEX(GeoNameIndex[], MATCH(CompleteData[[#This Row],[Geo_ID]], GeoNameIndex[Geo ID], 0), 2)</f>
        <v>APAC</v>
      </c>
      <c r="F420" s="41" t="str">
        <f>"Q" &amp; ROUNDUP(MONTH(CompleteData[Date])/3, 0) &amp; " " &amp; YEAR(CompleteData[[#This Row],[Date]])</f>
        <v>Q4 2020</v>
      </c>
    </row>
    <row r="421" spans="1:6" x14ac:dyDescent="0.2">
      <c r="A421" s="11" t="s">
        <v>13</v>
      </c>
      <c r="B421" s="11">
        <v>44165</v>
      </c>
      <c r="C421" s="12">
        <v>322</v>
      </c>
      <c r="D421" s="2" t="str">
        <f>VLOOKUP(CompleteData[[#This Row],[Client_ID]], GeoIDbyClientID[], 2,FALSE)</f>
        <v>GEO1002</v>
      </c>
      <c r="E421" s="2" t="str">
        <f>INDEX(GeoNameIndex[], MATCH(CompleteData[[#This Row],[Geo_ID]], GeoNameIndex[Geo ID], 0), 2)</f>
        <v>APAC</v>
      </c>
      <c r="F421" s="41" t="str">
        <f>"Q" &amp; ROUNDUP(MONTH(CompleteData[Date])/3, 0) &amp; " " &amp; YEAR(CompleteData[[#This Row],[Date]])</f>
        <v>Q4 2020</v>
      </c>
    </row>
    <row r="422" spans="1:6" x14ac:dyDescent="0.2">
      <c r="A422" s="11" t="s">
        <v>13</v>
      </c>
      <c r="B422" s="11">
        <v>44196</v>
      </c>
      <c r="C422" s="12">
        <v>407</v>
      </c>
      <c r="D422" s="2" t="str">
        <f>VLOOKUP(CompleteData[[#This Row],[Client_ID]], GeoIDbyClientID[], 2,FALSE)</f>
        <v>GEO1002</v>
      </c>
      <c r="E422" s="2" t="str">
        <f>INDEX(GeoNameIndex[], MATCH(CompleteData[[#This Row],[Geo_ID]], GeoNameIndex[Geo ID], 0), 2)</f>
        <v>APAC</v>
      </c>
      <c r="F422" s="41" t="str">
        <f>"Q" &amp; ROUNDUP(MONTH(CompleteData[Date])/3, 0) &amp; " " &amp; YEAR(CompleteData[[#This Row],[Date]])</f>
        <v>Q4 2020</v>
      </c>
    </row>
    <row r="423" spans="1:6" x14ac:dyDescent="0.2">
      <c r="A423" s="11" t="s">
        <v>13</v>
      </c>
      <c r="B423" s="11">
        <v>44377</v>
      </c>
      <c r="C423" s="12">
        <v>409</v>
      </c>
      <c r="D423" s="2" t="str">
        <f>VLOOKUP(CompleteData[[#This Row],[Client_ID]], GeoIDbyClientID[], 2,FALSE)</f>
        <v>GEO1002</v>
      </c>
      <c r="E423" s="2" t="str">
        <f>INDEX(GeoNameIndex[], MATCH(CompleteData[[#This Row],[Geo_ID]], GeoNameIndex[Geo ID], 0), 2)</f>
        <v>APAC</v>
      </c>
      <c r="F423" s="41" t="str">
        <f>"Q" &amp; ROUNDUP(MONTH(CompleteData[Date])/3, 0) &amp; " " &amp; YEAR(CompleteData[[#This Row],[Date]])</f>
        <v>Q2 2021</v>
      </c>
    </row>
    <row r="424" spans="1:6" x14ac:dyDescent="0.2">
      <c r="A424" s="11" t="s">
        <v>13</v>
      </c>
      <c r="B424" s="11">
        <v>44347</v>
      </c>
      <c r="C424" s="12">
        <v>459</v>
      </c>
      <c r="D424" s="2" t="str">
        <f>VLOOKUP(CompleteData[[#This Row],[Client_ID]], GeoIDbyClientID[], 2,FALSE)</f>
        <v>GEO1002</v>
      </c>
      <c r="E424" s="2" t="str">
        <f>INDEX(GeoNameIndex[], MATCH(CompleteData[[#This Row],[Geo_ID]], GeoNameIndex[Geo ID], 0), 2)</f>
        <v>APAC</v>
      </c>
      <c r="F424" s="41" t="str">
        <f>"Q" &amp; ROUNDUP(MONTH(CompleteData[Date])/3, 0) &amp; " " &amp; YEAR(CompleteData[[#This Row],[Date]])</f>
        <v>Q2 2021</v>
      </c>
    </row>
    <row r="425" spans="1:6" x14ac:dyDescent="0.2">
      <c r="A425" s="11" t="s">
        <v>13</v>
      </c>
      <c r="B425" s="11">
        <v>44316</v>
      </c>
      <c r="C425" s="12">
        <v>591</v>
      </c>
      <c r="D425" s="2" t="str">
        <f>VLOOKUP(CompleteData[[#This Row],[Client_ID]], GeoIDbyClientID[], 2,FALSE)</f>
        <v>GEO1002</v>
      </c>
      <c r="E425" s="2" t="str">
        <f>INDEX(GeoNameIndex[], MATCH(CompleteData[[#This Row],[Geo_ID]], GeoNameIndex[Geo ID], 0), 2)</f>
        <v>APAC</v>
      </c>
      <c r="F425" s="41" t="str">
        <f>"Q" &amp; ROUNDUP(MONTH(CompleteData[Date])/3, 0) &amp; " " &amp; YEAR(CompleteData[[#This Row],[Date]])</f>
        <v>Q2 2021</v>
      </c>
    </row>
    <row r="426" spans="1:6" x14ac:dyDescent="0.2">
      <c r="A426" s="11" t="s">
        <v>13</v>
      </c>
      <c r="B426" s="11">
        <v>44286</v>
      </c>
      <c r="C426" s="12">
        <v>421</v>
      </c>
      <c r="D426" s="2" t="str">
        <f>VLOOKUP(CompleteData[[#This Row],[Client_ID]], GeoIDbyClientID[], 2,FALSE)</f>
        <v>GEO1002</v>
      </c>
      <c r="E426" s="2" t="str">
        <f>INDEX(GeoNameIndex[], MATCH(CompleteData[[#This Row],[Geo_ID]], GeoNameIndex[Geo ID], 0), 2)</f>
        <v>APAC</v>
      </c>
      <c r="F426" s="41" t="str">
        <f>"Q" &amp; ROUNDUP(MONTH(CompleteData[Date])/3, 0) &amp; " " &amp; YEAR(CompleteData[[#This Row],[Date]])</f>
        <v>Q1 2021</v>
      </c>
    </row>
    <row r="427" spans="1:6" x14ac:dyDescent="0.2">
      <c r="A427" s="11" t="s">
        <v>13</v>
      </c>
      <c r="B427" s="11">
        <v>44255</v>
      </c>
      <c r="C427" s="12">
        <v>456</v>
      </c>
      <c r="D427" s="2" t="str">
        <f>VLOOKUP(CompleteData[[#This Row],[Client_ID]], GeoIDbyClientID[], 2,FALSE)</f>
        <v>GEO1002</v>
      </c>
      <c r="E427" s="2" t="str">
        <f>INDEX(GeoNameIndex[], MATCH(CompleteData[[#This Row],[Geo_ID]], GeoNameIndex[Geo ID], 0), 2)</f>
        <v>APAC</v>
      </c>
      <c r="F427" s="41" t="str">
        <f>"Q" &amp; ROUNDUP(MONTH(CompleteData[Date])/3, 0) &amp; " " &amp; YEAR(CompleteData[[#This Row],[Date]])</f>
        <v>Q1 2021</v>
      </c>
    </row>
    <row r="428" spans="1:6" x14ac:dyDescent="0.2">
      <c r="A428" s="11" t="s">
        <v>13</v>
      </c>
      <c r="B428" s="11">
        <v>44227</v>
      </c>
      <c r="C428" s="12">
        <v>316</v>
      </c>
      <c r="D428" s="2" t="str">
        <f>VLOOKUP(CompleteData[[#This Row],[Client_ID]], GeoIDbyClientID[], 2,FALSE)</f>
        <v>GEO1002</v>
      </c>
      <c r="E428" s="2" t="str">
        <f>INDEX(GeoNameIndex[], MATCH(CompleteData[[#This Row],[Geo_ID]], GeoNameIndex[Geo ID], 0), 2)</f>
        <v>APAC</v>
      </c>
      <c r="F428" s="41" t="str">
        <f>"Q" &amp; ROUNDUP(MONTH(CompleteData[Date])/3, 0) &amp; " " &amp; YEAR(CompleteData[[#This Row],[Date]])</f>
        <v>Q1 2021</v>
      </c>
    </row>
    <row r="429" spans="1:6" x14ac:dyDescent="0.2">
      <c r="A429" s="11" t="s">
        <v>48</v>
      </c>
      <c r="B429" s="11">
        <v>43861</v>
      </c>
      <c r="C429" s="12">
        <v>1488</v>
      </c>
      <c r="D429" s="2" t="str">
        <f>VLOOKUP(CompleteData[[#This Row],[Client_ID]], GeoIDbyClientID[], 2,FALSE)</f>
        <v>GEO1001</v>
      </c>
      <c r="E429" s="2" t="str">
        <f>INDEX(GeoNameIndex[], MATCH(CompleteData[[#This Row],[Geo_ID]], GeoNameIndex[Geo ID], 0), 2)</f>
        <v>NAM</v>
      </c>
      <c r="F429" s="41" t="str">
        <f>"Q" &amp; ROUNDUP(MONTH(CompleteData[Date])/3, 0) &amp; " " &amp; YEAR(CompleteData[[#This Row],[Date]])</f>
        <v>Q1 2020</v>
      </c>
    </row>
    <row r="430" spans="1:6" x14ac:dyDescent="0.2">
      <c r="A430" s="11" t="s">
        <v>48</v>
      </c>
      <c r="B430" s="11">
        <v>43890</v>
      </c>
      <c r="C430" s="12">
        <v>1674</v>
      </c>
      <c r="D430" s="2" t="str">
        <f>VLOOKUP(CompleteData[[#This Row],[Client_ID]], GeoIDbyClientID[], 2,FALSE)</f>
        <v>GEO1001</v>
      </c>
      <c r="E430" s="2" t="str">
        <f>INDEX(GeoNameIndex[], MATCH(CompleteData[[#This Row],[Geo_ID]], GeoNameIndex[Geo ID], 0), 2)</f>
        <v>NAM</v>
      </c>
      <c r="F430" s="41" t="str">
        <f>"Q" &amp; ROUNDUP(MONTH(CompleteData[Date])/3, 0) &amp; " " &amp; YEAR(CompleteData[[#This Row],[Date]])</f>
        <v>Q1 2020</v>
      </c>
    </row>
    <row r="431" spans="1:6" x14ac:dyDescent="0.2">
      <c r="A431" s="11" t="s">
        <v>48</v>
      </c>
      <c r="B431" s="11">
        <v>43921</v>
      </c>
      <c r="C431" s="12">
        <v>1862</v>
      </c>
      <c r="D431" s="2" t="str">
        <f>VLOOKUP(CompleteData[[#This Row],[Client_ID]], GeoIDbyClientID[], 2,FALSE)</f>
        <v>GEO1001</v>
      </c>
      <c r="E431" s="2" t="str">
        <f>INDEX(GeoNameIndex[], MATCH(CompleteData[[#This Row],[Geo_ID]], GeoNameIndex[Geo ID], 0), 2)</f>
        <v>NAM</v>
      </c>
      <c r="F431" s="41" t="str">
        <f>"Q" &amp; ROUNDUP(MONTH(CompleteData[Date])/3, 0) &amp; " " &amp; YEAR(CompleteData[[#This Row],[Date]])</f>
        <v>Q1 2020</v>
      </c>
    </row>
    <row r="432" spans="1:6" x14ac:dyDescent="0.2">
      <c r="A432" s="11" t="s">
        <v>48</v>
      </c>
      <c r="B432" s="11">
        <v>43951</v>
      </c>
      <c r="C432" s="12">
        <v>2231</v>
      </c>
      <c r="D432" s="2" t="str">
        <f>VLOOKUP(CompleteData[[#This Row],[Client_ID]], GeoIDbyClientID[], 2,FALSE)</f>
        <v>GEO1001</v>
      </c>
      <c r="E432" s="2" t="str">
        <f>INDEX(GeoNameIndex[], MATCH(CompleteData[[#This Row],[Geo_ID]], GeoNameIndex[Geo ID], 0), 2)</f>
        <v>NAM</v>
      </c>
      <c r="F432" s="41" t="str">
        <f>"Q" &amp; ROUNDUP(MONTH(CompleteData[Date])/3, 0) &amp; " " &amp; YEAR(CompleteData[[#This Row],[Date]])</f>
        <v>Q2 2020</v>
      </c>
    </row>
    <row r="433" spans="1:6" x14ac:dyDescent="0.2">
      <c r="A433" s="11" t="s">
        <v>48</v>
      </c>
      <c r="B433" s="11">
        <v>43982</v>
      </c>
      <c r="C433" s="12">
        <v>2049</v>
      </c>
      <c r="D433" s="2" t="str">
        <f>VLOOKUP(CompleteData[[#This Row],[Client_ID]], GeoIDbyClientID[], 2,FALSE)</f>
        <v>GEO1001</v>
      </c>
      <c r="E433" s="2" t="str">
        <f>INDEX(GeoNameIndex[], MATCH(CompleteData[[#This Row],[Geo_ID]], GeoNameIndex[Geo ID], 0), 2)</f>
        <v>NAM</v>
      </c>
      <c r="F433" s="41" t="str">
        <f>"Q" &amp; ROUNDUP(MONTH(CompleteData[Date])/3, 0) &amp; " " &amp; YEAR(CompleteData[[#This Row],[Date]])</f>
        <v>Q2 2020</v>
      </c>
    </row>
    <row r="434" spans="1:6" x14ac:dyDescent="0.2">
      <c r="A434" s="11" t="s">
        <v>48</v>
      </c>
      <c r="B434" s="11">
        <v>44012</v>
      </c>
      <c r="C434" s="12">
        <v>1489</v>
      </c>
      <c r="D434" s="2" t="str">
        <f>VLOOKUP(CompleteData[[#This Row],[Client_ID]], GeoIDbyClientID[], 2,FALSE)</f>
        <v>GEO1001</v>
      </c>
      <c r="E434" s="2" t="str">
        <f>INDEX(GeoNameIndex[], MATCH(CompleteData[[#This Row],[Geo_ID]], GeoNameIndex[Geo ID], 0), 2)</f>
        <v>NAM</v>
      </c>
      <c r="F434" s="41" t="str">
        <f>"Q" &amp; ROUNDUP(MONTH(CompleteData[Date])/3, 0) &amp; " " &amp; YEAR(CompleteData[[#This Row],[Date]])</f>
        <v>Q2 2020</v>
      </c>
    </row>
    <row r="435" spans="1:6" x14ac:dyDescent="0.2">
      <c r="A435" s="11" t="s">
        <v>48</v>
      </c>
      <c r="B435" s="11">
        <v>44043</v>
      </c>
      <c r="C435" s="12">
        <v>1301</v>
      </c>
      <c r="D435" s="2" t="str">
        <f>VLOOKUP(CompleteData[[#This Row],[Client_ID]], GeoIDbyClientID[], 2,FALSE)</f>
        <v>GEO1001</v>
      </c>
      <c r="E435" s="2" t="str">
        <f>INDEX(GeoNameIndex[], MATCH(CompleteData[[#This Row],[Geo_ID]], GeoNameIndex[Geo ID], 0), 2)</f>
        <v>NAM</v>
      </c>
      <c r="F435" s="41" t="str">
        <f>"Q" &amp; ROUNDUP(MONTH(CompleteData[Date])/3, 0) &amp; " " &amp; YEAR(CompleteData[[#This Row],[Date]])</f>
        <v>Q3 2020</v>
      </c>
    </row>
    <row r="436" spans="1:6" x14ac:dyDescent="0.2">
      <c r="A436" s="11" t="s">
        <v>48</v>
      </c>
      <c r="B436" s="11">
        <v>44074</v>
      </c>
      <c r="C436" s="12">
        <v>1118</v>
      </c>
      <c r="D436" s="2" t="str">
        <f>VLOOKUP(CompleteData[[#This Row],[Client_ID]], GeoIDbyClientID[], 2,FALSE)</f>
        <v>GEO1001</v>
      </c>
      <c r="E436" s="2" t="str">
        <f>INDEX(GeoNameIndex[], MATCH(CompleteData[[#This Row],[Geo_ID]], GeoNameIndex[Geo ID], 0), 2)</f>
        <v>NAM</v>
      </c>
      <c r="F436" s="41" t="str">
        <f>"Q" &amp; ROUNDUP(MONTH(CompleteData[Date])/3, 0) &amp; " " &amp; YEAR(CompleteData[[#This Row],[Date]])</f>
        <v>Q3 2020</v>
      </c>
    </row>
    <row r="437" spans="1:6" x14ac:dyDescent="0.2">
      <c r="A437" s="11" t="s">
        <v>48</v>
      </c>
      <c r="B437" s="11">
        <v>44104</v>
      </c>
      <c r="C437" s="12">
        <v>1117</v>
      </c>
      <c r="D437" s="2" t="str">
        <f>VLOOKUP(CompleteData[[#This Row],[Client_ID]], GeoIDbyClientID[], 2,FALSE)</f>
        <v>GEO1001</v>
      </c>
      <c r="E437" s="2" t="str">
        <f>INDEX(GeoNameIndex[], MATCH(CompleteData[[#This Row],[Geo_ID]], GeoNameIndex[Geo ID], 0), 2)</f>
        <v>NAM</v>
      </c>
      <c r="F437" s="41" t="str">
        <f>"Q" &amp; ROUNDUP(MONTH(CompleteData[Date])/3, 0) &amp; " " &amp; YEAR(CompleteData[[#This Row],[Date]])</f>
        <v>Q3 2020</v>
      </c>
    </row>
    <row r="438" spans="1:6" x14ac:dyDescent="0.2">
      <c r="A438" s="11" t="s">
        <v>48</v>
      </c>
      <c r="B438" s="11">
        <v>44135</v>
      </c>
      <c r="C438" s="12">
        <v>1301</v>
      </c>
      <c r="D438" s="2" t="str">
        <f>VLOOKUP(CompleteData[[#This Row],[Client_ID]], GeoIDbyClientID[], 2,FALSE)</f>
        <v>GEO1001</v>
      </c>
      <c r="E438" s="2" t="str">
        <f>INDEX(GeoNameIndex[], MATCH(CompleteData[[#This Row],[Geo_ID]], GeoNameIndex[Geo ID], 0), 2)</f>
        <v>NAM</v>
      </c>
      <c r="F438" s="41" t="str">
        <f>"Q" &amp; ROUNDUP(MONTH(CompleteData[Date])/3, 0) &amp; " " &amp; YEAR(CompleteData[[#This Row],[Date]])</f>
        <v>Q4 2020</v>
      </c>
    </row>
    <row r="439" spans="1:6" x14ac:dyDescent="0.2">
      <c r="A439" s="11" t="s">
        <v>48</v>
      </c>
      <c r="B439" s="11">
        <v>44165</v>
      </c>
      <c r="C439" s="12">
        <v>1488</v>
      </c>
      <c r="D439" s="2" t="str">
        <f>VLOOKUP(CompleteData[[#This Row],[Client_ID]], GeoIDbyClientID[], 2,FALSE)</f>
        <v>GEO1001</v>
      </c>
      <c r="E439" s="2" t="str">
        <f>INDEX(GeoNameIndex[], MATCH(CompleteData[[#This Row],[Geo_ID]], GeoNameIndex[Geo ID], 0), 2)</f>
        <v>NAM</v>
      </c>
      <c r="F439" s="41" t="str">
        <f>"Q" &amp; ROUNDUP(MONTH(CompleteData[Date])/3, 0) &amp; " " &amp; YEAR(CompleteData[[#This Row],[Date]])</f>
        <v>Q4 2020</v>
      </c>
    </row>
    <row r="440" spans="1:6" x14ac:dyDescent="0.2">
      <c r="A440" s="11" t="s">
        <v>48</v>
      </c>
      <c r="B440" s="11">
        <v>44196</v>
      </c>
      <c r="C440" s="12">
        <v>1489</v>
      </c>
      <c r="D440" s="2" t="str">
        <f>VLOOKUP(CompleteData[[#This Row],[Client_ID]], GeoIDbyClientID[], 2,FALSE)</f>
        <v>GEO1001</v>
      </c>
      <c r="E440" s="2" t="str">
        <f>INDEX(GeoNameIndex[], MATCH(CompleteData[[#This Row],[Geo_ID]], GeoNameIndex[Geo ID], 0), 2)</f>
        <v>NAM</v>
      </c>
      <c r="F440" s="41" t="str">
        <f>"Q" &amp; ROUNDUP(MONTH(CompleteData[Date])/3, 0) &amp; " " &amp; YEAR(CompleteData[[#This Row],[Date]])</f>
        <v>Q4 2020</v>
      </c>
    </row>
    <row r="441" spans="1:6" x14ac:dyDescent="0.2">
      <c r="A441" s="11" t="s">
        <v>48</v>
      </c>
      <c r="B441" s="11">
        <v>44377</v>
      </c>
      <c r="C441" s="12">
        <v>1551</v>
      </c>
      <c r="D441" s="2" t="str">
        <f>VLOOKUP(CompleteData[[#This Row],[Client_ID]], GeoIDbyClientID[], 2,FALSE)</f>
        <v>GEO1001</v>
      </c>
      <c r="E441" s="2" t="str">
        <f>INDEX(GeoNameIndex[], MATCH(CompleteData[[#This Row],[Geo_ID]], GeoNameIndex[Geo ID], 0), 2)</f>
        <v>NAM</v>
      </c>
      <c r="F441" s="41" t="str">
        <f>"Q" &amp; ROUNDUP(MONTH(CompleteData[Date])/3, 0) &amp; " " &amp; YEAR(CompleteData[[#This Row],[Date]])</f>
        <v>Q2 2021</v>
      </c>
    </row>
    <row r="442" spans="1:6" x14ac:dyDescent="0.2">
      <c r="A442" s="11" t="s">
        <v>48</v>
      </c>
      <c r="B442" s="11">
        <v>44347</v>
      </c>
      <c r="C442" s="12">
        <v>2067</v>
      </c>
      <c r="D442" s="2" t="str">
        <f>VLOOKUP(CompleteData[[#This Row],[Client_ID]], GeoIDbyClientID[], 2,FALSE)</f>
        <v>GEO1001</v>
      </c>
      <c r="E442" s="2" t="str">
        <f>INDEX(GeoNameIndex[], MATCH(CompleteData[[#This Row],[Geo_ID]], GeoNameIndex[Geo ID], 0), 2)</f>
        <v>NAM</v>
      </c>
      <c r="F442" s="41" t="str">
        <f>"Q" &amp; ROUNDUP(MONTH(CompleteData[Date])/3, 0) &amp; " " &amp; YEAR(CompleteData[[#This Row],[Date]])</f>
        <v>Q2 2021</v>
      </c>
    </row>
    <row r="443" spans="1:6" x14ac:dyDescent="0.2">
      <c r="A443" s="11" t="s">
        <v>48</v>
      </c>
      <c r="B443" s="11">
        <v>44316</v>
      </c>
      <c r="C443" s="12">
        <v>2277</v>
      </c>
      <c r="D443" s="2" t="str">
        <f>VLOOKUP(CompleteData[[#This Row],[Client_ID]], GeoIDbyClientID[], 2,FALSE)</f>
        <v>GEO1001</v>
      </c>
      <c r="E443" s="2" t="str">
        <f>INDEX(GeoNameIndex[], MATCH(CompleteData[[#This Row],[Geo_ID]], GeoNameIndex[Geo ID], 0), 2)</f>
        <v>NAM</v>
      </c>
      <c r="F443" s="41" t="str">
        <f>"Q" &amp; ROUNDUP(MONTH(CompleteData[Date])/3, 0) &amp; " " &amp; YEAR(CompleteData[[#This Row],[Date]])</f>
        <v>Q2 2021</v>
      </c>
    </row>
    <row r="444" spans="1:6" x14ac:dyDescent="0.2">
      <c r="A444" s="11" t="s">
        <v>48</v>
      </c>
      <c r="B444" s="11">
        <v>44286</v>
      </c>
      <c r="C444" s="12">
        <v>1854</v>
      </c>
      <c r="D444" s="2" t="str">
        <f>VLOOKUP(CompleteData[[#This Row],[Client_ID]], GeoIDbyClientID[], 2,FALSE)</f>
        <v>GEO1001</v>
      </c>
      <c r="E444" s="2" t="str">
        <f>INDEX(GeoNameIndex[], MATCH(CompleteData[[#This Row],[Geo_ID]], GeoNameIndex[Geo ID], 0), 2)</f>
        <v>NAM</v>
      </c>
      <c r="F444" s="41" t="str">
        <f>"Q" &amp; ROUNDUP(MONTH(CompleteData[Date])/3, 0) &amp; " " &amp; YEAR(CompleteData[[#This Row],[Date]])</f>
        <v>Q1 2021</v>
      </c>
    </row>
    <row r="445" spans="1:6" x14ac:dyDescent="0.2">
      <c r="A445" s="11" t="s">
        <v>48</v>
      </c>
      <c r="B445" s="11">
        <v>44255</v>
      </c>
      <c r="C445" s="12">
        <v>1665</v>
      </c>
      <c r="D445" s="2" t="str">
        <f>VLOOKUP(CompleteData[[#This Row],[Client_ID]], GeoIDbyClientID[], 2,FALSE)</f>
        <v>GEO1001</v>
      </c>
      <c r="E445" s="2" t="str">
        <f>INDEX(GeoNameIndex[], MATCH(CompleteData[[#This Row],[Geo_ID]], GeoNameIndex[Geo ID], 0), 2)</f>
        <v>NAM</v>
      </c>
      <c r="F445" s="41" t="str">
        <f>"Q" &amp; ROUNDUP(MONTH(CompleteData[Date])/3, 0) &amp; " " &amp; YEAR(CompleteData[[#This Row],[Date]])</f>
        <v>Q1 2021</v>
      </c>
    </row>
    <row r="446" spans="1:6" x14ac:dyDescent="0.2">
      <c r="A446" s="11" t="s">
        <v>48</v>
      </c>
      <c r="B446" s="11">
        <v>44227</v>
      </c>
      <c r="C446" s="12">
        <v>1516</v>
      </c>
      <c r="D446" s="2" t="str">
        <f>VLOOKUP(CompleteData[[#This Row],[Client_ID]], GeoIDbyClientID[], 2,FALSE)</f>
        <v>GEO1001</v>
      </c>
      <c r="E446" s="2" t="str">
        <f>INDEX(GeoNameIndex[], MATCH(CompleteData[[#This Row],[Geo_ID]], GeoNameIndex[Geo ID], 0), 2)</f>
        <v>NAM</v>
      </c>
      <c r="F446" s="41" t="str">
        <f>"Q" &amp; ROUNDUP(MONTH(CompleteData[Date])/3, 0) &amp; " " &amp; YEAR(CompleteData[[#This Row],[Date]])</f>
        <v>Q1 2021</v>
      </c>
    </row>
    <row r="447" spans="1:6" x14ac:dyDescent="0.2">
      <c r="A447" s="11" t="s">
        <v>24</v>
      </c>
      <c r="B447" s="11">
        <v>43861</v>
      </c>
      <c r="C447" s="12">
        <v>644</v>
      </c>
      <c r="D447" s="2" t="str">
        <f>VLOOKUP(CompleteData[[#This Row],[Client_ID]], GeoIDbyClientID[], 2,FALSE)</f>
        <v>GEO1002</v>
      </c>
      <c r="E447" s="2" t="str">
        <f>INDEX(GeoNameIndex[], MATCH(CompleteData[[#This Row],[Geo_ID]], GeoNameIndex[Geo ID], 0), 2)</f>
        <v>APAC</v>
      </c>
      <c r="F447" s="41" t="str">
        <f>"Q" &amp; ROUNDUP(MONTH(CompleteData[Date])/3, 0) &amp; " " &amp; YEAR(CompleteData[[#This Row],[Date]])</f>
        <v>Q1 2020</v>
      </c>
    </row>
    <row r="448" spans="1:6" x14ac:dyDescent="0.2">
      <c r="A448" s="11" t="s">
        <v>24</v>
      </c>
      <c r="B448" s="11">
        <v>43890</v>
      </c>
      <c r="C448" s="12">
        <v>814</v>
      </c>
      <c r="D448" s="2" t="str">
        <f>VLOOKUP(CompleteData[[#This Row],[Client_ID]], GeoIDbyClientID[], 2,FALSE)</f>
        <v>GEO1002</v>
      </c>
      <c r="E448" s="2" t="str">
        <f>INDEX(GeoNameIndex[], MATCH(CompleteData[[#This Row],[Geo_ID]], GeoNameIndex[Geo ID], 0), 2)</f>
        <v>APAC</v>
      </c>
      <c r="F448" s="41" t="str">
        <f>"Q" &amp; ROUNDUP(MONTH(CompleteData[Date])/3, 0) &amp; " " &amp; YEAR(CompleteData[[#This Row],[Date]])</f>
        <v>Q1 2020</v>
      </c>
    </row>
    <row r="449" spans="1:6" x14ac:dyDescent="0.2">
      <c r="A449" s="11" t="s">
        <v>24</v>
      </c>
      <c r="B449" s="11">
        <v>43921</v>
      </c>
      <c r="C449" s="12">
        <v>814</v>
      </c>
      <c r="D449" s="2" t="str">
        <f>VLOOKUP(CompleteData[[#This Row],[Client_ID]], GeoIDbyClientID[], 2,FALSE)</f>
        <v>GEO1002</v>
      </c>
      <c r="E449" s="2" t="str">
        <f>INDEX(GeoNameIndex[], MATCH(CompleteData[[#This Row],[Geo_ID]], GeoNameIndex[Geo ID], 0), 2)</f>
        <v>APAC</v>
      </c>
      <c r="F449" s="41" t="str">
        <f>"Q" &amp; ROUNDUP(MONTH(CompleteData[Date])/3, 0) &amp; " " &amp; YEAR(CompleteData[[#This Row],[Date]])</f>
        <v>Q1 2020</v>
      </c>
    </row>
    <row r="450" spans="1:6" x14ac:dyDescent="0.2">
      <c r="A450" s="11" t="s">
        <v>24</v>
      </c>
      <c r="B450" s="11">
        <v>43951</v>
      </c>
      <c r="C450" s="12">
        <v>1068</v>
      </c>
      <c r="D450" s="2" t="str">
        <f>VLOOKUP(CompleteData[[#This Row],[Client_ID]], GeoIDbyClientID[], 2,FALSE)</f>
        <v>GEO1002</v>
      </c>
      <c r="E450" s="2" t="str">
        <f>INDEX(GeoNameIndex[], MATCH(CompleteData[[#This Row],[Geo_ID]], GeoNameIndex[Geo ID], 0), 2)</f>
        <v>APAC</v>
      </c>
      <c r="F450" s="41" t="str">
        <f>"Q" &amp; ROUNDUP(MONTH(CompleteData[Date])/3, 0) &amp; " " &amp; YEAR(CompleteData[[#This Row],[Date]])</f>
        <v>Q2 2020</v>
      </c>
    </row>
    <row r="451" spans="1:6" x14ac:dyDescent="0.2">
      <c r="A451" s="11" t="s">
        <v>24</v>
      </c>
      <c r="B451" s="11">
        <v>43982</v>
      </c>
      <c r="C451" s="12">
        <v>899</v>
      </c>
      <c r="D451" s="2" t="str">
        <f>VLOOKUP(CompleteData[[#This Row],[Client_ID]], GeoIDbyClientID[], 2,FALSE)</f>
        <v>GEO1002</v>
      </c>
      <c r="E451" s="2" t="str">
        <f>INDEX(GeoNameIndex[], MATCH(CompleteData[[#This Row],[Geo_ID]], GeoNameIndex[Geo ID], 0), 2)</f>
        <v>APAC</v>
      </c>
      <c r="F451" s="41" t="str">
        <f>"Q" &amp; ROUNDUP(MONTH(CompleteData[Date])/3, 0) &amp; " " &amp; YEAR(CompleteData[[#This Row],[Date]])</f>
        <v>Q2 2020</v>
      </c>
    </row>
    <row r="452" spans="1:6" x14ac:dyDescent="0.2">
      <c r="A452" s="11" t="s">
        <v>24</v>
      </c>
      <c r="B452" s="11">
        <v>44012</v>
      </c>
      <c r="C452" s="12">
        <v>732</v>
      </c>
      <c r="D452" s="2" t="str">
        <f>VLOOKUP(CompleteData[[#This Row],[Client_ID]], GeoIDbyClientID[], 2,FALSE)</f>
        <v>GEO1002</v>
      </c>
      <c r="E452" s="2" t="str">
        <f>INDEX(GeoNameIndex[], MATCH(CompleteData[[#This Row],[Geo_ID]], GeoNameIndex[Geo ID], 0), 2)</f>
        <v>APAC</v>
      </c>
      <c r="F452" s="41" t="str">
        <f>"Q" &amp; ROUNDUP(MONTH(CompleteData[Date])/3, 0) &amp; " " &amp; YEAR(CompleteData[[#This Row],[Date]])</f>
        <v>Q2 2020</v>
      </c>
    </row>
    <row r="453" spans="1:6" x14ac:dyDescent="0.2">
      <c r="A453" s="11" t="s">
        <v>24</v>
      </c>
      <c r="B453" s="11">
        <v>44043</v>
      </c>
      <c r="C453" s="12">
        <v>560</v>
      </c>
      <c r="D453" s="2" t="str">
        <f>VLOOKUP(CompleteData[[#This Row],[Client_ID]], GeoIDbyClientID[], 2,FALSE)</f>
        <v>GEO1002</v>
      </c>
      <c r="E453" s="2" t="str">
        <f>INDEX(GeoNameIndex[], MATCH(CompleteData[[#This Row],[Geo_ID]], GeoNameIndex[Geo ID], 0), 2)</f>
        <v>APAC</v>
      </c>
      <c r="F453" s="41" t="str">
        <f>"Q" &amp; ROUNDUP(MONTH(CompleteData[Date])/3, 0) &amp; " " &amp; YEAR(CompleteData[[#This Row],[Date]])</f>
        <v>Q3 2020</v>
      </c>
    </row>
    <row r="454" spans="1:6" x14ac:dyDescent="0.2">
      <c r="A454" s="11" t="s">
        <v>24</v>
      </c>
      <c r="B454" s="11">
        <v>44074</v>
      </c>
      <c r="C454" s="12">
        <v>557</v>
      </c>
      <c r="D454" s="2" t="str">
        <f>VLOOKUP(CompleteData[[#This Row],[Client_ID]], GeoIDbyClientID[], 2,FALSE)</f>
        <v>GEO1002</v>
      </c>
      <c r="E454" s="2" t="str">
        <f>INDEX(GeoNameIndex[], MATCH(CompleteData[[#This Row],[Geo_ID]], GeoNameIndex[Geo ID], 0), 2)</f>
        <v>APAC</v>
      </c>
      <c r="F454" s="41" t="str">
        <f>"Q" &amp; ROUNDUP(MONTH(CompleteData[Date])/3, 0) &amp; " " &amp; YEAR(CompleteData[[#This Row],[Date]])</f>
        <v>Q3 2020</v>
      </c>
    </row>
    <row r="455" spans="1:6" x14ac:dyDescent="0.2">
      <c r="A455" s="11" t="s">
        <v>24</v>
      </c>
      <c r="B455" s="11">
        <v>44104</v>
      </c>
      <c r="C455" s="12">
        <v>473</v>
      </c>
      <c r="D455" s="2" t="str">
        <f>VLOOKUP(CompleteData[[#This Row],[Client_ID]], GeoIDbyClientID[], 2,FALSE)</f>
        <v>GEO1002</v>
      </c>
      <c r="E455" s="2" t="str">
        <f>INDEX(GeoNameIndex[], MATCH(CompleteData[[#This Row],[Geo_ID]], GeoNameIndex[Geo ID], 0), 2)</f>
        <v>APAC</v>
      </c>
      <c r="F455" s="41" t="str">
        <f>"Q" &amp; ROUNDUP(MONTH(CompleteData[Date])/3, 0) &amp; " " &amp; YEAR(CompleteData[[#This Row],[Date]])</f>
        <v>Q3 2020</v>
      </c>
    </row>
    <row r="456" spans="1:6" x14ac:dyDescent="0.2">
      <c r="A456" s="11" t="s">
        <v>24</v>
      </c>
      <c r="B456" s="11">
        <v>44135</v>
      </c>
      <c r="C456" s="12">
        <v>645</v>
      </c>
      <c r="D456" s="2" t="str">
        <f>VLOOKUP(CompleteData[[#This Row],[Client_ID]], GeoIDbyClientID[], 2,FALSE)</f>
        <v>GEO1002</v>
      </c>
      <c r="E456" s="2" t="str">
        <f>INDEX(GeoNameIndex[], MATCH(CompleteData[[#This Row],[Geo_ID]], GeoNameIndex[Geo ID], 0), 2)</f>
        <v>APAC</v>
      </c>
      <c r="F456" s="41" t="str">
        <f>"Q" &amp; ROUNDUP(MONTH(CompleteData[Date])/3, 0) &amp; " " &amp; YEAR(CompleteData[[#This Row],[Date]])</f>
        <v>Q4 2020</v>
      </c>
    </row>
    <row r="457" spans="1:6" x14ac:dyDescent="0.2">
      <c r="A457" s="11" t="s">
        <v>24</v>
      </c>
      <c r="B457" s="11">
        <v>44165</v>
      </c>
      <c r="C457" s="12">
        <v>643</v>
      </c>
      <c r="D457" s="2" t="str">
        <f>VLOOKUP(CompleteData[[#This Row],[Client_ID]], GeoIDbyClientID[], 2,FALSE)</f>
        <v>GEO1002</v>
      </c>
      <c r="E457" s="2" t="str">
        <f>INDEX(GeoNameIndex[], MATCH(CompleteData[[#This Row],[Geo_ID]], GeoNameIndex[Geo ID], 0), 2)</f>
        <v>APAC</v>
      </c>
      <c r="F457" s="41" t="str">
        <f>"Q" &amp; ROUNDUP(MONTH(CompleteData[Date])/3, 0) &amp; " " &amp; YEAR(CompleteData[[#This Row],[Date]])</f>
        <v>Q4 2020</v>
      </c>
    </row>
    <row r="458" spans="1:6" x14ac:dyDescent="0.2">
      <c r="A458" s="11" t="s">
        <v>24</v>
      </c>
      <c r="B458" s="11">
        <v>44196</v>
      </c>
      <c r="C458" s="12">
        <v>726</v>
      </c>
      <c r="D458" s="2" t="str">
        <f>VLOOKUP(CompleteData[[#This Row],[Client_ID]], GeoIDbyClientID[], 2,FALSE)</f>
        <v>GEO1002</v>
      </c>
      <c r="E458" s="2" t="str">
        <f>INDEX(GeoNameIndex[], MATCH(CompleteData[[#This Row],[Geo_ID]], GeoNameIndex[Geo ID], 0), 2)</f>
        <v>APAC</v>
      </c>
      <c r="F458" s="41" t="str">
        <f>"Q" &amp; ROUNDUP(MONTH(CompleteData[Date])/3, 0) &amp; " " &amp; YEAR(CompleteData[[#This Row],[Date]])</f>
        <v>Q4 2020</v>
      </c>
    </row>
    <row r="459" spans="1:6" x14ac:dyDescent="0.2">
      <c r="A459" s="11" t="s">
        <v>24</v>
      </c>
      <c r="B459" s="11">
        <v>44377</v>
      </c>
      <c r="C459" s="12">
        <v>755</v>
      </c>
      <c r="D459" s="2" t="str">
        <f>VLOOKUP(CompleteData[[#This Row],[Client_ID]], GeoIDbyClientID[], 2,FALSE)</f>
        <v>GEO1002</v>
      </c>
      <c r="E459" s="2" t="str">
        <f>INDEX(GeoNameIndex[], MATCH(CompleteData[[#This Row],[Geo_ID]], GeoNameIndex[Geo ID], 0), 2)</f>
        <v>APAC</v>
      </c>
      <c r="F459" s="41" t="str">
        <f>"Q" &amp; ROUNDUP(MONTH(CompleteData[Date])/3, 0) &amp; " " &amp; YEAR(CompleteData[[#This Row],[Date]])</f>
        <v>Q2 2021</v>
      </c>
    </row>
    <row r="460" spans="1:6" x14ac:dyDescent="0.2">
      <c r="A460" s="11" t="s">
        <v>24</v>
      </c>
      <c r="B460" s="11">
        <v>44347</v>
      </c>
      <c r="C460" s="12">
        <v>892</v>
      </c>
      <c r="D460" s="2" t="str">
        <f>VLOOKUP(CompleteData[[#This Row],[Client_ID]], GeoIDbyClientID[], 2,FALSE)</f>
        <v>GEO1002</v>
      </c>
      <c r="E460" s="2" t="str">
        <f>INDEX(GeoNameIndex[], MATCH(CompleteData[[#This Row],[Geo_ID]], GeoNameIndex[Geo ID], 0), 2)</f>
        <v>APAC</v>
      </c>
      <c r="F460" s="41" t="str">
        <f>"Q" &amp; ROUNDUP(MONTH(CompleteData[Date])/3, 0) &amp; " " &amp; YEAR(CompleteData[[#This Row],[Date]])</f>
        <v>Q2 2021</v>
      </c>
    </row>
    <row r="461" spans="1:6" x14ac:dyDescent="0.2">
      <c r="A461" s="11" t="s">
        <v>24</v>
      </c>
      <c r="B461" s="11">
        <v>44316</v>
      </c>
      <c r="C461" s="12">
        <v>1125</v>
      </c>
      <c r="D461" s="2" t="str">
        <f>VLOOKUP(CompleteData[[#This Row],[Client_ID]], GeoIDbyClientID[], 2,FALSE)</f>
        <v>GEO1002</v>
      </c>
      <c r="E461" s="2" t="str">
        <f>INDEX(GeoNameIndex[], MATCH(CompleteData[[#This Row],[Geo_ID]], GeoNameIndex[Geo ID], 0), 2)</f>
        <v>APAC</v>
      </c>
      <c r="F461" s="41" t="str">
        <f>"Q" &amp; ROUNDUP(MONTH(CompleteData[Date])/3, 0) &amp; " " &amp; YEAR(CompleteData[[#This Row],[Date]])</f>
        <v>Q2 2021</v>
      </c>
    </row>
    <row r="462" spans="1:6" x14ac:dyDescent="0.2">
      <c r="A462" s="11" t="s">
        <v>24</v>
      </c>
      <c r="B462" s="11">
        <v>44286</v>
      </c>
      <c r="C462" s="12">
        <v>828</v>
      </c>
      <c r="D462" s="2" t="str">
        <f>VLOOKUP(CompleteData[[#This Row],[Client_ID]], GeoIDbyClientID[], 2,FALSE)</f>
        <v>GEO1002</v>
      </c>
      <c r="E462" s="2" t="str">
        <f>INDEX(GeoNameIndex[], MATCH(CompleteData[[#This Row],[Geo_ID]], GeoNameIndex[Geo ID], 0), 2)</f>
        <v>APAC</v>
      </c>
      <c r="F462" s="41" t="str">
        <f>"Q" &amp; ROUNDUP(MONTH(CompleteData[Date])/3, 0) &amp; " " &amp; YEAR(CompleteData[[#This Row],[Date]])</f>
        <v>Q1 2021</v>
      </c>
    </row>
    <row r="463" spans="1:6" x14ac:dyDescent="0.2">
      <c r="A463" s="11" t="s">
        <v>24</v>
      </c>
      <c r="B463" s="11">
        <v>44255</v>
      </c>
      <c r="C463" s="12">
        <v>855</v>
      </c>
      <c r="D463" s="2" t="str">
        <f>VLOOKUP(CompleteData[[#This Row],[Client_ID]], GeoIDbyClientID[], 2,FALSE)</f>
        <v>GEO1002</v>
      </c>
      <c r="E463" s="2" t="str">
        <f>INDEX(GeoNameIndex[], MATCH(CompleteData[[#This Row],[Geo_ID]], GeoNameIndex[Geo ID], 0), 2)</f>
        <v>APAC</v>
      </c>
      <c r="F463" s="41" t="str">
        <f>"Q" &amp; ROUNDUP(MONTH(CompleteData[Date])/3, 0) &amp; " " &amp; YEAR(CompleteData[[#This Row],[Date]])</f>
        <v>Q1 2021</v>
      </c>
    </row>
    <row r="464" spans="1:6" x14ac:dyDescent="0.2">
      <c r="A464" s="11" t="s">
        <v>24</v>
      </c>
      <c r="B464" s="11">
        <v>44227</v>
      </c>
      <c r="C464" s="12">
        <v>668</v>
      </c>
      <c r="D464" s="2" t="str">
        <f>VLOOKUP(CompleteData[[#This Row],[Client_ID]], GeoIDbyClientID[], 2,FALSE)</f>
        <v>GEO1002</v>
      </c>
      <c r="E464" s="2" t="str">
        <f>INDEX(GeoNameIndex[], MATCH(CompleteData[[#This Row],[Geo_ID]], GeoNameIndex[Geo ID], 0), 2)</f>
        <v>APAC</v>
      </c>
      <c r="F464" s="41" t="str">
        <f>"Q" &amp; ROUNDUP(MONTH(CompleteData[Date])/3, 0) &amp; " " &amp; YEAR(CompleteData[[#This Row],[Date]])</f>
        <v>Q1 2021</v>
      </c>
    </row>
    <row r="465" spans="1:6" x14ac:dyDescent="0.2">
      <c r="A465" s="11" t="s">
        <v>52</v>
      </c>
      <c r="B465" s="11">
        <v>43861</v>
      </c>
      <c r="C465" s="12">
        <v>6731</v>
      </c>
      <c r="D465" s="2" t="str">
        <f>VLOOKUP(CompleteData[[#This Row],[Client_ID]], GeoIDbyClientID[], 2,FALSE)</f>
        <v>GEO1001</v>
      </c>
      <c r="E465" s="2" t="str">
        <f>INDEX(GeoNameIndex[], MATCH(CompleteData[[#This Row],[Geo_ID]], GeoNameIndex[Geo ID], 0), 2)</f>
        <v>NAM</v>
      </c>
      <c r="F465" s="41" t="str">
        <f>"Q" &amp; ROUNDUP(MONTH(CompleteData[Date])/3, 0) &amp; " " &amp; YEAR(CompleteData[[#This Row],[Date]])</f>
        <v>Q1 2020</v>
      </c>
    </row>
    <row r="466" spans="1:6" x14ac:dyDescent="0.2">
      <c r="A466" s="11" t="s">
        <v>52</v>
      </c>
      <c r="B466" s="11">
        <v>43890</v>
      </c>
      <c r="C466" s="12">
        <v>5312</v>
      </c>
      <c r="D466" s="2" t="str">
        <f>VLOOKUP(CompleteData[[#This Row],[Client_ID]], GeoIDbyClientID[], 2,FALSE)</f>
        <v>GEO1001</v>
      </c>
      <c r="E466" s="2" t="str">
        <f>INDEX(GeoNameIndex[], MATCH(CompleteData[[#This Row],[Geo_ID]], GeoNameIndex[Geo ID], 0), 2)</f>
        <v>NAM</v>
      </c>
      <c r="F466" s="41" t="str">
        <f>"Q" &amp; ROUNDUP(MONTH(CompleteData[Date])/3, 0) &amp; " " &amp; YEAR(CompleteData[[#This Row],[Date]])</f>
        <v>Q1 2020</v>
      </c>
    </row>
    <row r="467" spans="1:6" x14ac:dyDescent="0.2">
      <c r="A467" s="11" t="s">
        <v>52</v>
      </c>
      <c r="B467" s="11">
        <v>43921</v>
      </c>
      <c r="C467" s="12">
        <v>8146</v>
      </c>
      <c r="D467" s="2" t="str">
        <f>VLOOKUP(CompleteData[[#This Row],[Client_ID]], GeoIDbyClientID[], 2,FALSE)</f>
        <v>GEO1001</v>
      </c>
      <c r="E467" s="2" t="str">
        <f>INDEX(GeoNameIndex[], MATCH(CompleteData[[#This Row],[Geo_ID]], GeoNameIndex[Geo ID], 0), 2)</f>
        <v>NAM</v>
      </c>
      <c r="F467" s="41" t="str">
        <f>"Q" &amp; ROUNDUP(MONTH(CompleteData[Date])/3, 0) &amp; " " &amp; YEAR(CompleteData[[#This Row],[Date]])</f>
        <v>Q1 2020</v>
      </c>
    </row>
    <row r="468" spans="1:6" x14ac:dyDescent="0.2">
      <c r="A468" s="11" t="s">
        <v>52</v>
      </c>
      <c r="B468" s="11">
        <v>43951</v>
      </c>
      <c r="C468" s="12">
        <v>7438</v>
      </c>
      <c r="D468" s="2" t="str">
        <f>VLOOKUP(CompleteData[[#This Row],[Client_ID]], GeoIDbyClientID[], 2,FALSE)</f>
        <v>GEO1001</v>
      </c>
      <c r="E468" s="2" t="str">
        <f>INDEX(GeoNameIndex[], MATCH(CompleteData[[#This Row],[Geo_ID]], GeoNameIndex[Geo ID], 0), 2)</f>
        <v>NAM</v>
      </c>
      <c r="F468" s="41" t="str">
        <f>"Q" &amp; ROUNDUP(MONTH(CompleteData[Date])/3, 0) &amp; " " &amp; YEAR(CompleteData[[#This Row],[Date]])</f>
        <v>Q2 2020</v>
      </c>
    </row>
    <row r="469" spans="1:6" x14ac:dyDescent="0.2">
      <c r="A469" s="11" t="s">
        <v>52</v>
      </c>
      <c r="B469" s="11">
        <v>43982</v>
      </c>
      <c r="C469" s="12">
        <v>8850</v>
      </c>
      <c r="D469" s="2" t="str">
        <f>VLOOKUP(CompleteData[[#This Row],[Client_ID]], GeoIDbyClientID[], 2,FALSE)</f>
        <v>GEO1001</v>
      </c>
      <c r="E469" s="2" t="str">
        <f>INDEX(GeoNameIndex[], MATCH(CompleteData[[#This Row],[Geo_ID]], GeoNameIndex[Geo ID], 0), 2)</f>
        <v>NAM</v>
      </c>
      <c r="F469" s="41" t="str">
        <f>"Q" &amp; ROUNDUP(MONTH(CompleteData[Date])/3, 0) &amp; " " &amp; YEAR(CompleteData[[#This Row],[Date]])</f>
        <v>Q2 2020</v>
      </c>
    </row>
    <row r="470" spans="1:6" x14ac:dyDescent="0.2">
      <c r="A470" s="11" t="s">
        <v>52</v>
      </c>
      <c r="B470" s="11">
        <v>44012</v>
      </c>
      <c r="C470" s="12">
        <v>4608</v>
      </c>
      <c r="D470" s="2" t="str">
        <f>VLOOKUP(CompleteData[[#This Row],[Client_ID]], GeoIDbyClientID[], 2,FALSE)</f>
        <v>GEO1001</v>
      </c>
      <c r="E470" s="2" t="str">
        <f>INDEX(GeoNameIndex[], MATCH(CompleteData[[#This Row],[Geo_ID]], GeoNameIndex[Geo ID], 0), 2)</f>
        <v>NAM</v>
      </c>
      <c r="F470" s="41" t="str">
        <f>"Q" &amp; ROUNDUP(MONTH(CompleteData[Date])/3, 0) &amp; " " &amp; YEAR(CompleteData[[#This Row],[Date]])</f>
        <v>Q2 2020</v>
      </c>
    </row>
    <row r="471" spans="1:6" x14ac:dyDescent="0.2">
      <c r="A471" s="11" t="s">
        <v>52</v>
      </c>
      <c r="B471" s="11">
        <v>44043</v>
      </c>
      <c r="C471" s="12">
        <v>6024</v>
      </c>
      <c r="D471" s="2" t="str">
        <f>VLOOKUP(CompleteData[[#This Row],[Client_ID]], GeoIDbyClientID[], 2,FALSE)</f>
        <v>GEO1001</v>
      </c>
      <c r="E471" s="2" t="str">
        <f>INDEX(GeoNameIndex[], MATCH(CompleteData[[#This Row],[Geo_ID]], GeoNameIndex[Geo ID], 0), 2)</f>
        <v>NAM</v>
      </c>
      <c r="F471" s="41" t="str">
        <f>"Q" &amp; ROUNDUP(MONTH(CompleteData[Date])/3, 0) &amp; " " &amp; YEAR(CompleteData[[#This Row],[Date]])</f>
        <v>Q3 2020</v>
      </c>
    </row>
    <row r="472" spans="1:6" x14ac:dyDescent="0.2">
      <c r="A472" s="11" t="s">
        <v>52</v>
      </c>
      <c r="B472" s="11">
        <v>44074</v>
      </c>
      <c r="C472" s="12">
        <v>3188</v>
      </c>
      <c r="D472" s="2" t="str">
        <f>VLOOKUP(CompleteData[[#This Row],[Client_ID]], GeoIDbyClientID[], 2,FALSE)</f>
        <v>GEO1001</v>
      </c>
      <c r="E472" s="2" t="str">
        <f>INDEX(GeoNameIndex[], MATCH(CompleteData[[#This Row],[Geo_ID]], GeoNameIndex[Geo ID], 0), 2)</f>
        <v>NAM</v>
      </c>
      <c r="F472" s="41" t="str">
        <f>"Q" &amp; ROUNDUP(MONTH(CompleteData[Date])/3, 0) &amp; " " &amp; YEAR(CompleteData[[#This Row],[Date]])</f>
        <v>Q3 2020</v>
      </c>
    </row>
    <row r="473" spans="1:6" x14ac:dyDescent="0.2">
      <c r="A473" s="11" t="s">
        <v>52</v>
      </c>
      <c r="B473" s="11">
        <v>44104</v>
      </c>
      <c r="C473" s="12">
        <v>5313</v>
      </c>
      <c r="D473" s="2" t="str">
        <f>VLOOKUP(CompleteData[[#This Row],[Client_ID]], GeoIDbyClientID[], 2,FALSE)</f>
        <v>GEO1001</v>
      </c>
      <c r="E473" s="2" t="str">
        <f>INDEX(GeoNameIndex[], MATCH(CompleteData[[#This Row],[Geo_ID]], GeoNameIndex[Geo ID], 0), 2)</f>
        <v>NAM</v>
      </c>
      <c r="F473" s="41" t="str">
        <f>"Q" &amp; ROUNDUP(MONTH(CompleteData[Date])/3, 0) &amp; " " &amp; YEAR(CompleteData[[#This Row],[Date]])</f>
        <v>Q3 2020</v>
      </c>
    </row>
    <row r="474" spans="1:6" x14ac:dyDescent="0.2">
      <c r="A474" s="11" t="s">
        <v>52</v>
      </c>
      <c r="B474" s="11">
        <v>44135</v>
      </c>
      <c r="C474" s="12">
        <v>3897</v>
      </c>
      <c r="D474" s="2" t="str">
        <f>VLOOKUP(CompleteData[[#This Row],[Client_ID]], GeoIDbyClientID[], 2,FALSE)</f>
        <v>GEO1001</v>
      </c>
      <c r="E474" s="2" t="str">
        <f>INDEX(GeoNameIndex[], MATCH(CompleteData[[#This Row],[Geo_ID]], GeoNameIndex[Geo ID], 0), 2)</f>
        <v>NAM</v>
      </c>
      <c r="F474" s="41" t="str">
        <f>"Q" &amp; ROUNDUP(MONTH(CompleteData[Date])/3, 0) &amp; " " &amp; YEAR(CompleteData[[#This Row],[Date]])</f>
        <v>Q4 2020</v>
      </c>
    </row>
    <row r="475" spans="1:6" x14ac:dyDescent="0.2">
      <c r="A475" s="11" t="s">
        <v>52</v>
      </c>
      <c r="B475" s="11">
        <v>44165</v>
      </c>
      <c r="C475" s="12">
        <v>6730</v>
      </c>
      <c r="D475" s="2" t="str">
        <f>VLOOKUP(CompleteData[[#This Row],[Client_ID]], GeoIDbyClientID[], 2,FALSE)</f>
        <v>GEO1001</v>
      </c>
      <c r="E475" s="2" t="str">
        <f>INDEX(GeoNameIndex[], MATCH(CompleteData[[#This Row],[Geo_ID]], GeoNameIndex[Geo ID], 0), 2)</f>
        <v>NAM</v>
      </c>
      <c r="F475" s="41" t="str">
        <f>"Q" &amp; ROUNDUP(MONTH(CompleteData[Date])/3, 0) &amp; " " &amp; YEAR(CompleteData[[#This Row],[Date]])</f>
        <v>Q4 2020</v>
      </c>
    </row>
    <row r="476" spans="1:6" x14ac:dyDescent="0.2">
      <c r="A476" s="11" t="s">
        <v>52</v>
      </c>
      <c r="B476" s="11">
        <v>44196</v>
      </c>
      <c r="C476" s="12">
        <v>4607</v>
      </c>
      <c r="D476" s="2" t="str">
        <f>VLOOKUP(CompleteData[[#This Row],[Client_ID]], GeoIDbyClientID[], 2,FALSE)</f>
        <v>GEO1001</v>
      </c>
      <c r="E476" s="2" t="str">
        <f>INDEX(GeoNameIndex[], MATCH(CompleteData[[#This Row],[Geo_ID]], GeoNameIndex[Geo ID], 0), 2)</f>
        <v>NAM</v>
      </c>
      <c r="F476" s="41" t="str">
        <f>"Q" &amp; ROUNDUP(MONTH(CompleteData[Date])/3, 0) &amp; " " &amp; YEAR(CompleteData[[#This Row],[Date]])</f>
        <v>Q4 2020</v>
      </c>
    </row>
    <row r="477" spans="1:6" x14ac:dyDescent="0.2">
      <c r="A477" s="11" t="s">
        <v>52</v>
      </c>
      <c r="B477" s="11">
        <v>44377</v>
      </c>
      <c r="C477" s="12">
        <v>4556</v>
      </c>
      <c r="D477" s="2" t="str">
        <f>VLOOKUP(CompleteData[[#This Row],[Client_ID]], GeoIDbyClientID[], 2,FALSE)</f>
        <v>GEO1001</v>
      </c>
      <c r="E477" s="2" t="str">
        <f>INDEX(GeoNameIndex[], MATCH(CompleteData[[#This Row],[Geo_ID]], GeoNameIndex[Geo ID], 0), 2)</f>
        <v>NAM</v>
      </c>
      <c r="F477" s="41" t="str">
        <f>"Q" &amp; ROUNDUP(MONTH(CompleteData[Date])/3, 0) &amp; " " &amp; YEAR(CompleteData[[#This Row],[Date]])</f>
        <v>Q2 2021</v>
      </c>
    </row>
    <row r="478" spans="1:6" x14ac:dyDescent="0.2">
      <c r="A478" s="11" t="s">
        <v>52</v>
      </c>
      <c r="B478" s="11">
        <v>44347</v>
      </c>
      <c r="C478" s="12">
        <v>8806</v>
      </c>
      <c r="D478" s="2" t="str">
        <f>VLOOKUP(CompleteData[[#This Row],[Client_ID]], GeoIDbyClientID[], 2,FALSE)</f>
        <v>GEO1001</v>
      </c>
      <c r="E478" s="2" t="str">
        <f>INDEX(GeoNameIndex[], MATCH(CompleteData[[#This Row],[Geo_ID]], GeoNameIndex[Geo ID], 0), 2)</f>
        <v>NAM</v>
      </c>
      <c r="F478" s="41" t="str">
        <f>"Q" &amp; ROUNDUP(MONTH(CompleteData[Date])/3, 0) &amp; " " &amp; YEAR(CompleteData[[#This Row],[Date]])</f>
        <v>Q2 2021</v>
      </c>
    </row>
    <row r="479" spans="1:6" x14ac:dyDescent="0.2">
      <c r="A479" s="11" t="s">
        <v>52</v>
      </c>
      <c r="B479" s="11">
        <v>44316</v>
      </c>
      <c r="C479" s="12">
        <v>7735</v>
      </c>
      <c r="D479" s="2" t="str">
        <f>VLOOKUP(CompleteData[[#This Row],[Client_ID]], GeoIDbyClientID[], 2,FALSE)</f>
        <v>GEO1001</v>
      </c>
      <c r="E479" s="2" t="str">
        <f>INDEX(GeoNameIndex[], MATCH(CompleteData[[#This Row],[Geo_ID]], GeoNameIndex[Geo ID], 0), 2)</f>
        <v>NAM</v>
      </c>
      <c r="F479" s="41" t="str">
        <f>"Q" &amp; ROUNDUP(MONTH(CompleteData[Date])/3, 0) &amp; " " &amp; YEAR(CompleteData[[#This Row],[Date]])</f>
        <v>Q2 2021</v>
      </c>
    </row>
    <row r="480" spans="1:6" x14ac:dyDescent="0.2">
      <c r="A480" s="11" t="s">
        <v>52</v>
      </c>
      <c r="B480" s="11">
        <v>44286</v>
      </c>
      <c r="C480" s="12">
        <v>8064</v>
      </c>
      <c r="D480" s="2" t="str">
        <f>VLOOKUP(CompleteData[[#This Row],[Client_ID]], GeoIDbyClientID[], 2,FALSE)</f>
        <v>GEO1001</v>
      </c>
      <c r="E480" s="2" t="str">
        <f>INDEX(GeoNameIndex[], MATCH(CompleteData[[#This Row],[Geo_ID]], GeoNameIndex[Geo ID], 0), 2)</f>
        <v>NAM</v>
      </c>
      <c r="F480" s="41" t="str">
        <f>"Q" &amp; ROUNDUP(MONTH(CompleteData[Date])/3, 0) &amp; " " &amp; YEAR(CompleteData[[#This Row],[Date]])</f>
        <v>Q1 2021</v>
      </c>
    </row>
    <row r="481" spans="1:6" x14ac:dyDescent="0.2">
      <c r="A481" s="11" t="s">
        <v>52</v>
      </c>
      <c r="B481" s="11">
        <v>44255</v>
      </c>
      <c r="C481" s="12">
        <v>5257</v>
      </c>
      <c r="D481" s="2" t="str">
        <f>VLOOKUP(CompleteData[[#This Row],[Client_ID]], GeoIDbyClientID[], 2,FALSE)</f>
        <v>GEO1001</v>
      </c>
      <c r="E481" s="2" t="str">
        <f>INDEX(GeoNameIndex[], MATCH(CompleteData[[#This Row],[Geo_ID]], GeoNameIndex[Geo ID], 0), 2)</f>
        <v>NAM</v>
      </c>
      <c r="F481" s="41" t="str">
        <f>"Q" &amp; ROUNDUP(MONTH(CompleteData[Date])/3, 0) &amp; " " &amp; YEAR(CompleteData[[#This Row],[Date]])</f>
        <v>Q1 2021</v>
      </c>
    </row>
    <row r="482" spans="1:6" x14ac:dyDescent="0.2">
      <c r="A482" s="11" t="s">
        <v>52</v>
      </c>
      <c r="B482" s="11">
        <v>44227</v>
      </c>
      <c r="C482" s="12">
        <v>6996</v>
      </c>
      <c r="D482" s="2" t="str">
        <f>VLOOKUP(CompleteData[[#This Row],[Client_ID]], GeoIDbyClientID[], 2,FALSE)</f>
        <v>GEO1001</v>
      </c>
      <c r="E482" s="2" t="str">
        <f>INDEX(GeoNameIndex[], MATCH(CompleteData[[#This Row],[Geo_ID]], GeoNameIndex[Geo ID], 0), 2)</f>
        <v>NAM</v>
      </c>
      <c r="F482" s="41" t="str">
        <f>"Q" &amp; ROUNDUP(MONTH(CompleteData[Date])/3, 0) &amp; " " &amp; YEAR(CompleteData[[#This Row],[Date]])</f>
        <v>Q1 2021</v>
      </c>
    </row>
    <row r="483" spans="1:6" x14ac:dyDescent="0.2">
      <c r="A483" s="11" t="s">
        <v>37</v>
      </c>
      <c r="B483" s="11">
        <v>43861</v>
      </c>
      <c r="C483" s="12">
        <v>1087</v>
      </c>
      <c r="D483" s="2" t="str">
        <f>VLOOKUP(CompleteData[[#This Row],[Client_ID]], GeoIDbyClientID[], 2,FALSE)</f>
        <v>GEO1001</v>
      </c>
      <c r="E483" s="2" t="str">
        <f>INDEX(GeoNameIndex[], MATCH(CompleteData[[#This Row],[Geo_ID]], GeoNameIndex[Geo ID], 0), 2)</f>
        <v>NAM</v>
      </c>
      <c r="F483" s="41" t="str">
        <f>"Q" &amp; ROUNDUP(MONTH(CompleteData[Date])/3, 0) &amp; " " &amp; YEAR(CompleteData[[#This Row],[Date]])</f>
        <v>Q1 2020</v>
      </c>
    </row>
    <row r="484" spans="1:6" x14ac:dyDescent="0.2">
      <c r="A484" s="11" t="s">
        <v>37</v>
      </c>
      <c r="B484" s="11">
        <v>43890</v>
      </c>
      <c r="C484" s="12">
        <v>1224</v>
      </c>
      <c r="D484" s="2" t="str">
        <f>VLOOKUP(CompleteData[[#This Row],[Client_ID]], GeoIDbyClientID[], 2,FALSE)</f>
        <v>GEO1001</v>
      </c>
      <c r="E484" s="2" t="str">
        <f>INDEX(GeoNameIndex[], MATCH(CompleteData[[#This Row],[Geo_ID]], GeoNameIndex[Geo ID], 0), 2)</f>
        <v>NAM</v>
      </c>
      <c r="F484" s="41" t="str">
        <f>"Q" &amp; ROUNDUP(MONTH(CompleteData[Date])/3, 0) &amp; " " &amp; YEAR(CompleteData[[#This Row],[Date]])</f>
        <v>Q1 2020</v>
      </c>
    </row>
    <row r="485" spans="1:6" x14ac:dyDescent="0.2">
      <c r="A485" s="11" t="s">
        <v>37</v>
      </c>
      <c r="B485" s="11">
        <v>43921</v>
      </c>
      <c r="C485" s="12">
        <v>1362</v>
      </c>
      <c r="D485" s="2" t="str">
        <f>VLOOKUP(CompleteData[[#This Row],[Client_ID]], GeoIDbyClientID[], 2,FALSE)</f>
        <v>GEO1001</v>
      </c>
      <c r="E485" s="2" t="str">
        <f>INDEX(GeoNameIndex[], MATCH(CompleteData[[#This Row],[Geo_ID]], GeoNameIndex[Geo ID], 0), 2)</f>
        <v>NAM</v>
      </c>
      <c r="F485" s="41" t="str">
        <f>"Q" &amp; ROUNDUP(MONTH(CompleteData[Date])/3, 0) &amp; " " &amp; YEAR(CompleteData[[#This Row],[Date]])</f>
        <v>Q1 2020</v>
      </c>
    </row>
    <row r="486" spans="1:6" x14ac:dyDescent="0.2">
      <c r="A486" s="11" t="s">
        <v>37</v>
      </c>
      <c r="B486" s="11">
        <v>43951</v>
      </c>
      <c r="C486" s="12">
        <v>1633</v>
      </c>
      <c r="D486" s="2" t="str">
        <f>VLOOKUP(CompleteData[[#This Row],[Client_ID]], GeoIDbyClientID[], 2,FALSE)</f>
        <v>GEO1001</v>
      </c>
      <c r="E486" s="2" t="str">
        <f>INDEX(GeoNameIndex[], MATCH(CompleteData[[#This Row],[Geo_ID]], GeoNameIndex[Geo ID], 0), 2)</f>
        <v>NAM</v>
      </c>
      <c r="F486" s="41" t="str">
        <f>"Q" &amp; ROUNDUP(MONTH(CompleteData[Date])/3, 0) &amp; " " &amp; YEAR(CompleteData[[#This Row],[Date]])</f>
        <v>Q2 2020</v>
      </c>
    </row>
    <row r="487" spans="1:6" x14ac:dyDescent="0.2">
      <c r="A487" s="11" t="s">
        <v>37</v>
      </c>
      <c r="B487" s="11">
        <v>43982</v>
      </c>
      <c r="C487" s="12">
        <v>1492</v>
      </c>
      <c r="D487" s="2" t="str">
        <f>VLOOKUP(CompleteData[[#This Row],[Client_ID]], GeoIDbyClientID[], 2,FALSE)</f>
        <v>GEO1001</v>
      </c>
      <c r="E487" s="2" t="str">
        <f>INDEX(GeoNameIndex[], MATCH(CompleteData[[#This Row],[Geo_ID]], GeoNameIndex[Geo ID], 0), 2)</f>
        <v>NAM</v>
      </c>
      <c r="F487" s="41" t="str">
        <f>"Q" &amp; ROUNDUP(MONTH(CompleteData[Date])/3, 0) &amp; " " &amp; YEAR(CompleteData[[#This Row],[Date]])</f>
        <v>Q2 2020</v>
      </c>
    </row>
    <row r="488" spans="1:6" x14ac:dyDescent="0.2">
      <c r="A488" s="11" t="s">
        <v>37</v>
      </c>
      <c r="B488" s="11">
        <v>44012</v>
      </c>
      <c r="C488" s="12">
        <v>1091</v>
      </c>
      <c r="D488" s="2" t="str">
        <f>VLOOKUP(CompleteData[[#This Row],[Client_ID]], GeoIDbyClientID[], 2,FALSE)</f>
        <v>GEO1001</v>
      </c>
      <c r="E488" s="2" t="str">
        <f>INDEX(GeoNameIndex[], MATCH(CompleteData[[#This Row],[Geo_ID]], GeoNameIndex[Geo ID], 0), 2)</f>
        <v>NAM</v>
      </c>
      <c r="F488" s="41" t="str">
        <f>"Q" &amp; ROUNDUP(MONTH(CompleteData[Date])/3, 0) &amp; " " &amp; YEAR(CompleteData[[#This Row],[Date]])</f>
        <v>Q2 2020</v>
      </c>
    </row>
    <row r="489" spans="1:6" x14ac:dyDescent="0.2">
      <c r="A489" s="11" t="s">
        <v>37</v>
      </c>
      <c r="B489" s="11">
        <v>44043</v>
      </c>
      <c r="C489" s="12">
        <v>950</v>
      </c>
      <c r="D489" s="2" t="str">
        <f>VLOOKUP(CompleteData[[#This Row],[Client_ID]], GeoIDbyClientID[], 2,FALSE)</f>
        <v>GEO1001</v>
      </c>
      <c r="E489" s="2" t="str">
        <f>INDEX(GeoNameIndex[], MATCH(CompleteData[[#This Row],[Geo_ID]], GeoNameIndex[Geo ID], 0), 2)</f>
        <v>NAM</v>
      </c>
      <c r="F489" s="41" t="str">
        <f>"Q" &amp; ROUNDUP(MONTH(CompleteData[Date])/3, 0) &amp; " " &amp; YEAR(CompleteData[[#This Row],[Date]])</f>
        <v>Q3 2020</v>
      </c>
    </row>
    <row r="490" spans="1:6" x14ac:dyDescent="0.2">
      <c r="A490" s="11" t="s">
        <v>37</v>
      </c>
      <c r="B490" s="11">
        <v>44074</v>
      </c>
      <c r="C490" s="12">
        <v>818</v>
      </c>
      <c r="D490" s="2" t="str">
        <f>VLOOKUP(CompleteData[[#This Row],[Client_ID]], GeoIDbyClientID[], 2,FALSE)</f>
        <v>GEO1001</v>
      </c>
      <c r="E490" s="2" t="str">
        <f>INDEX(GeoNameIndex[], MATCH(CompleteData[[#This Row],[Geo_ID]], GeoNameIndex[Geo ID], 0), 2)</f>
        <v>NAM</v>
      </c>
      <c r="F490" s="41" t="str">
        <f>"Q" &amp; ROUNDUP(MONTH(CompleteData[Date])/3, 0) &amp; " " &amp; YEAR(CompleteData[[#This Row],[Date]])</f>
        <v>Q3 2020</v>
      </c>
    </row>
    <row r="491" spans="1:6" x14ac:dyDescent="0.2">
      <c r="A491" s="11" t="s">
        <v>37</v>
      </c>
      <c r="B491" s="11">
        <v>44104</v>
      </c>
      <c r="C491" s="12">
        <v>820</v>
      </c>
      <c r="D491" s="2" t="str">
        <f>VLOOKUP(CompleteData[[#This Row],[Client_ID]], GeoIDbyClientID[], 2,FALSE)</f>
        <v>GEO1001</v>
      </c>
      <c r="E491" s="2" t="str">
        <f>INDEX(GeoNameIndex[], MATCH(CompleteData[[#This Row],[Geo_ID]], GeoNameIndex[Geo ID], 0), 2)</f>
        <v>NAM</v>
      </c>
      <c r="F491" s="41" t="str">
        <f>"Q" &amp; ROUNDUP(MONTH(CompleteData[Date])/3, 0) &amp; " " &amp; YEAR(CompleteData[[#This Row],[Date]])</f>
        <v>Q3 2020</v>
      </c>
    </row>
    <row r="492" spans="1:6" x14ac:dyDescent="0.2">
      <c r="A492" s="11" t="s">
        <v>37</v>
      </c>
      <c r="B492" s="11">
        <v>44135</v>
      </c>
      <c r="C492" s="12">
        <v>954</v>
      </c>
      <c r="D492" s="2" t="str">
        <f>VLOOKUP(CompleteData[[#This Row],[Client_ID]], GeoIDbyClientID[], 2,FALSE)</f>
        <v>GEO1001</v>
      </c>
      <c r="E492" s="2" t="str">
        <f>INDEX(GeoNameIndex[], MATCH(CompleteData[[#This Row],[Geo_ID]], GeoNameIndex[Geo ID], 0), 2)</f>
        <v>NAM</v>
      </c>
      <c r="F492" s="41" t="str">
        <f>"Q" &amp; ROUNDUP(MONTH(CompleteData[Date])/3, 0) &amp; " " &amp; YEAR(CompleteData[[#This Row],[Date]])</f>
        <v>Q4 2020</v>
      </c>
    </row>
    <row r="493" spans="1:6" x14ac:dyDescent="0.2">
      <c r="A493" s="11" t="s">
        <v>37</v>
      </c>
      <c r="B493" s="11">
        <v>44165</v>
      </c>
      <c r="C493" s="12">
        <v>1086</v>
      </c>
      <c r="D493" s="2" t="str">
        <f>VLOOKUP(CompleteData[[#This Row],[Client_ID]], GeoIDbyClientID[], 2,FALSE)</f>
        <v>GEO1001</v>
      </c>
      <c r="E493" s="2" t="str">
        <f>INDEX(GeoNameIndex[], MATCH(CompleteData[[#This Row],[Geo_ID]], GeoNameIndex[Geo ID], 0), 2)</f>
        <v>NAM</v>
      </c>
      <c r="F493" s="41" t="str">
        <f>"Q" &amp; ROUNDUP(MONTH(CompleteData[Date])/3, 0) &amp; " " &amp; YEAR(CompleteData[[#This Row],[Date]])</f>
        <v>Q4 2020</v>
      </c>
    </row>
    <row r="494" spans="1:6" x14ac:dyDescent="0.2">
      <c r="A494" s="11" t="s">
        <v>37</v>
      </c>
      <c r="B494" s="11">
        <v>44196</v>
      </c>
      <c r="C494" s="12">
        <v>1091</v>
      </c>
      <c r="D494" s="2" t="str">
        <f>VLOOKUP(CompleteData[[#This Row],[Client_ID]], GeoIDbyClientID[], 2,FALSE)</f>
        <v>GEO1001</v>
      </c>
      <c r="E494" s="2" t="str">
        <f>INDEX(GeoNameIndex[], MATCH(CompleteData[[#This Row],[Geo_ID]], GeoNameIndex[Geo ID], 0), 2)</f>
        <v>NAM</v>
      </c>
      <c r="F494" s="41" t="str">
        <f>"Q" &amp; ROUNDUP(MONTH(CompleteData[Date])/3, 0) &amp; " " &amp; YEAR(CompleteData[[#This Row],[Date]])</f>
        <v>Q4 2020</v>
      </c>
    </row>
    <row r="495" spans="1:6" x14ac:dyDescent="0.2">
      <c r="A495" s="11" t="s">
        <v>37</v>
      </c>
      <c r="B495" s="11">
        <v>44316</v>
      </c>
      <c r="C495" s="12">
        <v>1614</v>
      </c>
      <c r="D495" s="2" t="str">
        <f>VLOOKUP(CompleteData[[#This Row],[Client_ID]], GeoIDbyClientID[], 2,FALSE)</f>
        <v>GEO1001</v>
      </c>
      <c r="E495" s="2" t="str">
        <f>INDEX(GeoNameIndex[], MATCH(CompleteData[[#This Row],[Geo_ID]], GeoNameIndex[Geo ID], 0), 2)</f>
        <v>NAM</v>
      </c>
      <c r="F495" s="41" t="str">
        <f>"Q" &amp; ROUNDUP(MONTH(CompleteData[Date])/3, 0) &amp; " " &amp; YEAR(CompleteData[[#This Row],[Date]])</f>
        <v>Q2 2021</v>
      </c>
    </row>
    <row r="496" spans="1:6" x14ac:dyDescent="0.2">
      <c r="A496" s="11" t="s">
        <v>37</v>
      </c>
      <c r="B496" s="11">
        <v>44286</v>
      </c>
      <c r="C496" s="12">
        <v>1426</v>
      </c>
      <c r="D496" s="2" t="str">
        <f>VLOOKUP(CompleteData[[#This Row],[Client_ID]], GeoIDbyClientID[], 2,FALSE)</f>
        <v>GEO1001</v>
      </c>
      <c r="E496" s="2" t="str">
        <f>INDEX(GeoNameIndex[], MATCH(CompleteData[[#This Row],[Geo_ID]], GeoNameIndex[Geo ID], 0), 2)</f>
        <v>NAM</v>
      </c>
      <c r="F496" s="41" t="str">
        <f>"Q" &amp; ROUNDUP(MONTH(CompleteData[Date])/3, 0) &amp; " " &amp; YEAR(CompleteData[[#This Row],[Date]])</f>
        <v>Q1 2021</v>
      </c>
    </row>
    <row r="497" spans="1:6" x14ac:dyDescent="0.2">
      <c r="A497" s="11" t="s">
        <v>37</v>
      </c>
      <c r="B497" s="11">
        <v>44255</v>
      </c>
      <c r="C497" s="12">
        <v>1220</v>
      </c>
      <c r="D497" s="2" t="str">
        <f>VLOOKUP(CompleteData[[#This Row],[Client_ID]], GeoIDbyClientID[], 2,FALSE)</f>
        <v>GEO1001</v>
      </c>
      <c r="E497" s="2" t="str">
        <f>INDEX(GeoNameIndex[], MATCH(CompleteData[[#This Row],[Geo_ID]], GeoNameIndex[Geo ID], 0), 2)</f>
        <v>NAM</v>
      </c>
      <c r="F497" s="41" t="str">
        <f>"Q" &amp; ROUNDUP(MONTH(CompleteData[Date])/3, 0) &amp; " " &amp; YEAR(CompleteData[[#This Row],[Date]])</f>
        <v>Q1 2021</v>
      </c>
    </row>
    <row r="498" spans="1:6" x14ac:dyDescent="0.2">
      <c r="A498" s="11" t="s">
        <v>37</v>
      </c>
      <c r="B498" s="11">
        <v>44227</v>
      </c>
      <c r="C498" s="12">
        <v>1113</v>
      </c>
      <c r="D498" s="2" t="str">
        <f>VLOOKUP(CompleteData[[#This Row],[Client_ID]], GeoIDbyClientID[], 2,FALSE)</f>
        <v>GEO1001</v>
      </c>
      <c r="E498" s="2" t="str">
        <f>INDEX(GeoNameIndex[], MATCH(CompleteData[[#This Row],[Geo_ID]], GeoNameIndex[Geo ID], 0), 2)</f>
        <v>NAM</v>
      </c>
      <c r="F498" s="41" t="str">
        <f>"Q" &amp; ROUNDUP(MONTH(CompleteData[Date])/3, 0) &amp; " " &amp; YEAR(CompleteData[[#This Row],[Date]])</f>
        <v>Q1 2021</v>
      </c>
    </row>
    <row r="499" spans="1:6" x14ac:dyDescent="0.2">
      <c r="A499" s="11" t="s">
        <v>11</v>
      </c>
      <c r="B499" s="11">
        <v>43861</v>
      </c>
      <c r="C499" s="12">
        <v>303</v>
      </c>
      <c r="D499" s="2" t="str">
        <f>VLOOKUP(CompleteData[[#This Row],[Client_ID]], GeoIDbyClientID[], 2,FALSE)</f>
        <v>GEO1004</v>
      </c>
      <c r="E499" s="2" t="str">
        <f>INDEX(GeoNameIndex[], MATCH(CompleteData[[#This Row],[Geo_ID]], GeoNameIndex[Geo ID], 0), 2)</f>
        <v>LATAM</v>
      </c>
      <c r="F499" s="41" t="str">
        <f>"Q" &amp; ROUNDUP(MONTH(CompleteData[Date])/3, 0) &amp; " " &amp; YEAR(CompleteData[[#This Row],[Date]])</f>
        <v>Q1 2020</v>
      </c>
    </row>
    <row r="500" spans="1:6" x14ac:dyDescent="0.2">
      <c r="A500" s="11" t="s">
        <v>11</v>
      </c>
      <c r="B500" s="11">
        <v>43890</v>
      </c>
      <c r="C500" s="12">
        <v>304</v>
      </c>
      <c r="D500" s="2" t="str">
        <f>VLOOKUP(CompleteData[[#This Row],[Client_ID]], GeoIDbyClientID[], 2,FALSE)</f>
        <v>GEO1004</v>
      </c>
      <c r="E500" s="2" t="str">
        <f>INDEX(GeoNameIndex[], MATCH(CompleteData[[#This Row],[Geo_ID]], GeoNameIndex[Geo ID], 0), 2)</f>
        <v>LATAM</v>
      </c>
      <c r="F500" s="41" t="str">
        <f>"Q" &amp; ROUNDUP(MONTH(CompleteData[Date])/3, 0) &amp; " " &amp; YEAR(CompleteData[[#This Row],[Date]])</f>
        <v>Q1 2020</v>
      </c>
    </row>
    <row r="501" spans="1:6" x14ac:dyDescent="0.2">
      <c r="A501" s="11" t="s">
        <v>11</v>
      </c>
      <c r="B501" s="11">
        <v>43921</v>
      </c>
      <c r="C501" s="12">
        <v>375</v>
      </c>
      <c r="D501" s="2" t="str">
        <f>VLOOKUP(CompleteData[[#This Row],[Client_ID]], GeoIDbyClientID[], 2,FALSE)</f>
        <v>GEO1004</v>
      </c>
      <c r="E501" s="2" t="str">
        <f>INDEX(GeoNameIndex[], MATCH(CompleteData[[#This Row],[Geo_ID]], GeoNameIndex[Geo ID], 0), 2)</f>
        <v>LATAM</v>
      </c>
      <c r="F501" s="41" t="str">
        <f>"Q" &amp; ROUNDUP(MONTH(CompleteData[Date])/3, 0) &amp; " " &amp; YEAR(CompleteData[[#This Row],[Date]])</f>
        <v>Q1 2020</v>
      </c>
    </row>
    <row r="502" spans="1:6" x14ac:dyDescent="0.2">
      <c r="A502" s="11" t="s">
        <v>11</v>
      </c>
      <c r="B502" s="11">
        <v>43951</v>
      </c>
      <c r="C502" s="12">
        <v>407</v>
      </c>
      <c r="D502" s="2" t="str">
        <f>VLOOKUP(CompleteData[[#This Row],[Client_ID]], GeoIDbyClientID[], 2,FALSE)</f>
        <v>GEO1004</v>
      </c>
      <c r="E502" s="2" t="str">
        <f>INDEX(GeoNameIndex[], MATCH(CompleteData[[#This Row],[Geo_ID]], GeoNameIndex[Geo ID], 0), 2)</f>
        <v>LATAM</v>
      </c>
      <c r="F502" s="41" t="str">
        <f>"Q" &amp; ROUNDUP(MONTH(CompleteData[Date])/3, 0) &amp; " " &amp; YEAR(CompleteData[[#This Row],[Date]])</f>
        <v>Q2 2020</v>
      </c>
    </row>
    <row r="503" spans="1:6" x14ac:dyDescent="0.2">
      <c r="A503" s="11" t="s">
        <v>11</v>
      </c>
      <c r="B503" s="11">
        <v>43982</v>
      </c>
      <c r="C503" s="12">
        <v>405</v>
      </c>
      <c r="D503" s="2" t="str">
        <f>VLOOKUP(CompleteData[[#This Row],[Client_ID]], GeoIDbyClientID[], 2,FALSE)</f>
        <v>GEO1004</v>
      </c>
      <c r="E503" s="2" t="str">
        <f>INDEX(GeoNameIndex[], MATCH(CompleteData[[#This Row],[Geo_ID]], GeoNameIndex[Geo ID], 0), 2)</f>
        <v>LATAM</v>
      </c>
      <c r="F503" s="41" t="str">
        <f>"Q" &amp; ROUNDUP(MONTH(CompleteData[Date])/3, 0) &amp; " " &amp; YEAR(CompleteData[[#This Row],[Date]])</f>
        <v>Q2 2020</v>
      </c>
    </row>
    <row r="504" spans="1:6" x14ac:dyDescent="0.2">
      <c r="A504" s="11" t="s">
        <v>11</v>
      </c>
      <c r="B504" s="11">
        <v>44012</v>
      </c>
      <c r="C504" s="12">
        <v>267</v>
      </c>
      <c r="D504" s="2" t="str">
        <f>VLOOKUP(CompleteData[[#This Row],[Client_ID]], GeoIDbyClientID[], 2,FALSE)</f>
        <v>GEO1004</v>
      </c>
      <c r="E504" s="2" t="str">
        <f>INDEX(GeoNameIndex[], MATCH(CompleteData[[#This Row],[Geo_ID]], GeoNameIndex[Geo ID], 0), 2)</f>
        <v>LATAM</v>
      </c>
      <c r="F504" s="41" t="str">
        <f>"Q" &amp; ROUNDUP(MONTH(CompleteData[Date])/3, 0) &amp; " " &amp; YEAR(CompleteData[[#This Row],[Date]])</f>
        <v>Q2 2020</v>
      </c>
    </row>
    <row r="505" spans="1:6" x14ac:dyDescent="0.2">
      <c r="A505" s="11" t="s">
        <v>11</v>
      </c>
      <c r="B505" s="11">
        <v>44043</v>
      </c>
      <c r="C505" s="12">
        <v>264</v>
      </c>
      <c r="D505" s="2" t="str">
        <f>VLOOKUP(CompleteData[[#This Row],[Client_ID]], GeoIDbyClientID[], 2,FALSE)</f>
        <v>GEO1004</v>
      </c>
      <c r="E505" s="2" t="str">
        <f>INDEX(GeoNameIndex[], MATCH(CompleteData[[#This Row],[Geo_ID]], GeoNameIndex[Geo ID], 0), 2)</f>
        <v>LATAM</v>
      </c>
      <c r="F505" s="41" t="str">
        <f>"Q" &amp; ROUNDUP(MONTH(CompleteData[Date])/3, 0) &amp; " " &amp; YEAR(CompleteData[[#This Row],[Date]])</f>
        <v>Q3 2020</v>
      </c>
    </row>
    <row r="506" spans="1:6" x14ac:dyDescent="0.2">
      <c r="A506" s="11" t="s">
        <v>11</v>
      </c>
      <c r="B506" s="11">
        <v>44074</v>
      </c>
      <c r="C506" s="12">
        <v>195</v>
      </c>
      <c r="D506" s="2" t="str">
        <f>VLOOKUP(CompleteData[[#This Row],[Client_ID]], GeoIDbyClientID[], 2,FALSE)</f>
        <v>GEO1004</v>
      </c>
      <c r="E506" s="2" t="str">
        <f>INDEX(GeoNameIndex[], MATCH(CompleteData[[#This Row],[Geo_ID]], GeoNameIndex[Geo ID], 0), 2)</f>
        <v>LATAM</v>
      </c>
      <c r="F506" s="41" t="str">
        <f>"Q" &amp; ROUNDUP(MONTH(CompleteData[Date])/3, 0) &amp; " " &amp; YEAR(CompleteData[[#This Row],[Date]])</f>
        <v>Q3 2020</v>
      </c>
    </row>
    <row r="507" spans="1:6" x14ac:dyDescent="0.2">
      <c r="A507" s="11" t="s">
        <v>11</v>
      </c>
      <c r="B507" s="11">
        <v>44104</v>
      </c>
      <c r="C507" s="12">
        <v>232</v>
      </c>
      <c r="D507" s="2" t="str">
        <f>VLOOKUP(CompleteData[[#This Row],[Client_ID]], GeoIDbyClientID[], 2,FALSE)</f>
        <v>GEO1004</v>
      </c>
      <c r="E507" s="2" t="str">
        <f>INDEX(GeoNameIndex[], MATCH(CompleteData[[#This Row],[Geo_ID]], GeoNameIndex[Geo ID], 0), 2)</f>
        <v>LATAM</v>
      </c>
      <c r="F507" s="41" t="str">
        <f>"Q" &amp; ROUNDUP(MONTH(CompleteData[Date])/3, 0) &amp; " " &amp; YEAR(CompleteData[[#This Row],[Date]])</f>
        <v>Q3 2020</v>
      </c>
    </row>
    <row r="508" spans="1:6" x14ac:dyDescent="0.2">
      <c r="A508" s="11" t="s">
        <v>11</v>
      </c>
      <c r="B508" s="11">
        <v>44135</v>
      </c>
      <c r="C508" s="12">
        <v>233</v>
      </c>
      <c r="D508" s="2" t="str">
        <f>VLOOKUP(CompleteData[[#This Row],[Client_ID]], GeoIDbyClientID[], 2,FALSE)</f>
        <v>GEO1004</v>
      </c>
      <c r="E508" s="2" t="str">
        <f>INDEX(GeoNameIndex[], MATCH(CompleteData[[#This Row],[Geo_ID]], GeoNameIndex[Geo ID], 0), 2)</f>
        <v>LATAM</v>
      </c>
      <c r="F508" s="41" t="str">
        <f>"Q" &amp; ROUNDUP(MONTH(CompleteData[Date])/3, 0) &amp; " " &amp; YEAR(CompleteData[[#This Row],[Date]])</f>
        <v>Q4 2020</v>
      </c>
    </row>
    <row r="509" spans="1:6" x14ac:dyDescent="0.2">
      <c r="A509" s="11" t="s">
        <v>11</v>
      </c>
      <c r="B509" s="11">
        <v>44165</v>
      </c>
      <c r="C509" s="12">
        <v>306</v>
      </c>
      <c r="D509" s="2" t="str">
        <f>VLOOKUP(CompleteData[[#This Row],[Client_ID]], GeoIDbyClientID[], 2,FALSE)</f>
        <v>GEO1004</v>
      </c>
      <c r="E509" s="2" t="str">
        <f>INDEX(GeoNameIndex[], MATCH(CompleteData[[#This Row],[Geo_ID]], GeoNameIndex[Geo ID], 0), 2)</f>
        <v>LATAM</v>
      </c>
      <c r="F509" s="41" t="str">
        <f>"Q" &amp; ROUNDUP(MONTH(CompleteData[Date])/3, 0) &amp; " " &amp; YEAR(CompleteData[[#This Row],[Date]])</f>
        <v>Q4 2020</v>
      </c>
    </row>
    <row r="510" spans="1:6" x14ac:dyDescent="0.2">
      <c r="A510" s="11" t="s">
        <v>11</v>
      </c>
      <c r="B510" s="11">
        <v>44196</v>
      </c>
      <c r="C510" s="12">
        <v>267</v>
      </c>
      <c r="D510" s="2" t="str">
        <f>VLOOKUP(CompleteData[[#This Row],[Client_ID]], GeoIDbyClientID[], 2,FALSE)</f>
        <v>GEO1004</v>
      </c>
      <c r="E510" s="2" t="str">
        <f>INDEX(GeoNameIndex[], MATCH(CompleteData[[#This Row],[Geo_ID]], GeoNameIndex[Geo ID], 0), 2)</f>
        <v>LATAM</v>
      </c>
      <c r="F510" s="41" t="str">
        <f>"Q" &amp; ROUNDUP(MONTH(CompleteData[Date])/3, 0) &amp; " " &amp; YEAR(CompleteData[[#This Row],[Date]])</f>
        <v>Q4 2020</v>
      </c>
    </row>
    <row r="511" spans="1:6" x14ac:dyDescent="0.2">
      <c r="A511" s="11" t="s">
        <v>11</v>
      </c>
      <c r="B511" s="11">
        <v>44377</v>
      </c>
      <c r="C511" s="12">
        <v>261</v>
      </c>
      <c r="D511" s="2" t="str">
        <f>VLOOKUP(CompleteData[[#This Row],[Client_ID]], GeoIDbyClientID[], 2,FALSE)</f>
        <v>GEO1004</v>
      </c>
      <c r="E511" s="2" t="str">
        <f>INDEX(GeoNameIndex[], MATCH(CompleteData[[#This Row],[Geo_ID]], GeoNameIndex[Geo ID], 0), 2)</f>
        <v>LATAM</v>
      </c>
      <c r="F511" s="41" t="str">
        <f>"Q" &amp; ROUNDUP(MONTH(CompleteData[Date])/3, 0) &amp; " " &amp; YEAR(CompleteData[[#This Row],[Date]])</f>
        <v>Q2 2021</v>
      </c>
    </row>
    <row r="512" spans="1:6" x14ac:dyDescent="0.2">
      <c r="A512" s="11" t="s">
        <v>11</v>
      </c>
      <c r="B512" s="11">
        <v>44347</v>
      </c>
      <c r="C512" s="12">
        <v>405</v>
      </c>
      <c r="D512" s="2" t="str">
        <f>VLOOKUP(CompleteData[[#This Row],[Client_ID]], GeoIDbyClientID[], 2,FALSE)</f>
        <v>GEO1004</v>
      </c>
      <c r="E512" s="2" t="str">
        <f>INDEX(GeoNameIndex[], MATCH(CompleteData[[#This Row],[Geo_ID]], GeoNameIndex[Geo ID], 0), 2)</f>
        <v>LATAM</v>
      </c>
      <c r="F512" s="41" t="str">
        <f>"Q" &amp; ROUNDUP(MONTH(CompleteData[Date])/3, 0) &amp; " " &amp; YEAR(CompleteData[[#This Row],[Date]])</f>
        <v>Q2 2021</v>
      </c>
    </row>
    <row r="513" spans="1:6" x14ac:dyDescent="0.2">
      <c r="A513" s="11" t="s">
        <v>11</v>
      </c>
      <c r="B513" s="11">
        <v>44316</v>
      </c>
      <c r="C513" s="12">
        <v>422</v>
      </c>
      <c r="D513" s="2" t="str">
        <f>VLOOKUP(CompleteData[[#This Row],[Client_ID]], GeoIDbyClientID[], 2,FALSE)</f>
        <v>GEO1004</v>
      </c>
      <c r="E513" s="2" t="str">
        <f>INDEX(GeoNameIndex[], MATCH(CompleteData[[#This Row],[Geo_ID]], GeoNameIndex[Geo ID], 0), 2)</f>
        <v>LATAM</v>
      </c>
      <c r="F513" s="41" t="str">
        <f>"Q" &amp; ROUNDUP(MONTH(CompleteData[Date])/3, 0) &amp; " " &amp; YEAR(CompleteData[[#This Row],[Date]])</f>
        <v>Q2 2021</v>
      </c>
    </row>
    <row r="514" spans="1:6" x14ac:dyDescent="0.2">
      <c r="A514" s="11" t="s">
        <v>11</v>
      </c>
      <c r="B514" s="11">
        <v>44286</v>
      </c>
      <c r="C514" s="12">
        <v>390</v>
      </c>
      <c r="D514" s="2" t="str">
        <f>VLOOKUP(CompleteData[[#This Row],[Client_ID]], GeoIDbyClientID[], 2,FALSE)</f>
        <v>GEO1004</v>
      </c>
      <c r="E514" s="2" t="str">
        <f>INDEX(GeoNameIndex[], MATCH(CompleteData[[#This Row],[Geo_ID]], GeoNameIndex[Geo ID], 0), 2)</f>
        <v>LATAM</v>
      </c>
      <c r="F514" s="41" t="str">
        <f>"Q" &amp; ROUNDUP(MONTH(CompleteData[Date])/3, 0) &amp; " " &amp; YEAR(CompleteData[[#This Row],[Date]])</f>
        <v>Q1 2021</v>
      </c>
    </row>
    <row r="515" spans="1:6" x14ac:dyDescent="0.2">
      <c r="A515" s="11" t="s">
        <v>11</v>
      </c>
      <c r="B515" s="11">
        <v>44255</v>
      </c>
      <c r="C515" s="12">
        <v>304</v>
      </c>
      <c r="D515" s="2" t="str">
        <f>VLOOKUP(CompleteData[[#This Row],[Client_ID]], GeoIDbyClientID[], 2,FALSE)</f>
        <v>GEO1004</v>
      </c>
      <c r="E515" s="2" t="str">
        <f>INDEX(GeoNameIndex[], MATCH(CompleteData[[#This Row],[Geo_ID]], GeoNameIndex[Geo ID], 0), 2)</f>
        <v>LATAM</v>
      </c>
      <c r="F515" s="41" t="str">
        <f>"Q" &amp; ROUNDUP(MONTH(CompleteData[Date])/3, 0) &amp; " " &amp; YEAR(CompleteData[[#This Row],[Date]])</f>
        <v>Q1 2021</v>
      </c>
    </row>
    <row r="516" spans="1:6" x14ac:dyDescent="0.2">
      <c r="A516" s="11" t="s">
        <v>11</v>
      </c>
      <c r="B516" s="11">
        <v>44227</v>
      </c>
      <c r="C516" s="12">
        <v>302</v>
      </c>
      <c r="D516" s="2" t="str">
        <f>VLOOKUP(CompleteData[[#This Row],[Client_ID]], GeoIDbyClientID[], 2,FALSE)</f>
        <v>GEO1004</v>
      </c>
      <c r="E516" s="2" t="str">
        <f>INDEX(GeoNameIndex[], MATCH(CompleteData[[#This Row],[Geo_ID]], GeoNameIndex[Geo ID], 0), 2)</f>
        <v>LATAM</v>
      </c>
      <c r="F516" s="41" t="str">
        <f>"Q" &amp; ROUNDUP(MONTH(CompleteData[Date])/3, 0) &amp; " " &amp; YEAR(CompleteData[[#This Row],[Date]])</f>
        <v>Q1 2021</v>
      </c>
    </row>
    <row r="517" spans="1:6" x14ac:dyDescent="0.2">
      <c r="A517" s="11" t="s">
        <v>7</v>
      </c>
      <c r="B517" s="11">
        <v>43861</v>
      </c>
      <c r="C517" s="12">
        <v>30584</v>
      </c>
      <c r="D517" s="2" t="str">
        <f>VLOOKUP(CompleteData[[#This Row],[Client_ID]], GeoIDbyClientID[], 2,FALSE)</f>
        <v>GEO1001</v>
      </c>
      <c r="E517" s="2" t="str">
        <f>INDEX(GeoNameIndex[], MATCH(CompleteData[[#This Row],[Geo_ID]], GeoNameIndex[Geo ID], 0), 2)</f>
        <v>NAM</v>
      </c>
      <c r="F517" s="41" t="str">
        <f>"Q" &amp; ROUNDUP(MONTH(CompleteData[Date])/3, 0) &amp; " " &amp; YEAR(CompleteData[[#This Row],[Date]])</f>
        <v>Q1 2020</v>
      </c>
    </row>
    <row r="518" spans="1:6" x14ac:dyDescent="0.2">
      <c r="A518" s="11" t="s">
        <v>7</v>
      </c>
      <c r="B518" s="11">
        <v>43890</v>
      </c>
      <c r="C518" s="12">
        <v>27186</v>
      </c>
      <c r="D518" s="2" t="str">
        <f>VLOOKUP(CompleteData[[#This Row],[Client_ID]], GeoIDbyClientID[], 2,FALSE)</f>
        <v>GEO1001</v>
      </c>
      <c r="E518" s="2" t="str">
        <f>INDEX(GeoNameIndex[], MATCH(CompleteData[[#This Row],[Geo_ID]], GeoNameIndex[Geo ID], 0), 2)</f>
        <v>NAM</v>
      </c>
      <c r="F518" s="41" t="str">
        <f>"Q" &amp; ROUNDUP(MONTH(CompleteData[Date])/3, 0) &amp; " " &amp; YEAR(CompleteData[[#This Row],[Date]])</f>
        <v>Q1 2020</v>
      </c>
    </row>
    <row r="519" spans="1:6" x14ac:dyDescent="0.2">
      <c r="A519" s="11" t="s">
        <v>7</v>
      </c>
      <c r="B519" s="11">
        <v>43921</v>
      </c>
      <c r="C519" s="12">
        <v>37383</v>
      </c>
      <c r="D519" s="2" t="str">
        <f>VLOOKUP(CompleteData[[#This Row],[Client_ID]], GeoIDbyClientID[], 2,FALSE)</f>
        <v>GEO1001</v>
      </c>
      <c r="E519" s="2" t="str">
        <f>INDEX(GeoNameIndex[], MATCH(CompleteData[[#This Row],[Geo_ID]], GeoNameIndex[Geo ID], 0), 2)</f>
        <v>NAM</v>
      </c>
      <c r="F519" s="41" t="str">
        <f>"Q" &amp; ROUNDUP(MONTH(CompleteData[Date])/3, 0) &amp; " " &amp; YEAR(CompleteData[[#This Row],[Date]])</f>
        <v>Q1 2020</v>
      </c>
    </row>
    <row r="520" spans="1:6" x14ac:dyDescent="0.2">
      <c r="A520" s="11" t="s">
        <v>7</v>
      </c>
      <c r="B520" s="11">
        <v>43951</v>
      </c>
      <c r="C520" s="12">
        <v>37379</v>
      </c>
      <c r="D520" s="2" t="str">
        <f>VLOOKUP(CompleteData[[#This Row],[Client_ID]], GeoIDbyClientID[], 2,FALSE)</f>
        <v>GEO1001</v>
      </c>
      <c r="E520" s="2" t="str">
        <f>INDEX(GeoNameIndex[], MATCH(CompleteData[[#This Row],[Geo_ID]], GeoNameIndex[Geo ID], 0), 2)</f>
        <v>NAM</v>
      </c>
      <c r="F520" s="41" t="str">
        <f>"Q" &amp; ROUNDUP(MONTH(CompleteData[Date])/3, 0) &amp; " " &amp; YEAR(CompleteData[[#This Row],[Date]])</f>
        <v>Q2 2020</v>
      </c>
    </row>
    <row r="521" spans="1:6" x14ac:dyDescent="0.2">
      <c r="A521" s="11" t="s">
        <v>7</v>
      </c>
      <c r="B521" s="11">
        <v>43982</v>
      </c>
      <c r="C521" s="12">
        <v>40779</v>
      </c>
      <c r="D521" s="2" t="str">
        <f>VLOOKUP(CompleteData[[#This Row],[Client_ID]], GeoIDbyClientID[], 2,FALSE)</f>
        <v>GEO1001</v>
      </c>
      <c r="E521" s="2" t="str">
        <f>INDEX(GeoNameIndex[], MATCH(CompleteData[[#This Row],[Geo_ID]], GeoNameIndex[Geo ID], 0), 2)</f>
        <v>NAM</v>
      </c>
      <c r="F521" s="41" t="str">
        <f>"Q" &amp; ROUNDUP(MONTH(CompleteData[Date])/3, 0) &amp; " " &amp; YEAR(CompleteData[[#This Row],[Date]])</f>
        <v>Q2 2020</v>
      </c>
    </row>
    <row r="522" spans="1:6" x14ac:dyDescent="0.2">
      <c r="A522" s="11" t="s">
        <v>7</v>
      </c>
      <c r="B522" s="11">
        <v>44012</v>
      </c>
      <c r="C522" s="12">
        <v>23788</v>
      </c>
      <c r="D522" s="2" t="str">
        <f>VLOOKUP(CompleteData[[#This Row],[Client_ID]], GeoIDbyClientID[], 2,FALSE)</f>
        <v>GEO1001</v>
      </c>
      <c r="E522" s="2" t="str">
        <f>INDEX(GeoNameIndex[], MATCH(CompleteData[[#This Row],[Geo_ID]], GeoNameIndex[Geo ID], 0), 2)</f>
        <v>NAM</v>
      </c>
      <c r="F522" s="41" t="str">
        <f>"Q" &amp; ROUNDUP(MONTH(CompleteData[Date])/3, 0) &amp; " " &amp; YEAR(CompleteData[[#This Row],[Date]])</f>
        <v>Q2 2020</v>
      </c>
    </row>
    <row r="523" spans="1:6" x14ac:dyDescent="0.2">
      <c r="A523" s="11" t="s">
        <v>7</v>
      </c>
      <c r="B523" s="11">
        <v>44043</v>
      </c>
      <c r="C523" s="12">
        <v>27188</v>
      </c>
      <c r="D523" s="2" t="str">
        <f>VLOOKUP(CompleteData[[#This Row],[Client_ID]], GeoIDbyClientID[], 2,FALSE)</f>
        <v>GEO1001</v>
      </c>
      <c r="E523" s="2" t="str">
        <f>INDEX(GeoNameIndex[], MATCH(CompleteData[[#This Row],[Geo_ID]], GeoNameIndex[Geo ID], 0), 2)</f>
        <v>NAM</v>
      </c>
      <c r="F523" s="41" t="str">
        <f>"Q" &amp; ROUNDUP(MONTH(CompleteData[Date])/3, 0) &amp; " " &amp; YEAR(CompleteData[[#This Row],[Date]])</f>
        <v>Q3 2020</v>
      </c>
    </row>
    <row r="524" spans="1:6" x14ac:dyDescent="0.2">
      <c r="A524" s="11" t="s">
        <v>7</v>
      </c>
      <c r="B524" s="11">
        <v>44074</v>
      </c>
      <c r="C524" s="12">
        <v>16996</v>
      </c>
      <c r="D524" s="2" t="str">
        <f>VLOOKUP(CompleteData[[#This Row],[Client_ID]], GeoIDbyClientID[], 2,FALSE)</f>
        <v>GEO1001</v>
      </c>
      <c r="E524" s="2" t="str">
        <f>INDEX(GeoNameIndex[], MATCH(CompleteData[[#This Row],[Geo_ID]], GeoNameIndex[Geo ID], 0), 2)</f>
        <v>NAM</v>
      </c>
      <c r="F524" s="41" t="str">
        <f>"Q" &amp; ROUNDUP(MONTH(CompleteData[Date])/3, 0) &amp; " " &amp; YEAR(CompleteData[[#This Row],[Date]])</f>
        <v>Q3 2020</v>
      </c>
    </row>
    <row r="525" spans="1:6" x14ac:dyDescent="0.2">
      <c r="A525" s="11" t="s">
        <v>7</v>
      </c>
      <c r="B525" s="11">
        <v>44104</v>
      </c>
      <c r="C525" s="12">
        <v>23792</v>
      </c>
      <c r="D525" s="2" t="str">
        <f>VLOOKUP(CompleteData[[#This Row],[Client_ID]], GeoIDbyClientID[], 2,FALSE)</f>
        <v>GEO1001</v>
      </c>
      <c r="E525" s="2" t="str">
        <f>INDEX(GeoNameIndex[], MATCH(CompleteData[[#This Row],[Geo_ID]], GeoNameIndex[Geo ID], 0), 2)</f>
        <v>NAM</v>
      </c>
      <c r="F525" s="41" t="str">
        <f>"Q" &amp; ROUNDUP(MONTH(CompleteData[Date])/3, 0) &amp; " " &amp; YEAR(CompleteData[[#This Row],[Date]])</f>
        <v>Q3 2020</v>
      </c>
    </row>
    <row r="526" spans="1:6" x14ac:dyDescent="0.2">
      <c r="A526" s="11" t="s">
        <v>7</v>
      </c>
      <c r="B526" s="11">
        <v>44135</v>
      </c>
      <c r="C526" s="12">
        <v>20390</v>
      </c>
      <c r="D526" s="2" t="str">
        <f>VLOOKUP(CompleteData[[#This Row],[Client_ID]], GeoIDbyClientID[], 2,FALSE)</f>
        <v>GEO1001</v>
      </c>
      <c r="E526" s="2" t="str">
        <f>INDEX(GeoNameIndex[], MATCH(CompleteData[[#This Row],[Geo_ID]], GeoNameIndex[Geo ID], 0), 2)</f>
        <v>NAM</v>
      </c>
      <c r="F526" s="41" t="str">
        <f>"Q" &amp; ROUNDUP(MONTH(CompleteData[Date])/3, 0) &amp; " " &amp; YEAR(CompleteData[[#This Row],[Date]])</f>
        <v>Q4 2020</v>
      </c>
    </row>
    <row r="527" spans="1:6" x14ac:dyDescent="0.2">
      <c r="A527" s="11" t="s">
        <v>7</v>
      </c>
      <c r="B527" s="11">
        <v>44165</v>
      </c>
      <c r="C527" s="12">
        <v>30586</v>
      </c>
      <c r="D527" s="2" t="str">
        <f>VLOOKUP(CompleteData[[#This Row],[Client_ID]], GeoIDbyClientID[], 2,FALSE)</f>
        <v>GEO1001</v>
      </c>
      <c r="E527" s="2" t="str">
        <f>INDEX(GeoNameIndex[], MATCH(CompleteData[[#This Row],[Geo_ID]], GeoNameIndex[Geo ID], 0), 2)</f>
        <v>NAM</v>
      </c>
      <c r="F527" s="41" t="str">
        <f>"Q" &amp; ROUNDUP(MONTH(CompleteData[Date])/3, 0) &amp; " " &amp; YEAR(CompleteData[[#This Row],[Date]])</f>
        <v>Q4 2020</v>
      </c>
    </row>
    <row r="528" spans="1:6" x14ac:dyDescent="0.2">
      <c r="A528" s="11" t="s">
        <v>7</v>
      </c>
      <c r="B528" s="11">
        <v>44196</v>
      </c>
      <c r="C528" s="12">
        <v>23787</v>
      </c>
      <c r="D528" s="2" t="str">
        <f>VLOOKUP(CompleteData[[#This Row],[Client_ID]], GeoIDbyClientID[], 2,FALSE)</f>
        <v>GEO1001</v>
      </c>
      <c r="E528" s="2" t="str">
        <f>INDEX(GeoNameIndex[], MATCH(CompleteData[[#This Row],[Geo_ID]], GeoNameIndex[Geo ID], 0), 2)</f>
        <v>NAM</v>
      </c>
      <c r="F528" s="41" t="str">
        <f>"Q" &amp; ROUNDUP(MONTH(CompleteData[Date])/3, 0) &amp; " " &amp; YEAR(CompleteData[[#This Row],[Date]])</f>
        <v>Q4 2020</v>
      </c>
    </row>
    <row r="529" spans="1:6" x14ac:dyDescent="0.2">
      <c r="A529" s="11" t="s">
        <v>7</v>
      </c>
      <c r="B529" s="11">
        <v>44377</v>
      </c>
      <c r="C529" s="12">
        <v>24737</v>
      </c>
      <c r="D529" s="2" t="str">
        <f>VLOOKUP(CompleteData[[#This Row],[Client_ID]], GeoIDbyClientID[], 2,FALSE)</f>
        <v>GEO1001</v>
      </c>
      <c r="E529" s="2" t="str">
        <f>INDEX(GeoNameIndex[], MATCH(CompleteData[[#This Row],[Geo_ID]], GeoNameIndex[Geo ID], 0), 2)</f>
        <v>NAM</v>
      </c>
      <c r="F529" s="41" t="str">
        <f>"Q" &amp; ROUNDUP(MONTH(CompleteData[Date])/3, 0) &amp; " " &amp; YEAR(CompleteData[[#This Row],[Date]])</f>
        <v>Q2 2021</v>
      </c>
    </row>
    <row r="530" spans="1:6" x14ac:dyDescent="0.2">
      <c r="A530" s="11" t="s">
        <v>7</v>
      </c>
      <c r="B530" s="11">
        <v>44347</v>
      </c>
      <c r="C530" s="12">
        <v>41598</v>
      </c>
      <c r="D530" s="2" t="str">
        <f>VLOOKUP(CompleteData[[#This Row],[Client_ID]], GeoIDbyClientID[], 2,FALSE)</f>
        <v>GEO1001</v>
      </c>
      <c r="E530" s="2" t="str">
        <f>INDEX(GeoNameIndex[], MATCH(CompleteData[[#This Row],[Geo_ID]], GeoNameIndex[Geo ID], 0), 2)</f>
        <v>NAM</v>
      </c>
      <c r="F530" s="41" t="str">
        <f>"Q" &amp; ROUNDUP(MONTH(CompleteData[Date])/3, 0) &amp; " " &amp; YEAR(CompleteData[[#This Row],[Date]])</f>
        <v>Q2 2021</v>
      </c>
    </row>
    <row r="531" spans="1:6" x14ac:dyDescent="0.2">
      <c r="A531" s="11" t="s">
        <v>7</v>
      </c>
      <c r="B531" s="11">
        <v>44316</v>
      </c>
      <c r="C531" s="12">
        <v>38878</v>
      </c>
      <c r="D531" s="2" t="str">
        <f>VLOOKUP(CompleteData[[#This Row],[Client_ID]], GeoIDbyClientID[], 2,FALSE)</f>
        <v>GEO1001</v>
      </c>
      <c r="E531" s="2" t="str">
        <f>INDEX(GeoNameIndex[], MATCH(CompleteData[[#This Row],[Geo_ID]], GeoNameIndex[Geo ID], 0), 2)</f>
        <v>NAM</v>
      </c>
      <c r="F531" s="41" t="str">
        <f>"Q" &amp; ROUNDUP(MONTH(CompleteData[Date])/3, 0) &amp; " " &amp; YEAR(CompleteData[[#This Row],[Date]])</f>
        <v>Q2 2021</v>
      </c>
    </row>
    <row r="532" spans="1:6" x14ac:dyDescent="0.2">
      <c r="A532" s="11" t="s">
        <v>7</v>
      </c>
      <c r="B532" s="11">
        <v>44286</v>
      </c>
      <c r="C532" s="12">
        <v>39253</v>
      </c>
      <c r="D532" s="2" t="str">
        <f>VLOOKUP(CompleteData[[#This Row],[Client_ID]], GeoIDbyClientID[], 2,FALSE)</f>
        <v>GEO1001</v>
      </c>
      <c r="E532" s="2" t="str">
        <f>INDEX(GeoNameIndex[], MATCH(CompleteData[[#This Row],[Geo_ID]], GeoNameIndex[Geo ID], 0), 2)</f>
        <v>NAM</v>
      </c>
      <c r="F532" s="41" t="str">
        <f>"Q" &amp; ROUNDUP(MONTH(CompleteData[Date])/3, 0) &amp; " " &amp; YEAR(CompleteData[[#This Row],[Date]])</f>
        <v>Q1 2021</v>
      </c>
    </row>
    <row r="533" spans="1:6" x14ac:dyDescent="0.2">
      <c r="A533" s="11" t="s">
        <v>7</v>
      </c>
      <c r="B533" s="11">
        <v>44255</v>
      </c>
      <c r="C533" s="12">
        <v>27048</v>
      </c>
      <c r="D533" s="2" t="str">
        <f>VLOOKUP(CompleteData[[#This Row],[Client_ID]], GeoIDbyClientID[], 2,FALSE)</f>
        <v>GEO1001</v>
      </c>
      <c r="E533" s="2" t="str">
        <f>INDEX(GeoNameIndex[], MATCH(CompleteData[[#This Row],[Geo_ID]], GeoNameIndex[Geo ID], 0), 2)</f>
        <v>NAM</v>
      </c>
      <c r="F533" s="41" t="str">
        <f>"Q" &amp; ROUNDUP(MONTH(CompleteData[Date])/3, 0) &amp; " " &amp; YEAR(CompleteData[[#This Row],[Date]])</f>
        <v>Q1 2021</v>
      </c>
    </row>
    <row r="534" spans="1:6" x14ac:dyDescent="0.2">
      <c r="A534" s="11" t="s">
        <v>7</v>
      </c>
      <c r="B534" s="11">
        <v>44227</v>
      </c>
      <c r="C534" s="12">
        <v>32111</v>
      </c>
      <c r="D534" s="2" t="str">
        <f>VLOOKUP(CompleteData[[#This Row],[Client_ID]], GeoIDbyClientID[], 2,FALSE)</f>
        <v>GEO1001</v>
      </c>
      <c r="E534" s="2" t="str">
        <f>INDEX(GeoNameIndex[], MATCH(CompleteData[[#This Row],[Geo_ID]], GeoNameIndex[Geo ID], 0), 2)</f>
        <v>NAM</v>
      </c>
      <c r="F534" s="41" t="str">
        <f>"Q" &amp; ROUNDUP(MONTH(CompleteData[Date])/3, 0) &amp; " " &amp; YEAR(CompleteData[[#This Row],[Date]])</f>
        <v>Q1 2021</v>
      </c>
    </row>
    <row r="535" spans="1:6" x14ac:dyDescent="0.2">
      <c r="A535" s="11" t="s">
        <v>31</v>
      </c>
      <c r="B535" s="11">
        <v>43861</v>
      </c>
      <c r="C535" s="12">
        <v>866</v>
      </c>
      <c r="D535" s="2" t="str">
        <f>VLOOKUP(CompleteData[[#This Row],[Client_ID]], GeoIDbyClientID[], 2,FALSE)</f>
        <v>GEO1003</v>
      </c>
      <c r="E535" s="2" t="str">
        <f>INDEX(GeoNameIndex[], MATCH(CompleteData[[#This Row],[Geo_ID]], GeoNameIndex[Geo ID], 0), 2)</f>
        <v>EMEA</v>
      </c>
      <c r="F535" s="41" t="str">
        <f>"Q" &amp; ROUNDUP(MONTH(CompleteData[Date])/3, 0) &amp; " " &amp; YEAR(CompleteData[[#This Row],[Date]])</f>
        <v>Q1 2020</v>
      </c>
    </row>
    <row r="536" spans="1:6" x14ac:dyDescent="0.2">
      <c r="A536" s="11" t="s">
        <v>31</v>
      </c>
      <c r="B536" s="11">
        <v>43890</v>
      </c>
      <c r="C536" s="12">
        <v>1101</v>
      </c>
      <c r="D536" s="2" t="str">
        <f>VLOOKUP(CompleteData[[#This Row],[Client_ID]], GeoIDbyClientID[], 2,FALSE)</f>
        <v>GEO1003</v>
      </c>
      <c r="E536" s="2" t="str">
        <f>INDEX(GeoNameIndex[], MATCH(CompleteData[[#This Row],[Geo_ID]], GeoNameIndex[Geo ID], 0), 2)</f>
        <v>EMEA</v>
      </c>
      <c r="F536" s="41" t="str">
        <f>"Q" &amp; ROUNDUP(MONTH(CompleteData[Date])/3, 0) &amp; " " &amp; YEAR(CompleteData[[#This Row],[Date]])</f>
        <v>Q1 2020</v>
      </c>
    </row>
    <row r="537" spans="1:6" x14ac:dyDescent="0.2">
      <c r="A537" s="11" t="s">
        <v>31</v>
      </c>
      <c r="B537" s="11">
        <v>43921</v>
      </c>
      <c r="C537" s="12">
        <v>1103</v>
      </c>
      <c r="D537" s="2" t="str">
        <f>VLOOKUP(CompleteData[[#This Row],[Client_ID]], GeoIDbyClientID[], 2,FALSE)</f>
        <v>GEO1003</v>
      </c>
      <c r="E537" s="2" t="str">
        <f>INDEX(GeoNameIndex[], MATCH(CompleteData[[#This Row],[Geo_ID]], GeoNameIndex[Geo ID], 0), 2)</f>
        <v>EMEA</v>
      </c>
      <c r="F537" s="41" t="str">
        <f>"Q" &amp; ROUNDUP(MONTH(CompleteData[Date])/3, 0) &amp; " " &amp; YEAR(CompleteData[[#This Row],[Date]])</f>
        <v>Q1 2020</v>
      </c>
    </row>
    <row r="538" spans="1:6" x14ac:dyDescent="0.2">
      <c r="A538" s="11" t="s">
        <v>31</v>
      </c>
      <c r="B538" s="11">
        <v>43951</v>
      </c>
      <c r="C538" s="12">
        <v>1447</v>
      </c>
      <c r="D538" s="2" t="str">
        <f>VLOOKUP(CompleteData[[#This Row],[Client_ID]], GeoIDbyClientID[], 2,FALSE)</f>
        <v>GEO1003</v>
      </c>
      <c r="E538" s="2" t="str">
        <f>INDEX(GeoNameIndex[], MATCH(CompleteData[[#This Row],[Geo_ID]], GeoNameIndex[Geo ID], 0), 2)</f>
        <v>EMEA</v>
      </c>
      <c r="F538" s="41" t="str">
        <f>"Q" &amp; ROUNDUP(MONTH(CompleteData[Date])/3, 0) &amp; " " &amp; YEAR(CompleteData[[#This Row],[Date]])</f>
        <v>Q2 2020</v>
      </c>
    </row>
    <row r="539" spans="1:6" x14ac:dyDescent="0.2">
      <c r="A539" s="11" t="s">
        <v>31</v>
      </c>
      <c r="B539" s="11">
        <v>43982</v>
      </c>
      <c r="C539" s="12">
        <v>1213</v>
      </c>
      <c r="D539" s="2" t="str">
        <f>VLOOKUP(CompleteData[[#This Row],[Client_ID]], GeoIDbyClientID[], 2,FALSE)</f>
        <v>GEO1003</v>
      </c>
      <c r="E539" s="2" t="str">
        <f>INDEX(GeoNameIndex[], MATCH(CompleteData[[#This Row],[Geo_ID]], GeoNameIndex[Geo ID], 0), 2)</f>
        <v>EMEA</v>
      </c>
      <c r="F539" s="41" t="str">
        <f>"Q" &amp; ROUNDUP(MONTH(CompleteData[Date])/3, 0) &amp; " " &amp; YEAR(CompleteData[[#This Row],[Date]])</f>
        <v>Q2 2020</v>
      </c>
    </row>
    <row r="540" spans="1:6" x14ac:dyDescent="0.2">
      <c r="A540" s="11" t="s">
        <v>31</v>
      </c>
      <c r="B540" s="11">
        <v>44012</v>
      </c>
      <c r="C540" s="12">
        <v>988</v>
      </c>
      <c r="D540" s="2" t="str">
        <f>VLOOKUP(CompleteData[[#This Row],[Client_ID]], GeoIDbyClientID[], 2,FALSE)</f>
        <v>GEO1003</v>
      </c>
      <c r="E540" s="2" t="str">
        <f>INDEX(GeoNameIndex[], MATCH(CompleteData[[#This Row],[Geo_ID]], GeoNameIndex[Geo ID], 0), 2)</f>
        <v>EMEA</v>
      </c>
      <c r="F540" s="41" t="str">
        <f>"Q" &amp; ROUNDUP(MONTH(CompleteData[Date])/3, 0) &amp; " " &amp; YEAR(CompleteData[[#This Row],[Date]])</f>
        <v>Q2 2020</v>
      </c>
    </row>
    <row r="541" spans="1:6" x14ac:dyDescent="0.2">
      <c r="A541" s="11" t="s">
        <v>31</v>
      </c>
      <c r="B541" s="11">
        <v>44043</v>
      </c>
      <c r="C541" s="12">
        <v>752</v>
      </c>
      <c r="D541" s="2" t="str">
        <f>VLOOKUP(CompleteData[[#This Row],[Client_ID]], GeoIDbyClientID[], 2,FALSE)</f>
        <v>GEO1003</v>
      </c>
      <c r="E541" s="2" t="str">
        <f>INDEX(GeoNameIndex[], MATCH(CompleteData[[#This Row],[Geo_ID]], GeoNameIndex[Geo ID], 0), 2)</f>
        <v>EMEA</v>
      </c>
      <c r="F541" s="41" t="str">
        <f>"Q" &amp; ROUNDUP(MONTH(CompleteData[Date])/3, 0) &amp; " " &amp; YEAR(CompleteData[[#This Row],[Date]])</f>
        <v>Q3 2020</v>
      </c>
    </row>
    <row r="542" spans="1:6" x14ac:dyDescent="0.2">
      <c r="A542" s="11" t="s">
        <v>31</v>
      </c>
      <c r="B542" s="11">
        <v>44074</v>
      </c>
      <c r="C542" s="12">
        <v>756</v>
      </c>
      <c r="D542" s="2" t="str">
        <f>VLOOKUP(CompleteData[[#This Row],[Client_ID]], GeoIDbyClientID[], 2,FALSE)</f>
        <v>GEO1003</v>
      </c>
      <c r="E542" s="2" t="str">
        <f>INDEX(GeoNameIndex[], MATCH(CompleteData[[#This Row],[Geo_ID]], GeoNameIndex[Geo ID], 0), 2)</f>
        <v>EMEA</v>
      </c>
      <c r="F542" s="41" t="str">
        <f>"Q" &amp; ROUNDUP(MONTH(CompleteData[Date])/3, 0) &amp; " " &amp; YEAR(CompleteData[[#This Row],[Date]])</f>
        <v>Q3 2020</v>
      </c>
    </row>
    <row r="543" spans="1:6" x14ac:dyDescent="0.2">
      <c r="A543" s="11" t="s">
        <v>31</v>
      </c>
      <c r="B543" s="11">
        <v>44104</v>
      </c>
      <c r="C543" s="12">
        <v>641</v>
      </c>
      <c r="D543" s="2" t="str">
        <f>VLOOKUP(CompleteData[[#This Row],[Client_ID]], GeoIDbyClientID[], 2,FALSE)</f>
        <v>GEO1003</v>
      </c>
      <c r="E543" s="2" t="str">
        <f>INDEX(GeoNameIndex[], MATCH(CompleteData[[#This Row],[Geo_ID]], GeoNameIndex[Geo ID], 0), 2)</f>
        <v>EMEA</v>
      </c>
      <c r="F543" s="41" t="str">
        <f>"Q" &amp; ROUNDUP(MONTH(CompleteData[Date])/3, 0) &amp; " " &amp; YEAR(CompleteData[[#This Row],[Date]])</f>
        <v>Q3 2020</v>
      </c>
    </row>
    <row r="544" spans="1:6" x14ac:dyDescent="0.2">
      <c r="A544" s="11" t="s">
        <v>31</v>
      </c>
      <c r="B544" s="11">
        <v>44135</v>
      </c>
      <c r="C544" s="12">
        <v>867</v>
      </c>
      <c r="D544" s="2" t="str">
        <f>VLOOKUP(CompleteData[[#This Row],[Client_ID]], GeoIDbyClientID[], 2,FALSE)</f>
        <v>GEO1003</v>
      </c>
      <c r="E544" s="2" t="str">
        <f>INDEX(GeoNameIndex[], MATCH(CompleteData[[#This Row],[Geo_ID]], GeoNameIndex[Geo ID], 0), 2)</f>
        <v>EMEA</v>
      </c>
      <c r="F544" s="41" t="str">
        <f>"Q" &amp; ROUNDUP(MONTH(CompleteData[Date])/3, 0) &amp; " " &amp; YEAR(CompleteData[[#This Row],[Date]])</f>
        <v>Q4 2020</v>
      </c>
    </row>
    <row r="545" spans="1:6" x14ac:dyDescent="0.2">
      <c r="A545" s="11" t="s">
        <v>31</v>
      </c>
      <c r="B545" s="11">
        <v>44165</v>
      </c>
      <c r="C545" s="12">
        <v>866</v>
      </c>
      <c r="D545" s="2" t="str">
        <f>VLOOKUP(CompleteData[[#This Row],[Client_ID]], GeoIDbyClientID[], 2,FALSE)</f>
        <v>GEO1003</v>
      </c>
      <c r="E545" s="2" t="str">
        <f>INDEX(GeoNameIndex[], MATCH(CompleteData[[#This Row],[Geo_ID]], GeoNameIndex[Geo ID], 0), 2)</f>
        <v>EMEA</v>
      </c>
      <c r="F545" s="41" t="str">
        <f>"Q" &amp; ROUNDUP(MONTH(CompleteData[Date])/3, 0) &amp; " " &amp; YEAR(CompleteData[[#This Row],[Date]])</f>
        <v>Q4 2020</v>
      </c>
    </row>
    <row r="546" spans="1:6" x14ac:dyDescent="0.2">
      <c r="A546" s="11" t="s">
        <v>31</v>
      </c>
      <c r="B546" s="11">
        <v>44196</v>
      </c>
      <c r="C546" s="12">
        <v>986</v>
      </c>
      <c r="D546" s="2" t="str">
        <f>VLOOKUP(CompleteData[[#This Row],[Client_ID]], GeoIDbyClientID[], 2,FALSE)</f>
        <v>GEO1003</v>
      </c>
      <c r="E546" s="2" t="str">
        <f>INDEX(GeoNameIndex[], MATCH(CompleteData[[#This Row],[Geo_ID]], GeoNameIndex[Geo ID], 0), 2)</f>
        <v>EMEA</v>
      </c>
      <c r="F546" s="41" t="str">
        <f>"Q" &amp; ROUNDUP(MONTH(CompleteData[Date])/3, 0) &amp; " " &amp; YEAR(CompleteData[[#This Row],[Date]])</f>
        <v>Q4 2020</v>
      </c>
    </row>
    <row r="547" spans="1:6" x14ac:dyDescent="0.2">
      <c r="A547" s="11" t="s">
        <v>31</v>
      </c>
      <c r="B547" s="11">
        <v>44377</v>
      </c>
      <c r="C547" s="12">
        <v>997</v>
      </c>
      <c r="D547" s="2" t="str">
        <f>VLOOKUP(CompleteData[[#This Row],[Client_ID]], GeoIDbyClientID[], 2,FALSE)</f>
        <v>GEO1003</v>
      </c>
      <c r="E547" s="2" t="str">
        <f>INDEX(GeoNameIndex[], MATCH(CompleteData[[#This Row],[Geo_ID]], GeoNameIndex[Geo ID], 0), 2)</f>
        <v>EMEA</v>
      </c>
      <c r="F547" s="41" t="str">
        <f>"Q" &amp; ROUNDUP(MONTH(CompleteData[Date])/3, 0) &amp; " " &amp; YEAR(CompleteData[[#This Row],[Date]])</f>
        <v>Q2 2021</v>
      </c>
    </row>
    <row r="548" spans="1:6" x14ac:dyDescent="0.2">
      <c r="A548" s="11" t="s">
        <v>31</v>
      </c>
      <c r="B548" s="11">
        <v>44347</v>
      </c>
      <c r="C548" s="12">
        <v>1206</v>
      </c>
      <c r="D548" s="2" t="str">
        <f>VLOOKUP(CompleteData[[#This Row],[Client_ID]], GeoIDbyClientID[], 2,FALSE)</f>
        <v>GEO1003</v>
      </c>
      <c r="E548" s="2" t="str">
        <f>INDEX(GeoNameIndex[], MATCH(CompleteData[[#This Row],[Geo_ID]], GeoNameIndex[Geo ID], 0), 2)</f>
        <v>EMEA</v>
      </c>
      <c r="F548" s="41" t="str">
        <f>"Q" &amp; ROUNDUP(MONTH(CompleteData[Date])/3, 0) &amp; " " &amp; YEAR(CompleteData[[#This Row],[Date]])</f>
        <v>Q2 2021</v>
      </c>
    </row>
    <row r="549" spans="1:6" x14ac:dyDescent="0.2">
      <c r="A549" s="11" t="s">
        <v>31</v>
      </c>
      <c r="B549" s="11">
        <v>44316</v>
      </c>
      <c r="C549" s="12">
        <v>1519</v>
      </c>
      <c r="D549" s="2" t="str">
        <f>VLOOKUP(CompleteData[[#This Row],[Client_ID]], GeoIDbyClientID[], 2,FALSE)</f>
        <v>GEO1003</v>
      </c>
      <c r="E549" s="2" t="str">
        <f>INDEX(GeoNameIndex[], MATCH(CompleteData[[#This Row],[Geo_ID]], GeoNameIndex[Geo ID], 0), 2)</f>
        <v>EMEA</v>
      </c>
      <c r="F549" s="41" t="str">
        <f>"Q" &amp; ROUNDUP(MONTH(CompleteData[Date])/3, 0) &amp; " " &amp; YEAR(CompleteData[[#This Row],[Date]])</f>
        <v>Q2 2021</v>
      </c>
    </row>
    <row r="550" spans="1:6" x14ac:dyDescent="0.2">
      <c r="A550" s="11" t="s">
        <v>31</v>
      </c>
      <c r="B550" s="11">
        <v>44286</v>
      </c>
      <c r="C550" s="12">
        <v>1096</v>
      </c>
      <c r="D550" s="2" t="str">
        <f>VLOOKUP(CompleteData[[#This Row],[Client_ID]], GeoIDbyClientID[], 2,FALSE)</f>
        <v>GEO1003</v>
      </c>
      <c r="E550" s="2" t="str">
        <f>INDEX(GeoNameIndex[], MATCH(CompleteData[[#This Row],[Geo_ID]], GeoNameIndex[Geo ID], 0), 2)</f>
        <v>EMEA</v>
      </c>
      <c r="F550" s="41" t="str">
        <f>"Q" &amp; ROUNDUP(MONTH(CompleteData[Date])/3, 0) &amp; " " &amp; YEAR(CompleteData[[#This Row],[Date]])</f>
        <v>Q1 2021</v>
      </c>
    </row>
    <row r="551" spans="1:6" x14ac:dyDescent="0.2">
      <c r="A551" s="11" t="s">
        <v>31</v>
      </c>
      <c r="B551" s="11">
        <v>44255</v>
      </c>
      <c r="C551" s="12">
        <v>1110</v>
      </c>
      <c r="D551" s="2" t="str">
        <f>VLOOKUP(CompleteData[[#This Row],[Client_ID]], GeoIDbyClientID[], 2,FALSE)</f>
        <v>GEO1003</v>
      </c>
      <c r="E551" s="2" t="str">
        <f>INDEX(GeoNameIndex[], MATCH(CompleteData[[#This Row],[Geo_ID]], GeoNameIndex[Geo ID], 0), 2)</f>
        <v>EMEA</v>
      </c>
      <c r="F551" s="41" t="str">
        <f>"Q" &amp; ROUNDUP(MONTH(CompleteData[Date])/3, 0) &amp; " " &amp; YEAR(CompleteData[[#This Row],[Date]])</f>
        <v>Q1 2021</v>
      </c>
    </row>
    <row r="552" spans="1:6" x14ac:dyDescent="0.2">
      <c r="A552" s="11" t="s">
        <v>31</v>
      </c>
      <c r="B552" s="11">
        <v>44227</v>
      </c>
      <c r="C552" s="12">
        <v>880</v>
      </c>
      <c r="D552" s="2" t="str">
        <f>VLOOKUP(CompleteData[[#This Row],[Client_ID]], GeoIDbyClientID[], 2,FALSE)</f>
        <v>GEO1003</v>
      </c>
      <c r="E552" s="2" t="str">
        <f>INDEX(GeoNameIndex[], MATCH(CompleteData[[#This Row],[Geo_ID]], GeoNameIndex[Geo ID], 0), 2)</f>
        <v>EMEA</v>
      </c>
      <c r="F552" s="41" t="str">
        <f>"Q" &amp; ROUNDUP(MONTH(CompleteData[Date])/3, 0) &amp; " " &amp; YEAR(CompleteData[[#This Row],[Date]])</f>
        <v>Q1 2021</v>
      </c>
    </row>
    <row r="553" spans="1:6" x14ac:dyDescent="0.2">
      <c r="A553" s="11" t="s">
        <v>53</v>
      </c>
      <c r="B553" s="11">
        <v>43861</v>
      </c>
      <c r="C553" s="12">
        <v>9422</v>
      </c>
      <c r="D553" s="2" t="str">
        <f>VLOOKUP(CompleteData[[#This Row],[Client_ID]], GeoIDbyClientID[], 2,FALSE)</f>
        <v>GEO1002</v>
      </c>
      <c r="E553" s="2" t="str">
        <f>INDEX(GeoNameIndex[], MATCH(CompleteData[[#This Row],[Geo_ID]], GeoNameIndex[Geo ID], 0), 2)</f>
        <v>APAC</v>
      </c>
      <c r="F553" s="41" t="str">
        <f>"Q" &amp; ROUNDUP(MONTH(CompleteData[Date])/3, 0) &amp; " " &amp; YEAR(CompleteData[[#This Row],[Date]])</f>
        <v>Q1 2020</v>
      </c>
    </row>
    <row r="554" spans="1:6" x14ac:dyDescent="0.2">
      <c r="A554" s="11" t="s">
        <v>53</v>
      </c>
      <c r="B554" s="11">
        <v>43890</v>
      </c>
      <c r="C554" s="12">
        <v>7438</v>
      </c>
      <c r="D554" s="2" t="str">
        <f>VLOOKUP(CompleteData[[#This Row],[Client_ID]], GeoIDbyClientID[], 2,FALSE)</f>
        <v>GEO1002</v>
      </c>
      <c r="E554" s="2" t="str">
        <f>INDEX(GeoNameIndex[], MATCH(CompleteData[[#This Row],[Geo_ID]], GeoNameIndex[Geo ID], 0), 2)</f>
        <v>APAC</v>
      </c>
      <c r="F554" s="41" t="str">
        <f>"Q" &amp; ROUNDUP(MONTH(CompleteData[Date])/3, 0) &amp; " " &amp; YEAR(CompleteData[[#This Row],[Date]])</f>
        <v>Q1 2020</v>
      </c>
    </row>
    <row r="555" spans="1:6" x14ac:dyDescent="0.2">
      <c r="A555" s="11" t="s">
        <v>53</v>
      </c>
      <c r="B555" s="11">
        <v>43921</v>
      </c>
      <c r="C555" s="12">
        <v>11403</v>
      </c>
      <c r="D555" s="2" t="str">
        <f>VLOOKUP(CompleteData[[#This Row],[Client_ID]], GeoIDbyClientID[], 2,FALSE)</f>
        <v>GEO1002</v>
      </c>
      <c r="E555" s="2" t="str">
        <f>INDEX(GeoNameIndex[], MATCH(CompleteData[[#This Row],[Geo_ID]], GeoNameIndex[Geo ID], 0), 2)</f>
        <v>APAC</v>
      </c>
      <c r="F555" s="41" t="str">
        <f>"Q" &amp; ROUNDUP(MONTH(CompleteData[Date])/3, 0) &amp; " " &amp; YEAR(CompleteData[[#This Row],[Date]])</f>
        <v>Q1 2020</v>
      </c>
    </row>
    <row r="556" spans="1:6" x14ac:dyDescent="0.2">
      <c r="A556" s="11" t="s">
        <v>53</v>
      </c>
      <c r="B556" s="11">
        <v>43951</v>
      </c>
      <c r="C556" s="12">
        <v>10408</v>
      </c>
      <c r="D556" s="2" t="str">
        <f>VLOOKUP(CompleteData[[#This Row],[Client_ID]], GeoIDbyClientID[], 2,FALSE)</f>
        <v>GEO1002</v>
      </c>
      <c r="E556" s="2" t="str">
        <f>INDEX(GeoNameIndex[], MATCH(CompleteData[[#This Row],[Geo_ID]], GeoNameIndex[Geo ID], 0), 2)</f>
        <v>APAC</v>
      </c>
      <c r="F556" s="41" t="str">
        <f>"Q" &amp; ROUNDUP(MONTH(CompleteData[Date])/3, 0) &amp; " " &amp; YEAR(CompleteData[[#This Row],[Date]])</f>
        <v>Q2 2020</v>
      </c>
    </row>
    <row r="557" spans="1:6" x14ac:dyDescent="0.2">
      <c r="A557" s="11" t="s">
        <v>53</v>
      </c>
      <c r="B557" s="11">
        <v>43982</v>
      </c>
      <c r="C557" s="12">
        <v>12392</v>
      </c>
      <c r="D557" s="2" t="str">
        <f>VLOOKUP(CompleteData[[#This Row],[Client_ID]], GeoIDbyClientID[], 2,FALSE)</f>
        <v>GEO1002</v>
      </c>
      <c r="E557" s="2" t="str">
        <f>INDEX(GeoNameIndex[], MATCH(CompleteData[[#This Row],[Geo_ID]], GeoNameIndex[Geo ID], 0), 2)</f>
        <v>APAC</v>
      </c>
      <c r="F557" s="41" t="str">
        <f>"Q" &amp; ROUNDUP(MONTH(CompleteData[Date])/3, 0) &amp; " " &amp; YEAR(CompleteData[[#This Row],[Date]])</f>
        <v>Q2 2020</v>
      </c>
    </row>
    <row r="558" spans="1:6" x14ac:dyDescent="0.2">
      <c r="A558" s="11" t="s">
        <v>53</v>
      </c>
      <c r="B558" s="11">
        <v>44012</v>
      </c>
      <c r="C558" s="12">
        <v>6449</v>
      </c>
      <c r="D558" s="2" t="str">
        <f>VLOOKUP(CompleteData[[#This Row],[Client_ID]], GeoIDbyClientID[], 2,FALSE)</f>
        <v>GEO1002</v>
      </c>
      <c r="E558" s="2" t="str">
        <f>INDEX(GeoNameIndex[], MATCH(CompleteData[[#This Row],[Geo_ID]], GeoNameIndex[Geo ID], 0), 2)</f>
        <v>APAC</v>
      </c>
      <c r="F558" s="41" t="str">
        <f>"Q" &amp; ROUNDUP(MONTH(CompleteData[Date])/3, 0) &amp; " " &amp; YEAR(CompleteData[[#This Row],[Date]])</f>
        <v>Q2 2020</v>
      </c>
    </row>
    <row r="559" spans="1:6" x14ac:dyDescent="0.2">
      <c r="A559" s="11" t="s">
        <v>53</v>
      </c>
      <c r="B559" s="11">
        <v>44043</v>
      </c>
      <c r="C559" s="12">
        <v>8425</v>
      </c>
      <c r="D559" s="2" t="str">
        <f>VLOOKUP(CompleteData[[#This Row],[Client_ID]], GeoIDbyClientID[], 2,FALSE)</f>
        <v>GEO1002</v>
      </c>
      <c r="E559" s="2" t="str">
        <f>INDEX(GeoNameIndex[], MATCH(CompleteData[[#This Row],[Geo_ID]], GeoNameIndex[Geo ID], 0), 2)</f>
        <v>APAC</v>
      </c>
      <c r="F559" s="41" t="str">
        <f>"Q" &amp; ROUNDUP(MONTH(CompleteData[Date])/3, 0) &amp; " " &amp; YEAR(CompleteData[[#This Row],[Date]])</f>
        <v>Q3 2020</v>
      </c>
    </row>
    <row r="560" spans="1:6" x14ac:dyDescent="0.2">
      <c r="A560" s="11" t="s">
        <v>53</v>
      </c>
      <c r="B560" s="11">
        <v>44074</v>
      </c>
      <c r="C560" s="12">
        <v>4464</v>
      </c>
      <c r="D560" s="2" t="str">
        <f>VLOOKUP(CompleteData[[#This Row],[Client_ID]], GeoIDbyClientID[], 2,FALSE)</f>
        <v>GEO1002</v>
      </c>
      <c r="E560" s="2" t="str">
        <f>INDEX(GeoNameIndex[], MATCH(CompleteData[[#This Row],[Geo_ID]], GeoNameIndex[Geo ID], 0), 2)</f>
        <v>APAC</v>
      </c>
      <c r="F560" s="41" t="str">
        <f>"Q" &amp; ROUNDUP(MONTH(CompleteData[Date])/3, 0) &amp; " " &amp; YEAR(CompleteData[[#This Row],[Date]])</f>
        <v>Q3 2020</v>
      </c>
    </row>
    <row r="561" spans="1:6" x14ac:dyDescent="0.2">
      <c r="A561" s="11" t="s">
        <v>53</v>
      </c>
      <c r="B561" s="11">
        <v>44104</v>
      </c>
      <c r="C561" s="12">
        <v>7440</v>
      </c>
      <c r="D561" s="2" t="str">
        <f>VLOOKUP(CompleteData[[#This Row],[Client_ID]], GeoIDbyClientID[], 2,FALSE)</f>
        <v>GEO1002</v>
      </c>
      <c r="E561" s="2" t="str">
        <f>INDEX(GeoNameIndex[], MATCH(CompleteData[[#This Row],[Geo_ID]], GeoNameIndex[Geo ID], 0), 2)</f>
        <v>APAC</v>
      </c>
      <c r="F561" s="41" t="str">
        <f>"Q" &amp; ROUNDUP(MONTH(CompleteData[Date])/3, 0) &amp; " " &amp; YEAR(CompleteData[[#This Row],[Date]])</f>
        <v>Q3 2020</v>
      </c>
    </row>
    <row r="562" spans="1:6" x14ac:dyDescent="0.2">
      <c r="A562" s="11" t="s">
        <v>53</v>
      </c>
      <c r="B562" s="11">
        <v>44135</v>
      </c>
      <c r="C562" s="12">
        <v>5452</v>
      </c>
      <c r="D562" s="2" t="str">
        <f>VLOOKUP(CompleteData[[#This Row],[Client_ID]], GeoIDbyClientID[], 2,FALSE)</f>
        <v>GEO1002</v>
      </c>
      <c r="E562" s="2" t="str">
        <f>INDEX(GeoNameIndex[], MATCH(CompleteData[[#This Row],[Geo_ID]], GeoNameIndex[Geo ID], 0), 2)</f>
        <v>APAC</v>
      </c>
      <c r="F562" s="41" t="str">
        <f>"Q" &amp; ROUNDUP(MONTH(CompleteData[Date])/3, 0) &amp; " " &amp; YEAR(CompleteData[[#This Row],[Date]])</f>
        <v>Q4 2020</v>
      </c>
    </row>
    <row r="563" spans="1:6" x14ac:dyDescent="0.2">
      <c r="A563" s="11" t="s">
        <v>53</v>
      </c>
      <c r="B563" s="11">
        <v>44165</v>
      </c>
      <c r="C563" s="12">
        <v>9422</v>
      </c>
      <c r="D563" s="2" t="str">
        <f>VLOOKUP(CompleteData[[#This Row],[Client_ID]], GeoIDbyClientID[], 2,FALSE)</f>
        <v>GEO1002</v>
      </c>
      <c r="E563" s="2" t="str">
        <f>INDEX(GeoNameIndex[], MATCH(CompleteData[[#This Row],[Geo_ID]], GeoNameIndex[Geo ID], 0), 2)</f>
        <v>APAC</v>
      </c>
      <c r="F563" s="41" t="str">
        <f>"Q" &amp; ROUNDUP(MONTH(CompleteData[Date])/3, 0) &amp; " " &amp; YEAR(CompleteData[[#This Row],[Date]])</f>
        <v>Q4 2020</v>
      </c>
    </row>
    <row r="564" spans="1:6" x14ac:dyDescent="0.2">
      <c r="A564" s="11" t="s">
        <v>53</v>
      </c>
      <c r="B564" s="11">
        <v>44196</v>
      </c>
      <c r="C564" s="12">
        <v>6445</v>
      </c>
      <c r="D564" s="2" t="str">
        <f>VLOOKUP(CompleteData[[#This Row],[Client_ID]], GeoIDbyClientID[], 2,FALSE)</f>
        <v>GEO1002</v>
      </c>
      <c r="E564" s="2" t="str">
        <f>INDEX(GeoNameIndex[], MATCH(CompleteData[[#This Row],[Geo_ID]], GeoNameIndex[Geo ID], 0), 2)</f>
        <v>APAC</v>
      </c>
      <c r="F564" s="41" t="str">
        <f>"Q" &amp; ROUNDUP(MONTH(CompleteData[Date])/3, 0) &amp; " " &amp; YEAR(CompleteData[[#This Row],[Date]])</f>
        <v>Q4 2020</v>
      </c>
    </row>
    <row r="565" spans="1:6" x14ac:dyDescent="0.2">
      <c r="A565" s="11" t="s">
        <v>53</v>
      </c>
      <c r="B565" s="11">
        <v>44377</v>
      </c>
      <c r="C565" s="12">
        <v>6576</v>
      </c>
      <c r="D565" s="2" t="str">
        <f>VLOOKUP(CompleteData[[#This Row],[Client_ID]], GeoIDbyClientID[], 2,FALSE)</f>
        <v>GEO1002</v>
      </c>
      <c r="E565" s="2" t="str">
        <f>INDEX(GeoNameIndex[], MATCH(CompleteData[[#This Row],[Geo_ID]], GeoNameIndex[Geo ID], 0), 2)</f>
        <v>APAC</v>
      </c>
      <c r="F565" s="41" t="str">
        <f>"Q" &amp; ROUNDUP(MONTH(CompleteData[Date])/3, 0) &amp; " " &amp; YEAR(CompleteData[[#This Row],[Date]])</f>
        <v>Q2 2021</v>
      </c>
    </row>
    <row r="566" spans="1:6" x14ac:dyDescent="0.2">
      <c r="A566" s="11" t="s">
        <v>53</v>
      </c>
      <c r="B566" s="11">
        <v>44347</v>
      </c>
      <c r="C566" s="12">
        <v>13012</v>
      </c>
      <c r="D566" s="2" t="str">
        <f>VLOOKUP(CompleteData[[#This Row],[Client_ID]], GeoIDbyClientID[], 2,FALSE)</f>
        <v>GEO1002</v>
      </c>
      <c r="E566" s="2" t="str">
        <f>INDEX(GeoNameIndex[], MATCH(CompleteData[[#This Row],[Geo_ID]], GeoNameIndex[Geo ID], 0), 2)</f>
        <v>APAC</v>
      </c>
      <c r="F566" s="41" t="str">
        <f>"Q" &amp; ROUNDUP(MONTH(CompleteData[Date])/3, 0) &amp; " " &amp; YEAR(CompleteData[[#This Row],[Date]])</f>
        <v>Q2 2021</v>
      </c>
    </row>
    <row r="567" spans="1:6" x14ac:dyDescent="0.2">
      <c r="A567" s="11" t="s">
        <v>53</v>
      </c>
      <c r="B567" s="11">
        <v>44316</v>
      </c>
      <c r="C567" s="12">
        <v>10308</v>
      </c>
      <c r="D567" s="2" t="str">
        <f>VLOOKUP(CompleteData[[#This Row],[Client_ID]], GeoIDbyClientID[], 2,FALSE)</f>
        <v>GEO1002</v>
      </c>
      <c r="E567" s="2" t="str">
        <f>INDEX(GeoNameIndex[], MATCH(CompleteData[[#This Row],[Geo_ID]], GeoNameIndex[Geo ID], 0), 2)</f>
        <v>APAC</v>
      </c>
      <c r="F567" s="41" t="str">
        <f>"Q" &amp; ROUNDUP(MONTH(CompleteData[Date])/3, 0) &amp; " " &amp; YEAR(CompleteData[[#This Row],[Date]])</f>
        <v>Q2 2021</v>
      </c>
    </row>
    <row r="568" spans="1:6" x14ac:dyDescent="0.2">
      <c r="A568" s="11" t="s">
        <v>53</v>
      </c>
      <c r="B568" s="11">
        <v>44286</v>
      </c>
      <c r="C568" s="12">
        <v>11287</v>
      </c>
      <c r="D568" s="2" t="str">
        <f>VLOOKUP(CompleteData[[#This Row],[Client_ID]], GeoIDbyClientID[], 2,FALSE)</f>
        <v>GEO1002</v>
      </c>
      <c r="E568" s="2" t="str">
        <f>INDEX(GeoNameIndex[], MATCH(CompleteData[[#This Row],[Geo_ID]], GeoNameIndex[Geo ID], 0), 2)</f>
        <v>APAC</v>
      </c>
      <c r="F568" s="41" t="str">
        <f>"Q" &amp; ROUNDUP(MONTH(CompleteData[Date])/3, 0) &amp; " " &amp; YEAR(CompleteData[[#This Row],[Date]])</f>
        <v>Q1 2021</v>
      </c>
    </row>
    <row r="569" spans="1:6" x14ac:dyDescent="0.2">
      <c r="A569" s="11" t="s">
        <v>53</v>
      </c>
      <c r="B569" s="11">
        <v>44255</v>
      </c>
      <c r="C569" s="12">
        <v>7361</v>
      </c>
      <c r="D569" s="2" t="str">
        <f>VLOOKUP(CompleteData[[#This Row],[Client_ID]], GeoIDbyClientID[], 2,FALSE)</f>
        <v>GEO1002</v>
      </c>
      <c r="E569" s="2" t="str">
        <f>INDEX(GeoNameIndex[], MATCH(CompleteData[[#This Row],[Geo_ID]], GeoNameIndex[Geo ID], 0), 2)</f>
        <v>APAC</v>
      </c>
      <c r="F569" s="41" t="str">
        <f>"Q" &amp; ROUNDUP(MONTH(CompleteData[Date])/3, 0) &amp; " " &amp; YEAR(CompleteData[[#This Row],[Date]])</f>
        <v>Q1 2021</v>
      </c>
    </row>
    <row r="570" spans="1:6" x14ac:dyDescent="0.2">
      <c r="A570" s="11" t="s">
        <v>53</v>
      </c>
      <c r="B570" s="11">
        <v>44227</v>
      </c>
      <c r="C570" s="12">
        <v>9604</v>
      </c>
      <c r="D570" s="2" t="str">
        <f>VLOOKUP(CompleteData[[#This Row],[Client_ID]], GeoIDbyClientID[], 2,FALSE)</f>
        <v>GEO1002</v>
      </c>
      <c r="E570" s="2" t="str">
        <f>INDEX(GeoNameIndex[], MATCH(CompleteData[[#This Row],[Geo_ID]], GeoNameIndex[Geo ID], 0), 2)</f>
        <v>APAC</v>
      </c>
      <c r="F570" s="41" t="str">
        <f>"Q" &amp; ROUNDUP(MONTH(CompleteData[Date])/3, 0) &amp; " " &amp; YEAR(CompleteData[[#This Row],[Date]])</f>
        <v>Q1 2021</v>
      </c>
    </row>
    <row r="571" spans="1:6" x14ac:dyDescent="0.2">
      <c r="A571" s="11" t="s">
        <v>27</v>
      </c>
      <c r="B571" s="11">
        <v>43861</v>
      </c>
      <c r="C571" s="12">
        <v>19257</v>
      </c>
      <c r="D571" s="2" t="str">
        <f>VLOOKUP(CompleteData[[#This Row],[Client_ID]], GeoIDbyClientID[], 2,FALSE)</f>
        <v>GEO1003</v>
      </c>
      <c r="E571" s="2" t="str">
        <f>INDEX(GeoNameIndex[], MATCH(CompleteData[[#This Row],[Geo_ID]], GeoNameIndex[Geo ID], 0), 2)</f>
        <v>EMEA</v>
      </c>
      <c r="F571" s="41" t="str">
        <f>"Q" &amp; ROUNDUP(MONTH(CompleteData[Date])/3, 0) &amp; " " &amp; YEAR(CompleteData[[#This Row],[Date]])</f>
        <v>Q1 2020</v>
      </c>
    </row>
    <row r="572" spans="1:6" x14ac:dyDescent="0.2">
      <c r="A572" s="11" t="s">
        <v>27</v>
      </c>
      <c r="B572" s="11">
        <v>43890</v>
      </c>
      <c r="C572" s="12">
        <v>19258</v>
      </c>
      <c r="D572" s="2" t="str">
        <f>VLOOKUP(CompleteData[[#This Row],[Client_ID]], GeoIDbyClientID[], 2,FALSE)</f>
        <v>GEO1003</v>
      </c>
      <c r="E572" s="2" t="str">
        <f>INDEX(GeoNameIndex[], MATCH(CompleteData[[#This Row],[Geo_ID]], GeoNameIndex[Geo ID], 0), 2)</f>
        <v>EMEA</v>
      </c>
      <c r="F572" s="41" t="str">
        <f>"Q" &amp; ROUNDUP(MONTH(CompleteData[Date])/3, 0) &amp; " " &amp; YEAR(CompleteData[[#This Row],[Date]])</f>
        <v>Q1 2020</v>
      </c>
    </row>
    <row r="573" spans="1:6" x14ac:dyDescent="0.2">
      <c r="A573" s="11" t="s">
        <v>27</v>
      </c>
      <c r="B573" s="11">
        <v>43921</v>
      </c>
      <c r="C573" s="12">
        <v>23787</v>
      </c>
      <c r="D573" s="2" t="str">
        <f>VLOOKUP(CompleteData[[#This Row],[Client_ID]], GeoIDbyClientID[], 2,FALSE)</f>
        <v>GEO1003</v>
      </c>
      <c r="E573" s="2" t="str">
        <f>INDEX(GeoNameIndex[], MATCH(CompleteData[[#This Row],[Geo_ID]], GeoNameIndex[Geo ID], 0), 2)</f>
        <v>EMEA</v>
      </c>
      <c r="F573" s="41" t="str">
        <f>"Q" &amp; ROUNDUP(MONTH(CompleteData[Date])/3, 0) &amp; " " &amp; YEAR(CompleteData[[#This Row],[Date]])</f>
        <v>Q1 2020</v>
      </c>
    </row>
    <row r="574" spans="1:6" x14ac:dyDescent="0.2">
      <c r="A574" s="11" t="s">
        <v>27</v>
      </c>
      <c r="B574" s="11">
        <v>43951</v>
      </c>
      <c r="C574" s="12">
        <v>26053</v>
      </c>
      <c r="D574" s="2" t="str">
        <f>VLOOKUP(CompleteData[[#This Row],[Client_ID]], GeoIDbyClientID[], 2,FALSE)</f>
        <v>GEO1003</v>
      </c>
      <c r="E574" s="2" t="str">
        <f>INDEX(GeoNameIndex[], MATCH(CompleteData[[#This Row],[Geo_ID]], GeoNameIndex[Geo ID], 0), 2)</f>
        <v>EMEA</v>
      </c>
      <c r="F574" s="41" t="str">
        <f>"Q" &amp; ROUNDUP(MONTH(CompleteData[Date])/3, 0) &amp; " " &amp; YEAR(CompleteData[[#This Row],[Date]])</f>
        <v>Q2 2020</v>
      </c>
    </row>
    <row r="575" spans="1:6" x14ac:dyDescent="0.2">
      <c r="A575" s="11" t="s">
        <v>27</v>
      </c>
      <c r="B575" s="11">
        <v>43982</v>
      </c>
      <c r="C575" s="12">
        <v>26056</v>
      </c>
      <c r="D575" s="2" t="str">
        <f>VLOOKUP(CompleteData[[#This Row],[Client_ID]], GeoIDbyClientID[], 2,FALSE)</f>
        <v>GEO1003</v>
      </c>
      <c r="E575" s="2" t="str">
        <f>INDEX(GeoNameIndex[], MATCH(CompleteData[[#This Row],[Geo_ID]], GeoNameIndex[Geo ID], 0), 2)</f>
        <v>EMEA</v>
      </c>
      <c r="F575" s="41" t="str">
        <f>"Q" &amp; ROUNDUP(MONTH(CompleteData[Date])/3, 0) &amp; " " &amp; YEAR(CompleteData[[#This Row],[Date]])</f>
        <v>Q2 2020</v>
      </c>
    </row>
    <row r="576" spans="1:6" x14ac:dyDescent="0.2">
      <c r="A576" s="11" t="s">
        <v>27</v>
      </c>
      <c r="B576" s="11">
        <v>44012</v>
      </c>
      <c r="C576" s="12">
        <v>16993</v>
      </c>
      <c r="D576" s="2" t="str">
        <f>VLOOKUP(CompleteData[[#This Row],[Client_ID]], GeoIDbyClientID[], 2,FALSE)</f>
        <v>GEO1003</v>
      </c>
      <c r="E576" s="2" t="str">
        <f>INDEX(GeoNameIndex[], MATCH(CompleteData[[#This Row],[Geo_ID]], GeoNameIndex[Geo ID], 0), 2)</f>
        <v>EMEA</v>
      </c>
      <c r="F576" s="41" t="str">
        <f>"Q" &amp; ROUNDUP(MONTH(CompleteData[Date])/3, 0) &amp; " " &amp; YEAR(CompleteData[[#This Row],[Date]])</f>
        <v>Q2 2020</v>
      </c>
    </row>
    <row r="577" spans="1:6" x14ac:dyDescent="0.2">
      <c r="A577" s="11" t="s">
        <v>27</v>
      </c>
      <c r="B577" s="11">
        <v>44043</v>
      </c>
      <c r="C577" s="12">
        <v>16994</v>
      </c>
      <c r="D577" s="2" t="str">
        <f>VLOOKUP(CompleteData[[#This Row],[Client_ID]], GeoIDbyClientID[], 2,FALSE)</f>
        <v>GEO1003</v>
      </c>
      <c r="E577" s="2" t="str">
        <f>INDEX(GeoNameIndex[], MATCH(CompleteData[[#This Row],[Geo_ID]], GeoNameIndex[Geo ID], 0), 2)</f>
        <v>EMEA</v>
      </c>
      <c r="F577" s="41" t="str">
        <f>"Q" &amp; ROUNDUP(MONTH(CompleteData[Date])/3, 0) &amp; " " &amp; YEAR(CompleteData[[#This Row],[Date]])</f>
        <v>Q3 2020</v>
      </c>
    </row>
    <row r="578" spans="1:6" x14ac:dyDescent="0.2">
      <c r="A578" s="11" t="s">
        <v>27</v>
      </c>
      <c r="B578" s="11">
        <v>44074</v>
      </c>
      <c r="C578" s="12">
        <v>12464</v>
      </c>
      <c r="D578" s="2" t="str">
        <f>VLOOKUP(CompleteData[[#This Row],[Client_ID]], GeoIDbyClientID[], 2,FALSE)</f>
        <v>GEO1003</v>
      </c>
      <c r="E578" s="2" t="str">
        <f>INDEX(GeoNameIndex[], MATCH(CompleteData[[#This Row],[Geo_ID]], GeoNameIndex[Geo ID], 0), 2)</f>
        <v>EMEA</v>
      </c>
      <c r="F578" s="41" t="str">
        <f>"Q" &amp; ROUNDUP(MONTH(CompleteData[Date])/3, 0) &amp; " " &amp; YEAR(CompleteData[[#This Row],[Date]])</f>
        <v>Q3 2020</v>
      </c>
    </row>
    <row r="579" spans="1:6" x14ac:dyDescent="0.2">
      <c r="A579" s="11" t="s">
        <v>27</v>
      </c>
      <c r="B579" s="11">
        <v>44104</v>
      </c>
      <c r="C579" s="12">
        <v>14726</v>
      </c>
      <c r="D579" s="2" t="str">
        <f>VLOOKUP(CompleteData[[#This Row],[Client_ID]], GeoIDbyClientID[], 2,FALSE)</f>
        <v>GEO1003</v>
      </c>
      <c r="E579" s="2" t="str">
        <f>INDEX(GeoNameIndex[], MATCH(CompleteData[[#This Row],[Geo_ID]], GeoNameIndex[Geo ID], 0), 2)</f>
        <v>EMEA</v>
      </c>
      <c r="F579" s="41" t="str">
        <f>"Q" &amp; ROUNDUP(MONTH(CompleteData[Date])/3, 0) &amp; " " &amp; YEAR(CompleteData[[#This Row],[Date]])</f>
        <v>Q3 2020</v>
      </c>
    </row>
    <row r="580" spans="1:6" x14ac:dyDescent="0.2">
      <c r="A580" s="11" t="s">
        <v>27</v>
      </c>
      <c r="B580" s="11">
        <v>44135</v>
      </c>
      <c r="C580" s="12">
        <v>14726</v>
      </c>
      <c r="D580" s="2" t="str">
        <f>VLOOKUP(CompleteData[[#This Row],[Client_ID]], GeoIDbyClientID[], 2,FALSE)</f>
        <v>GEO1003</v>
      </c>
      <c r="E580" s="2" t="str">
        <f>INDEX(GeoNameIndex[], MATCH(CompleteData[[#This Row],[Geo_ID]], GeoNameIndex[Geo ID], 0), 2)</f>
        <v>EMEA</v>
      </c>
      <c r="F580" s="41" t="str">
        <f>"Q" &amp; ROUNDUP(MONTH(CompleteData[Date])/3, 0) &amp; " " &amp; YEAR(CompleteData[[#This Row],[Date]])</f>
        <v>Q4 2020</v>
      </c>
    </row>
    <row r="581" spans="1:6" x14ac:dyDescent="0.2">
      <c r="A581" s="11" t="s">
        <v>27</v>
      </c>
      <c r="B581" s="11">
        <v>44165</v>
      </c>
      <c r="C581" s="12">
        <v>19258</v>
      </c>
      <c r="D581" s="2" t="str">
        <f>VLOOKUP(CompleteData[[#This Row],[Client_ID]], GeoIDbyClientID[], 2,FALSE)</f>
        <v>GEO1003</v>
      </c>
      <c r="E581" s="2" t="str">
        <f>INDEX(GeoNameIndex[], MATCH(CompleteData[[#This Row],[Geo_ID]], GeoNameIndex[Geo ID], 0), 2)</f>
        <v>EMEA</v>
      </c>
      <c r="F581" s="41" t="str">
        <f>"Q" &amp; ROUNDUP(MONTH(CompleteData[Date])/3, 0) &amp; " " &amp; YEAR(CompleteData[[#This Row],[Date]])</f>
        <v>Q4 2020</v>
      </c>
    </row>
    <row r="582" spans="1:6" x14ac:dyDescent="0.2">
      <c r="A582" s="11" t="s">
        <v>27</v>
      </c>
      <c r="B582" s="11">
        <v>44196</v>
      </c>
      <c r="C582" s="12">
        <v>16992</v>
      </c>
      <c r="D582" s="2" t="str">
        <f>VLOOKUP(CompleteData[[#This Row],[Client_ID]], GeoIDbyClientID[], 2,FALSE)</f>
        <v>GEO1003</v>
      </c>
      <c r="E582" s="2" t="str">
        <f>INDEX(GeoNameIndex[], MATCH(CompleteData[[#This Row],[Geo_ID]], GeoNameIndex[Geo ID], 0), 2)</f>
        <v>EMEA</v>
      </c>
      <c r="F582" s="41" t="str">
        <f>"Q" &amp; ROUNDUP(MONTH(CompleteData[Date])/3, 0) &amp; " " &amp; YEAR(CompleteData[[#This Row],[Date]])</f>
        <v>Q4 2020</v>
      </c>
    </row>
    <row r="583" spans="1:6" x14ac:dyDescent="0.2">
      <c r="A583" s="11" t="s">
        <v>27</v>
      </c>
      <c r="B583" s="11">
        <v>44377</v>
      </c>
      <c r="C583" s="12">
        <v>17501</v>
      </c>
      <c r="D583" s="2" t="str">
        <f>VLOOKUP(CompleteData[[#This Row],[Client_ID]], GeoIDbyClientID[], 2,FALSE)</f>
        <v>GEO1003</v>
      </c>
      <c r="E583" s="2" t="str">
        <f>INDEX(GeoNameIndex[], MATCH(CompleteData[[#This Row],[Geo_ID]], GeoNameIndex[Geo ID], 0), 2)</f>
        <v>EMEA</v>
      </c>
      <c r="F583" s="41" t="str">
        <f>"Q" &amp; ROUNDUP(MONTH(CompleteData[Date])/3, 0) &amp; " " &amp; YEAR(CompleteData[[#This Row],[Date]])</f>
        <v>Q2 2021</v>
      </c>
    </row>
    <row r="584" spans="1:6" x14ac:dyDescent="0.2">
      <c r="A584" s="11" t="s">
        <v>27</v>
      </c>
      <c r="B584" s="11">
        <v>44347</v>
      </c>
      <c r="C584" s="12">
        <v>26834</v>
      </c>
      <c r="D584" s="2" t="str">
        <f>VLOOKUP(CompleteData[[#This Row],[Client_ID]], GeoIDbyClientID[], 2,FALSE)</f>
        <v>GEO1003</v>
      </c>
      <c r="E584" s="2" t="str">
        <f>INDEX(GeoNameIndex[], MATCH(CompleteData[[#This Row],[Geo_ID]], GeoNameIndex[Geo ID], 0), 2)</f>
        <v>EMEA</v>
      </c>
      <c r="F584" s="41" t="str">
        <f>"Q" &amp; ROUNDUP(MONTH(CompleteData[Date])/3, 0) &amp; " " &amp; YEAR(CompleteData[[#This Row],[Date]])</f>
        <v>Q2 2021</v>
      </c>
    </row>
    <row r="585" spans="1:6" x14ac:dyDescent="0.2">
      <c r="A585" s="11" t="s">
        <v>27</v>
      </c>
      <c r="B585" s="11">
        <v>44316</v>
      </c>
      <c r="C585" s="12">
        <v>26840</v>
      </c>
      <c r="D585" s="2" t="str">
        <f>VLOOKUP(CompleteData[[#This Row],[Client_ID]], GeoIDbyClientID[], 2,FALSE)</f>
        <v>GEO1003</v>
      </c>
      <c r="E585" s="2" t="str">
        <f>INDEX(GeoNameIndex[], MATCH(CompleteData[[#This Row],[Geo_ID]], GeoNameIndex[Geo ID], 0), 2)</f>
        <v>EMEA</v>
      </c>
      <c r="F585" s="41" t="str">
        <f>"Q" &amp; ROUNDUP(MONTH(CompleteData[Date])/3, 0) &amp; " " &amp; YEAR(CompleteData[[#This Row],[Date]])</f>
        <v>Q2 2021</v>
      </c>
    </row>
    <row r="586" spans="1:6" x14ac:dyDescent="0.2">
      <c r="A586" s="11" t="s">
        <v>27</v>
      </c>
      <c r="B586" s="11">
        <v>44286</v>
      </c>
      <c r="C586" s="12">
        <v>23553</v>
      </c>
      <c r="D586" s="2" t="str">
        <f>VLOOKUP(CompleteData[[#This Row],[Client_ID]], GeoIDbyClientID[], 2,FALSE)</f>
        <v>GEO1003</v>
      </c>
      <c r="E586" s="2" t="str">
        <f>INDEX(GeoNameIndex[], MATCH(CompleteData[[#This Row],[Geo_ID]], GeoNameIndex[Geo ID], 0), 2)</f>
        <v>EMEA</v>
      </c>
      <c r="F586" s="41" t="str">
        <f>"Q" &amp; ROUNDUP(MONTH(CompleteData[Date])/3, 0) &amp; " " &amp; YEAR(CompleteData[[#This Row],[Date]])</f>
        <v>Q1 2021</v>
      </c>
    </row>
    <row r="587" spans="1:6" x14ac:dyDescent="0.2">
      <c r="A587" s="11" t="s">
        <v>27</v>
      </c>
      <c r="B587" s="11">
        <v>44255</v>
      </c>
      <c r="C587" s="12">
        <v>19839</v>
      </c>
      <c r="D587" s="2" t="str">
        <f>VLOOKUP(CompleteData[[#This Row],[Client_ID]], GeoIDbyClientID[], 2,FALSE)</f>
        <v>GEO1003</v>
      </c>
      <c r="E587" s="2" t="str">
        <f>INDEX(GeoNameIndex[], MATCH(CompleteData[[#This Row],[Geo_ID]], GeoNameIndex[Geo ID], 0), 2)</f>
        <v>EMEA</v>
      </c>
      <c r="F587" s="41" t="str">
        <f>"Q" &amp; ROUNDUP(MONTH(CompleteData[Date])/3, 0) &amp; " " &amp; YEAR(CompleteData[[#This Row],[Date]])</f>
        <v>Q1 2021</v>
      </c>
    </row>
    <row r="588" spans="1:6" x14ac:dyDescent="0.2">
      <c r="A588" s="11" t="s">
        <v>27</v>
      </c>
      <c r="B588" s="11">
        <v>44227</v>
      </c>
      <c r="C588" s="12">
        <v>20221</v>
      </c>
      <c r="D588" s="2" t="str">
        <f>VLOOKUP(CompleteData[[#This Row],[Client_ID]], GeoIDbyClientID[], 2,FALSE)</f>
        <v>GEO1003</v>
      </c>
      <c r="E588" s="2" t="str">
        <f>INDEX(GeoNameIndex[], MATCH(CompleteData[[#This Row],[Geo_ID]], GeoNameIndex[Geo ID], 0), 2)</f>
        <v>EMEA</v>
      </c>
      <c r="F588" s="41" t="str">
        <f>"Q" &amp; ROUNDUP(MONTH(CompleteData[Date])/3, 0) &amp; " " &amp; YEAR(CompleteData[[#This Row],[Date]])</f>
        <v>Q1 2021</v>
      </c>
    </row>
    <row r="589" spans="1:6" x14ac:dyDescent="0.2">
      <c r="A589" s="11" t="s">
        <v>10</v>
      </c>
      <c r="B589" s="11">
        <v>43861</v>
      </c>
      <c r="C589" s="12">
        <v>277</v>
      </c>
      <c r="D589" s="2" t="str">
        <f>VLOOKUP(CompleteData[[#This Row],[Client_ID]], GeoIDbyClientID[], 2,FALSE)</f>
        <v>GEO1002</v>
      </c>
      <c r="E589" s="2" t="str">
        <f>INDEX(GeoNameIndex[], MATCH(CompleteData[[#This Row],[Geo_ID]], GeoNameIndex[Geo ID], 0), 2)</f>
        <v>APAC</v>
      </c>
      <c r="F589" s="41" t="str">
        <f>"Q" &amp; ROUNDUP(MONTH(CompleteData[Date])/3, 0) &amp; " " &amp; YEAR(CompleteData[[#This Row],[Date]])</f>
        <v>Q1 2020</v>
      </c>
    </row>
    <row r="590" spans="1:6" x14ac:dyDescent="0.2">
      <c r="A590" s="11" t="s">
        <v>10</v>
      </c>
      <c r="B590" s="11">
        <v>43890</v>
      </c>
      <c r="C590" s="12">
        <v>244</v>
      </c>
      <c r="D590" s="2" t="str">
        <f>VLOOKUP(CompleteData[[#This Row],[Client_ID]], GeoIDbyClientID[], 2,FALSE)</f>
        <v>GEO1002</v>
      </c>
      <c r="E590" s="2" t="str">
        <f>INDEX(GeoNameIndex[], MATCH(CompleteData[[#This Row],[Geo_ID]], GeoNameIndex[Geo ID], 0), 2)</f>
        <v>APAC</v>
      </c>
      <c r="F590" s="41" t="str">
        <f>"Q" &amp; ROUNDUP(MONTH(CompleteData[Date])/3, 0) &amp; " " &amp; YEAR(CompleteData[[#This Row],[Date]])</f>
        <v>Q1 2020</v>
      </c>
    </row>
    <row r="591" spans="1:6" x14ac:dyDescent="0.2">
      <c r="A591" s="11" t="s">
        <v>10</v>
      </c>
      <c r="B591" s="11">
        <v>43921</v>
      </c>
      <c r="C591" s="12">
        <v>337</v>
      </c>
      <c r="D591" s="2" t="str">
        <f>VLOOKUP(CompleteData[[#This Row],[Client_ID]], GeoIDbyClientID[], 2,FALSE)</f>
        <v>GEO1002</v>
      </c>
      <c r="E591" s="2" t="str">
        <f>INDEX(GeoNameIndex[], MATCH(CompleteData[[#This Row],[Geo_ID]], GeoNameIndex[Geo ID], 0), 2)</f>
        <v>APAC</v>
      </c>
      <c r="F591" s="41" t="str">
        <f>"Q" &amp; ROUNDUP(MONTH(CompleteData[Date])/3, 0) &amp; " " &amp; YEAR(CompleteData[[#This Row],[Date]])</f>
        <v>Q1 2020</v>
      </c>
    </row>
    <row r="592" spans="1:6" x14ac:dyDescent="0.2">
      <c r="A592" s="11" t="s">
        <v>10</v>
      </c>
      <c r="B592" s="11">
        <v>43951</v>
      </c>
      <c r="C592" s="12">
        <v>332</v>
      </c>
      <c r="D592" s="2" t="str">
        <f>VLOOKUP(CompleteData[[#This Row],[Client_ID]], GeoIDbyClientID[], 2,FALSE)</f>
        <v>GEO1002</v>
      </c>
      <c r="E592" s="2" t="str">
        <f>INDEX(GeoNameIndex[], MATCH(CompleteData[[#This Row],[Geo_ID]], GeoNameIndex[Geo ID], 0), 2)</f>
        <v>APAC</v>
      </c>
      <c r="F592" s="41" t="str">
        <f>"Q" &amp; ROUNDUP(MONTH(CompleteData[Date])/3, 0) &amp; " " &amp; YEAR(CompleteData[[#This Row],[Date]])</f>
        <v>Q2 2020</v>
      </c>
    </row>
    <row r="593" spans="1:6" x14ac:dyDescent="0.2">
      <c r="A593" s="11" t="s">
        <v>10</v>
      </c>
      <c r="B593" s="11">
        <v>43982</v>
      </c>
      <c r="C593" s="12">
        <v>362</v>
      </c>
      <c r="D593" s="2" t="str">
        <f>VLOOKUP(CompleteData[[#This Row],[Client_ID]], GeoIDbyClientID[], 2,FALSE)</f>
        <v>GEO1002</v>
      </c>
      <c r="E593" s="2" t="str">
        <f>INDEX(GeoNameIndex[], MATCH(CompleteData[[#This Row],[Geo_ID]], GeoNameIndex[Geo ID], 0), 2)</f>
        <v>APAC</v>
      </c>
      <c r="F593" s="41" t="str">
        <f>"Q" &amp; ROUNDUP(MONTH(CompleteData[Date])/3, 0) &amp; " " &amp; YEAR(CompleteData[[#This Row],[Date]])</f>
        <v>Q2 2020</v>
      </c>
    </row>
    <row r="594" spans="1:6" x14ac:dyDescent="0.2">
      <c r="A594" s="11" t="s">
        <v>10</v>
      </c>
      <c r="B594" s="11">
        <v>44012</v>
      </c>
      <c r="C594" s="12">
        <v>213</v>
      </c>
      <c r="D594" s="2" t="str">
        <f>VLOOKUP(CompleteData[[#This Row],[Client_ID]], GeoIDbyClientID[], 2,FALSE)</f>
        <v>GEO1002</v>
      </c>
      <c r="E594" s="2" t="str">
        <f>INDEX(GeoNameIndex[], MATCH(CompleteData[[#This Row],[Geo_ID]], GeoNameIndex[Geo ID], 0), 2)</f>
        <v>APAC</v>
      </c>
      <c r="F594" s="41" t="str">
        <f>"Q" &amp; ROUNDUP(MONTH(CompleteData[Date])/3, 0) &amp; " " &amp; YEAR(CompleteData[[#This Row],[Date]])</f>
        <v>Q2 2020</v>
      </c>
    </row>
    <row r="595" spans="1:6" x14ac:dyDescent="0.2">
      <c r="A595" s="11" t="s">
        <v>10</v>
      </c>
      <c r="B595" s="11">
        <v>44043</v>
      </c>
      <c r="C595" s="12">
        <v>248</v>
      </c>
      <c r="D595" s="2" t="str">
        <f>VLOOKUP(CompleteData[[#This Row],[Client_ID]], GeoIDbyClientID[], 2,FALSE)</f>
        <v>GEO1002</v>
      </c>
      <c r="E595" s="2" t="str">
        <f>INDEX(GeoNameIndex[], MATCH(CompleteData[[#This Row],[Geo_ID]], GeoNameIndex[Geo ID], 0), 2)</f>
        <v>APAC</v>
      </c>
      <c r="F595" s="41" t="str">
        <f>"Q" &amp; ROUNDUP(MONTH(CompleteData[Date])/3, 0) &amp; " " &amp; YEAR(CompleteData[[#This Row],[Date]])</f>
        <v>Q3 2020</v>
      </c>
    </row>
    <row r="596" spans="1:6" x14ac:dyDescent="0.2">
      <c r="A596" s="11" t="s">
        <v>10</v>
      </c>
      <c r="B596" s="11">
        <v>44074</v>
      </c>
      <c r="C596" s="12">
        <v>156</v>
      </c>
      <c r="D596" s="2" t="str">
        <f>VLOOKUP(CompleteData[[#This Row],[Client_ID]], GeoIDbyClientID[], 2,FALSE)</f>
        <v>GEO1002</v>
      </c>
      <c r="E596" s="2" t="str">
        <f>INDEX(GeoNameIndex[], MATCH(CompleteData[[#This Row],[Geo_ID]], GeoNameIndex[Geo ID], 0), 2)</f>
        <v>APAC</v>
      </c>
      <c r="F596" s="41" t="str">
        <f>"Q" &amp; ROUNDUP(MONTH(CompleteData[Date])/3, 0) &amp; " " &amp; YEAR(CompleteData[[#This Row],[Date]])</f>
        <v>Q3 2020</v>
      </c>
    </row>
    <row r="597" spans="1:6" x14ac:dyDescent="0.2">
      <c r="A597" s="11" t="s">
        <v>10</v>
      </c>
      <c r="B597" s="11">
        <v>44104</v>
      </c>
      <c r="C597" s="12">
        <v>218</v>
      </c>
      <c r="D597" s="2" t="str">
        <f>VLOOKUP(CompleteData[[#This Row],[Client_ID]], GeoIDbyClientID[], 2,FALSE)</f>
        <v>GEO1002</v>
      </c>
      <c r="E597" s="2" t="str">
        <f>INDEX(GeoNameIndex[], MATCH(CompleteData[[#This Row],[Geo_ID]], GeoNameIndex[Geo ID], 0), 2)</f>
        <v>APAC</v>
      </c>
      <c r="F597" s="41" t="str">
        <f>"Q" &amp; ROUNDUP(MONTH(CompleteData[Date])/3, 0) &amp; " " &amp; YEAR(CompleteData[[#This Row],[Date]])</f>
        <v>Q3 2020</v>
      </c>
    </row>
    <row r="598" spans="1:6" x14ac:dyDescent="0.2">
      <c r="A598" s="11" t="s">
        <v>10</v>
      </c>
      <c r="B598" s="11">
        <v>44135</v>
      </c>
      <c r="C598" s="12">
        <v>182</v>
      </c>
      <c r="D598" s="2" t="str">
        <f>VLOOKUP(CompleteData[[#This Row],[Client_ID]], GeoIDbyClientID[], 2,FALSE)</f>
        <v>GEO1002</v>
      </c>
      <c r="E598" s="2" t="str">
        <f>INDEX(GeoNameIndex[], MATCH(CompleteData[[#This Row],[Geo_ID]], GeoNameIndex[Geo ID], 0), 2)</f>
        <v>APAC</v>
      </c>
      <c r="F598" s="41" t="str">
        <f>"Q" &amp; ROUNDUP(MONTH(CompleteData[Date])/3, 0) &amp; " " &amp; YEAR(CompleteData[[#This Row],[Date]])</f>
        <v>Q4 2020</v>
      </c>
    </row>
    <row r="599" spans="1:6" x14ac:dyDescent="0.2">
      <c r="A599" s="11" t="s">
        <v>10</v>
      </c>
      <c r="B599" s="11">
        <v>44165</v>
      </c>
      <c r="C599" s="12">
        <v>276</v>
      </c>
      <c r="D599" s="2" t="str">
        <f>VLOOKUP(CompleteData[[#This Row],[Client_ID]], GeoIDbyClientID[], 2,FALSE)</f>
        <v>GEO1002</v>
      </c>
      <c r="E599" s="2" t="str">
        <f>INDEX(GeoNameIndex[], MATCH(CompleteData[[#This Row],[Geo_ID]], GeoNameIndex[Geo ID], 0), 2)</f>
        <v>APAC</v>
      </c>
      <c r="F599" s="41" t="str">
        <f>"Q" &amp; ROUNDUP(MONTH(CompleteData[Date])/3, 0) &amp; " " &amp; YEAR(CompleteData[[#This Row],[Date]])</f>
        <v>Q4 2020</v>
      </c>
    </row>
    <row r="600" spans="1:6" x14ac:dyDescent="0.2">
      <c r="A600" s="11" t="s">
        <v>10</v>
      </c>
      <c r="B600" s="11">
        <v>44196</v>
      </c>
      <c r="C600" s="12">
        <v>218</v>
      </c>
      <c r="D600" s="2" t="str">
        <f>VLOOKUP(CompleteData[[#This Row],[Client_ID]], GeoIDbyClientID[], 2,FALSE)</f>
        <v>GEO1002</v>
      </c>
      <c r="E600" s="2" t="str">
        <f>INDEX(GeoNameIndex[], MATCH(CompleteData[[#This Row],[Geo_ID]], GeoNameIndex[Geo ID], 0), 2)</f>
        <v>APAC</v>
      </c>
      <c r="F600" s="41" t="str">
        <f>"Q" &amp; ROUNDUP(MONTH(CompleteData[Date])/3, 0) &amp; " " &amp; YEAR(CompleteData[[#This Row],[Date]])</f>
        <v>Q4 2020</v>
      </c>
    </row>
    <row r="601" spans="1:6" x14ac:dyDescent="0.2">
      <c r="A601" s="11" t="s">
        <v>10</v>
      </c>
      <c r="B601" s="11">
        <v>44377</v>
      </c>
      <c r="C601" s="12">
        <v>220</v>
      </c>
      <c r="D601" s="2" t="str">
        <f>VLOOKUP(CompleteData[[#This Row],[Client_ID]], GeoIDbyClientID[], 2,FALSE)</f>
        <v>GEO1002</v>
      </c>
      <c r="E601" s="2" t="str">
        <f>INDEX(GeoNameIndex[], MATCH(CompleteData[[#This Row],[Geo_ID]], GeoNameIndex[Geo ID], 0), 2)</f>
        <v>APAC</v>
      </c>
      <c r="F601" s="41" t="str">
        <f>"Q" &amp; ROUNDUP(MONTH(CompleteData[Date])/3, 0) &amp; " " &amp; YEAR(CompleteData[[#This Row],[Date]])</f>
        <v>Q2 2021</v>
      </c>
    </row>
    <row r="602" spans="1:6" x14ac:dyDescent="0.2">
      <c r="A602" s="11" t="s">
        <v>10</v>
      </c>
      <c r="B602" s="11">
        <v>44347</v>
      </c>
      <c r="C602" s="12">
        <v>370</v>
      </c>
      <c r="D602" s="2" t="str">
        <f>VLOOKUP(CompleteData[[#This Row],[Client_ID]], GeoIDbyClientID[], 2,FALSE)</f>
        <v>GEO1002</v>
      </c>
      <c r="E602" s="2" t="str">
        <f>INDEX(GeoNameIndex[], MATCH(CompleteData[[#This Row],[Geo_ID]], GeoNameIndex[Geo ID], 0), 2)</f>
        <v>APAC</v>
      </c>
      <c r="F602" s="41" t="str">
        <f>"Q" &amp; ROUNDUP(MONTH(CompleteData[Date])/3, 0) &amp; " " &amp; YEAR(CompleteData[[#This Row],[Date]])</f>
        <v>Q2 2021</v>
      </c>
    </row>
    <row r="603" spans="1:6" x14ac:dyDescent="0.2">
      <c r="A603" s="11" t="s">
        <v>10</v>
      </c>
      <c r="B603" s="11">
        <v>44316</v>
      </c>
      <c r="C603" s="12">
        <v>331</v>
      </c>
      <c r="D603" s="2" t="str">
        <f>VLOOKUP(CompleteData[[#This Row],[Client_ID]], GeoIDbyClientID[], 2,FALSE)</f>
        <v>GEO1002</v>
      </c>
      <c r="E603" s="2" t="str">
        <f>INDEX(GeoNameIndex[], MATCH(CompleteData[[#This Row],[Geo_ID]], GeoNameIndex[Geo ID], 0), 2)</f>
        <v>APAC</v>
      </c>
      <c r="F603" s="41" t="str">
        <f>"Q" &amp; ROUNDUP(MONTH(CompleteData[Date])/3, 0) &amp; " " &amp; YEAR(CompleteData[[#This Row],[Date]])</f>
        <v>Q2 2021</v>
      </c>
    </row>
    <row r="604" spans="1:6" x14ac:dyDescent="0.2">
      <c r="A604" s="11" t="s">
        <v>10</v>
      </c>
      <c r="B604" s="11">
        <v>44286</v>
      </c>
      <c r="C604" s="12">
        <v>332</v>
      </c>
      <c r="D604" s="2" t="str">
        <f>VLOOKUP(CompleteData[[#This Row],[Client_ID]], GeoIDbyClientID[], 2,FALSE)</f>
        <v>GEO1002</v>
      </c>
      <c r="E604" s="2" t="str">
        <f>INDEX(GeoNameIndex[], MATCH(CompleteData[[#This Row],[Geo_ID]], GeoNameIndex[Geo ID], 0), 2)</f>
        <v>APAC</v>
      </c>
      <c r="F604" s="41" t="str">
        <f>"Q" &amp; ROUNDUP(MONTH(CompleteData[Date])/3, 0) &amp; " " &amp; YEAR(CompleteData[[#This Row],[Date]])</f>
        <v>Q1 2021</v>
      </c>
    </row>
    <row r="605" spans="1:6" x14ac:dyDescent="0.2">
      <c r="A605" s="11" t="s">
        <v>10</v>
      </c>
      <c r="B605" s="11">
        <v>44255</v>
      </c>
      <c r="C605" s="12">
        <v>250</v>
      </c>
      <c r="D605" s="2" t="str">
        <f>VLOOKUP(CompleteData[[#This Row],[Client_ID]], GeoIDbyClientID[], 2,FALSE)</f>
        <v>GEO1002</v>
      </c>
      <c r="E605" s="2" t="str">
        <f>INDEX(GeoNameIndex[], MATCH(CompleteData[[#This Row],[Geo_ID]], GeoNameIndex[Geo ID], 0), 2)</f>
        <v>APAC</v>
      </c>
      <c r="F605" s="41" t="str">
        <f>"Q" &amp; ROUNDUP(MONTH(CompleteData[Date])/3, 0) &amp; " " &amp; YEAR(CompleteData[[#This Row],[Date]])</f>
        <v>Q1 2021</v>
      </c>
    </row>
    <row r="606" spans="1:6" x14ac:dyDescent="0.2">
      <c r="A606" s="11" t="s">
        <v>10</v>
      </c>
      <c r="B606" s="11">
        <v>44227</v>
      </c>
      <c r="C606" s="12">
        <v>289</v>
      </c>
      <c r="D606" s="2" t="str">
        <f>VLOOKUP(CompleteData[[#This Row],[Client_ID]], GeoIDbyClientID[], 2,FALSE)</f>
        <v>GEO1002</v>
      </c>
      <c r="E606" s="2" t="str">
        <f>INDEX(GeoNameIndex[], MATCH(CompleteData[[#This Row],[Geo_ID]], GeoNameIndex[Geo ID], 0), 2)</f>
        <v>APAC</v>
      </c>
      <c r="F606" s="41" t="str">
        <f>"Q" &amp; ROUNDUP(MONTH(CompleteData[Date])/3, 0) &amp; " " &amp; YEAR(CompleteData[[#This Row],[Date]])</f>
        <v>Q1 2021</v>
      </c>
    </row>
    <row r="607" spans="1:6" x14ac:dyDescent="0.2">
      <c r="A607" s="11" t="s">
        <v>46</v>
      </c>
      <c r="B607" s="11">
        <v>43861</v>
      </c>
      <c r="C607" s="12">
        <v>1586</v>
      </c>
      <c r="D607" s="2" t="str">
        <f>VLOOKUP(CompleteData[[#This Row],[Client_ID]], GeoIDbyClientID[], 2,FALSE)</f>
        <v>GEO1001</v>
      </c>
      <c r="E607" s="2" t="str">
        <f>INDEX(GeoNameIndex[], MATCH(CompleteData[[#This Row],[Geo_ID]], GeoNameIndex[Geo ID], 0), 2)</f>
        <v>NAM</v>
      </c>
      <c r="F607" s="41" t="str">
        <f>"Q" &amp; ROUNDUP(MONTH(CompleteData[Date])/3, 0) &amp; " " &amp; YEAR(CompleteData[[#This Row],[Date]])</f>
        <v>Q1 2020</v>
      </c>
    </row>
    <row r="608" spans="1:6" x14ac:dyDescent="0.2">
      <c r="A608" s="11" t="s">
        <v>46</v>
      </c>
      <c r="B608" s="11">
        <v>43890</v>
      </c>
      <c r="C608" s="12">
        <v>1412</v>
      </c>
      <c r="D608" s="2" t="str">
        <f>VLOOKUP(CompleteData[[#This Row],[Client_ID]], GeoIDbyClientID[], 2,FALSE)</f>
        <v>GEO1001</v>
      </c>
      <c r="E608" s="2" t="str">
        <f>INDEX(GeoNameIndex[], MATCH(CompleteData[[#This Row],[Geo_ID]], GeoNameIndex[Geo ID], 0), 2)</f>
        <v>NAM</v>
      </c>
      <c r="F608" s="41" t="str">
        <f>"Q" &amp; ROUNDUP(MONTH(CompleteData[Date])/3, 0) &amp; " " &amp; YEAR(CompleteData[[#This Row],[Date]])</f>
        <v>Q1 2020</v>
      </c>
    </row>
    <row r="609" spans="1:6" x14ac:dyDescent="0.2">
      <c r="A609" s="11" t="s">
        <v>46</v>
      </c>
      <c r="B609" s="11">
        <v>43921</v>
      </c>
      <c r="C609" s="12">
        <v>1936</v>
      </c>
      <c r="D609" s="2" t="str">
        <f>VLOOKUP(CompleteData[[#This Row],[Client_ID]], GeoIDbyClientID[], 2,FALSE)</f>
        <v>GEO1001</v>
      </c>
      <c r="E609" s="2" t="str">
        <f>INDEX(GeoNameIndex[], MATCH(CompleteData[[#This Row],[Geo_ID]], GeoNameIndex[Geo ID], 0), 2)</f>
        <v>NAM</v>
      </c>
      <c r="F609" s="41" t="str">
        <f>"Q" &amp; ROUNDUP(MONTH(CompleteData[Date])/3, 0) &amp; " " &amp; YEAR(CompleteData[[#This Row],[Date]])</f>
        <v>Q1 2020</v>
      </c>
    </row>
    <row r="610" spans="1:6" x14ac:dyDescent="0.2">
      <c r="A610" s="11" t="s">
        <v>46</v>
      </c>
      <c r="B610" s="11">
        <v>43951</v>
      </c>
      <c r="C610" s="12">
        <v>1939</v>
      </c>
      <c r="D610" s="2" t="str">
        <f>VLOOKUP(CompleteData[[#This Row],[Client_ID]], GeoIDbyClientID[], 2,FALSE)</f>
        <v>GEO1001</v>
      </c>
      <c r="E610" s="2" t="str">
        <f>INDEX(GeoNameIndex[], MATCH(CompleteData[[#This Row],[Geo_ID]], GeoNameIndex[Geo ID], 0), 2)</f>
        <v>NAM</v>
      </c>
      <c r="F610" s="41" t="str">
        <f>"Q" &amp; ROUNDUP(MONTH(CompleteData[Date])/3, 0) &amp; " " &amp; YEAR(CompleteData[[#This Row],[Date]])</f>
        <v>Q2 2020</v>
      </c>
    </row>
    <row r="611" spans="1:6" x14ac:dyDescent="0.2">
      <c r="A611" s="11" t="s">
        <v>46</v>
      </c>
      <c r="B611" s="11">
        <v>43982</v>
      </c>
      <c r="C611" s="12">
        <v>2112</v>
      </c>
      <c r="D611" s="2" t="str">
        <f>VLOOKUP(CompleteData[[#This Row],[Client_ID]], GeoIDbyClientID[], 2,FALSE)</f>
        <v>GEO1001</v>
      </c>
      <c r="E611" s="2" t="str">
        <f>INDEX(GeoNameIndex[], MATCH(CompleteData[[#This Row],[Geo_ID]], GeoNameIndex[Geo ID], 0), 2)</f>
        <v>NAM</v>
      </c>
      <c r="F611" s="41" t="str">
        <f>"Q" &amp; ROUNDUP(MONTH(CompleteData[Date])/3, 0) &amp; " " &amp; YEAR(CompleteData[[#This Row],[Date]])</f>
        <v>Q2 2020</v>
      </c>
    </row>
    <row r="612" spans="1:6" x14ac:dyDescent="0.2">
      <c r="A612" s="11" t="s">
        <v>46</v>
      </c>
      <c r="B612" s="11">
        <v>44012</v>
      </c>
      <c r="C612" s="12">
        <v>1230</v>
      </c>
      <c r="D612" s="2" t="str">
        <f>VLOOKUP(CompleteData[[#This Row],[Client_ID]], GeoIDbyClientID[], 2,FALSE)</f>
        <v>GEO1001</v>
      </c>
      <c r="E612" s="2" t="str">
        <f>INDEX(GeoNameIndex[], MATCH(CompleteData[[#This Row],[Geo_ID]], GeoNameIndex[Geo ID], 0), 2)</f>
        <v>NAM</v>
      </c>
      <c r="F612" s="41" t="str">
        <f>"Q" &amp; ROUNDUP(MONTH(CompleteData[Date])/3, 0) &amp; " " &amp; YEAR(CompleteData[[#This Row],[Date]])</f>
        <v>Q2 2020</v>
      </c>
    </row>
    <row r="613" spans="1:6" x14ac:dyDescent="0.2">
      <c r="A613" s="11" t="s">
        <v>46</v>
      </c>
      <c r="B613" s="11">
        <v>44043</v>
      </c>
      <c r="C613" s="12">
        <v>1407</v>
      </c>
      <c r="D613" s="2" t="str">
        <f>VLOOKUP(CompleteData[[#This Row],[Client_ID]], GeoIDbyClientID[], 2,FALSE)</f>
        <v>GEO1001</v>
      </c>
      <c r="E613" s="2" t="str">
        <f>INDEX(GeoNameIndex[], MATCH(CompleteData[[#This Row],[Geo_ID]], GeoNameIndex[Geo ID], 0), 2)</f>
        <v>NAM</v>
      </c>
      <c r="F613" s="41" t="str">
        <f>"Q" &amp; ROUNDUP(MONTH(CompleteData[Date])/3, 0) &amp; " " &amp; YEAR(CompleteData[[#This Row],[Date]])</f>
        <v>Q3 2020</v>
      </c>
    </row>
    <row r="614" spans="1:6" x14ac:dyDescent="0.2">
      <c r="A614" s="11" t="s">
        <v>46</v>
      </c>
      <c r="B614" s="11">
        <v>44074</v>
      </c>
      <c r="C614" s="12">
        <v>880</v>
      </c>
      <c r="D614" s="2" t="str">
        <f>VLOOKUP(CompleteData[[#This Row],[Client_ID]], GeoIDbyClientID[], 2,FALSE)</f>
        <v>GEO1001</v>
      </c>
      <c r="E614" s="2" t="str">
        <f>INDEX(GeoNameIndex[], MATCH(CompleteData[[#This Row],[Geo_ID]], GeoNameIndex[Geo ID], 0), 2)</f>
        <v>NAM</v>
      </c>
      <c r="F614" s="41" t="str">
        <f>"Q" &amp; ROUNDUP(MONTH(CompleteData[Date])/3, 0) &amp; " " &amp; YEAR(CompleteData[[#This Row],[Date]])</f>
        <v>Q3 2020</v>
      </c>
    </row>
    <row r="615" spans="1:6" x14ac:dyDescent="0.2">
      <c r="A615" s="11" t="s">
        <v>46</v>
      </c>
      <c r="B615" s="11">
        <v>44104</v>
      </c>
      <c r="C615" s="12">
        <v>1233</v>
      </c>
      <c r="D615" s="2" t="str">
        <f>VLOOKUP(CompleteData[[#This Row],[Client_ID]], GeoIDbyClientID[], 2,FALSE)</f>
        <v>GEO1001</v>
      </c>
      <c r="E615" s="2" t="str">
        <f>INDEX(GeoNameIndex[], MATCH(CompleteData[[#This Row],[Geo_ID]], GeoNameIndex[Geo ID], 0), 2)</f>
        <v>NAM</v>
      </c>
      <c r="F615" s="41" t="str">
        <f>"Q" &amp; ROUNDUP(MONTH(CompleteData[Date])/3, 0) &amp; " " &amp; YEAR(CompleteData[[#This Row],[Date]])</f>
        <v>Q3 2020</v>
      </c>
    </row>
    <row r="616" spans="1:6" x14ac:dyDescent="0.2">
      <c r="A616" s="11" t="s">
        <v>46</v>
      </c>
      <c r="B616" s="11">
        <v>44135</v>
      </c>
      <c r="C616" s="12">
        <v>1059</v>
      </c>
      <c r="D616" s="2" t="str">
        <f>VLOOKUP(CompleteData[[#This Row],[Client_ID]], GeoIDbyClientID[], 2,FALSE)</f>
        <v>GEO1001</v>
      </c>
      <c r="E616" s="2" t="str">
        <f>INDEX(GeoNameIndex[], MATCH(CompleteData[[#This Row],[Geo_ID]], GeoNameIndex[Geo ID], 0), 2)</f>
        <v>NAM</v>
      </c>
      <c r="F616" s="41" t="str">
        <f>"Q" &amp; ROUNDUP(MONTH(CompleteData[Date])/3, 0) &amp; " " &amp; YEAR(CompleteData[[#This Row],[Date]])</f>
        <v>Q4 2020</v>
      </c>
    </row>
    <row r="617" spans="1:6" x14ac:dyDescent="0.2">
      <c r="A617" s="11" t="s">
        <v>46</v>
      </c>
      <c r="B617" s="11">
        <v>44165</v>
      </c>
      <c r="C617" s="12">
        <v>1586</v>
      </c>
      <c r="D617" s="2" t="str">
        <f>VLOOKUP(CompleteData[[#This Row],[Client_ID]], GeoIDbyClientID[], 2,FALSE)</f>
        <v>GEO1001</v>
      </c>
      <c r="E617" s="2" t="str">
        <f>INDEX(GeoNameIndex[], MATCH(CompleteData[[#This Row],[Geo_ID]], GeoNameIndex[Geo ID], 0), 2)</f>
        <v>NAM</v>
      </c>
      <c r="F617" s="41" t="str">
        <f>"Q" &amp; ROUNDUP(MONTH(CompleteData[Date])/3, 0) &amp; " " &amp; YEAR(CompleteData[[#This Row],[Date]])</f>
        <v>Q4 2020</v>
      </c>
    </row>
    <row r="618" spans="1:6" x14ac:dyDescent="0.2">
      <c r="A618" s="11" t="s">
        <v>46</v>
      </c>
      <c r="B618" s="11">
        <v>44196</v>
      </c>
      <c r="C618" s="12">
        <v>1230</v>
      </c>
      <c r="D618" s="2" t="str">
        <f>VLOOKUP(CompleteData[[#This Row],[Client_ID]], GeoIDbyClientID[], 2,FALSE)</f>
        <v>GEO1001</v>
      </c>
      <c r="E618" s="2" t="str">
        <f>INDEX(GeoNameIndex[], MATCH(CompleteData[[#This Row],[Geo_ID]], GeoNameIndex[Geo ID], 0), 2)</f>
        <v>NAM</v>
      </c>
      <c r="F618" s="41" t="str">
        <f>"Q" &amp; ROUNDUP(MONTH(CompleteData[Date])/3, 0) &amp; " " &amp; YEAR(CompleteData[[#This Row],[Date]])</f>
        <v>Q4 2020</v>
      </c>
    </row>
    <row r="619" spans="1:6" x14ac:dyDescent="0.2">
      <c r="A619" s="11" t="s">
        <v>46</v>
      </c>
      <c r="B619" s="11">
        <v>44377</v>
      </c>
      <c r="C619" s="12">
        <v>1291</v>
      </c>
      <c r="D619" s="2" t="str">
        <f>VLOOKUP(CompleteData[[#This Row],[Client_ID]], GeoIDbyClientID[], 2,FALSE)</f>
        <v>GEO1001</v>
      </c>
      <c r="E619" s="2" t="str">
        <f>INDEX(GeoNameIndex[], MATCH(CompleteData[[#This Row],[Geo_ID]], GeoNameIndex[Geo ID], 0), 2)</f>
        <v>NAM</v>
      </c>
      <c r="F619" s="41" t="str">
        <f>"Q" &amp; ROUNDUP(MONTH(CompleteData[Date])/3, 0) &amp; " " &amp; YEAR(CompleteData[[#This Row],[Date]])</f>
        <v>Q2 2021</v>
      </c>
    </row>
    <row r="620" spans="1:6" x14ac:dyDescent="0.2">
      <c r="A620" s="11" t="s">
        <v>46</v>
      </c>
      <c r="B620" s="11">
        <v>44347</v>
      </c>
      <c r="C620" s="12">
        <v>2150</v>
      </c>
      <c r="D620" s="2" t="str">
        <f>VLOOKUP(CompleteData[[#This Row],[Client_ID]], GeoIDbyClientID[], 2,FALSE)</f>
        <v>GEO1001</v>
      </c>
      <c r="E620" s="2" t="str">
        <f>INDEX(GeoNameIndex[], MATCH(CompleteData[[#This Row],[Geo_ID]], GeoNameIndex[Geo ID], 0), 2)</f>
        <v>NAM</v>
      </c>
      <c r="F620" s="41" t="str">
        <f>"Q" &amp; ROUNDUP(MONTH(CompleteData[Date])/3, 0) &amp; " " &amp; YEAR(CompleteData[[#This Row],[Date]])</f>
        <v>Q2 2021</v>
      </c>
    </row>
    <row r="621" spans="1:6" x14ac:dyDescent="0.2">
      <c r="A621" s="11" t="s">
        <v>46</v>
      </c>
      <c r="B621" s="11">
        <v>44316</v>
      </c>
      <c r="C621" s="12">
        <v>1991</v>
      </c>
      <c r="D621" s="2" t="str">
        <f>VLOOKUP(CompleteData[[#This Row],[Client_ID]], GeoIDbyClientID[], 2,FALSE)</f>
        <v>GEO1001</v>
      </c>
      <c r="E621" s="2" t="str">
        <f>INDEX(GeoNameIndex[], MATCH(CompleteData[[#This Row],[Geo_ID]], GeoNameIndex[Geo ID], 0), 2)</f>
        <v>NAM</v>
      </c>
      <c r="F621" s="41" t="str">
        <f>"Q" &amp; ROUNDUP(MONTH(CompleteData[Date])/3, 0) &amp; " " &amp; YEAR(CompleteData[[#This Row],[Date]])</f>
        <v>Q2 2021</v>
      </c>
    </row>
    <row r="622" spans="1:6" x14ac:dyDescent="0.2">
      <c r="A622" s="11" t="s">
        <v>46</v>
      </c>
      <c r="B622" s="11">
        <v>44286</v>
      </c>
      <c r="C622" s="12">
        <v>2032</v>
      </c>
      <c r="D622" s="2" t="str">
        <f>VLOOKUP(CompleteData[[#This Row],[Client_ID]], GeoIDbyClientID[], 2,FALSE)</f>
        <v>GEO1001</v>
      </c>
      <c r="E622" s="2" t="str">
        <f>INDEX(GeoNameIndex[], MATCH(CompleteData[[#This Row],[Geo_ID]], GeoNameIndex[Geo ID], 0), 2)</f>
        <v>NAM</v>
      </c>
      <c r="F622" s="41" t="str">
        <f>"Q" &amp; ROUNDUP(MONTH(CompleteData[Date])/3, 0) &amp; " " &amp; YEAR(CompleteData[[#This Row],[Date]])</f>
        <v>Q1 2021</v>
      </c>
    </row>
    <row r="623" spans="1:6" x14ac:dyDescent="0.2">
      <c r="A623" s="11" t="s">
        <v>46</v>
      </c>
      <c r="B623" s="11">
        <v>44255</v>
      </c>
      <c r="C623" s="12">
        <v>1438</v>
      </c>
      <c r="D623" s="2" t="str">
        <f>VLOOKUP(CompleteData[[#This Row],[Client_ID]], GeoIDbyClientID[], 2,FALSE)</f>
        <v>GEO1001</v>
      </c>
      <c r="E623" s="2" t="str">
        <f>INDEX(GeoNameIndex[], MATCH(CompleteData[[#This Row],[Geo_ID]], GeoNameIndex[Geo ID], 0), 2)</f>
        <v>NAM</v>
      </c>
      <c r="F623" s="41" t="str">
        <f>"Q" &amp; ROUNDUP(MONTH(CompleteData[Date])/3, 0) &amp; " " &amp; YEAR(CompleteData[[#This Row],[Date]])</f>
        <v>Q1 2021</v>
      </c>
    </row>
    <row r="624" spans="1:6" x14ac:dyDescent="0.2">
      <c r="A624" s="11" t="s">
        <v>46</v>
      </c>
      <c r="B624" s="11">
        <v>44227</v>
      </c>
      <c r="C624" s="12">
        <v>1569</v>
      </c>
      <c r="D624" s="2" t="str">
        <f>VLOOKUP(CompleteData[[#This Row],[Client_ID]], GeoIDbyClientID[], 2,FALSE)</f>
        <v>GEO1001</v>
      </c>
      <c r="E624" s="2" t="str">
        <f>INDEX(GeoNameIndex[], MATCH(CompleteData[[#This Row],[Geo_ID]], GeoNameIndex[Geo ID], 0), 2)</f>
        <v>NAM</v>
      </c>
      <c r="F624" s="41" t="str">
        <f>"Q" &amp; ROUNDUP(MONTH(CompleteData[Date])/3, 0) &amp; " " &amp; YEAR(CompleteData[[#This Row],[Date]])</f>
        <v>Q1 2021</v>
      </c>
    </row>
    <row r="625" spans="1:6" x14ac:dyDescent="0.2">
      <c r="A625" s="11" t="s">
        <v>40</v>
      </c>
      <c r="B625" s="11">
        <v>43861</v>
      </c>
      <c r="C625" s="12">
        <v>1211</v>
      </c>
      <c r="D625" s="2" t="str">
        <f>VLOOKUP(CompleteData[[#This Row],[Client_ID]], GeoIDbyClientID[], 2,FALSE)</f>
        <v>GEO1004</v>
      </c>
      <c r="E625" s="2" t="str">
        <f>INDEX(GeoNameIndex[], MATCH(CompleteData[[#This Row],[Geo_ID]], GeoNameIndex[Geo ID], 0), 2)</f>
        <v>LATAM</v>
      </c>
      <c r="F625" s="41" t="str">
        <f>"Q" &amp; ROUNDUP(MONTH(CompleteData[Date])/3, 0) &amp; " " &amp; YEAR(CompleteData[[#This Row],[Date]])</f>
        <v>Q1 2020</v>
      </c>
    </row>
    <row r="626" spans="1:6" x14ac:dyDescent="0.2">
      <c r="A626" s="11" t="s">
        <v>40</v>
      </c>
      <c r="B626" s="11">
        <v>43890</v>
      </c>
      <c r="C626" s="12">
        <v>1358</v>
      </c>
      <c r="D626" s="2" t="str">
        <f>VLOOKUP(CompleteData[[#This Row],[Client_ID]], GeoIDbyClientID[], 2,FALSE)</f>
        <v>GEO1004</v>
      </c>
      <c r="E626" s="2" t="str">
        <f>INDEX(GeoNameIndex[], MATCH(CompleteData[[#This Row],[Geo_ID]], GeoNameIndex[Geo ID], 0), 2)</f>
        <v>LATAM</v>
      </c>
      <c r="F626" s="41" t="str">
        <f>"Q" &amp; ROUNDUP(MONTH(CompleteData[Date])/3, 0) &amp; " " &amp; YEAR(CompleteData[[#This Row],[Date]])</f>
        <v>Q1 2020</v>
      </c>
    </row>
    <row r="627" spans="1:6" x14ac:dyDescent="0.2">
      <c r="A627" s="11" t="s">
        <v>40</v>
      </c>
      <c r="B627" s="11">
        <v>43921</v>
      </c>
      <c r="C627" s="12">
        <v>1507</v>
      </c>
      <c r="D627" s="2" t="str">
        <f>VLOOKUP(CompleteData[[#This Row],[Client_ID]], GeoIDbyClientID[], 2,FALSE)</f>
        <v>GEO1004</v>
      </c>
      <c r="E627" s="2" t="str">
        <f>INDEX(GeoNameIndex[], MATCH(CompleteData[[#This Row],[Geo_ID]], GeoNameIndex[Geo ID], 0), 2)</f>
        <v>LATAM</v>
      </c>
      <c r="F627" s="41" t="str">
        <f>"Q" &amp; ROUNDUP(MONTH(CompleteData[Date])/3, 0) &amp; " " &amp; YEAR(CompleteData[[#This Row],[Date]])</f>
        <v>Q1 2020</v>
      </c>
    </row>
    <row r="628" spans="1:6" x14ac:dyDescent="0.2">
      <c r="A628" s="11" t="s">
        <v>40</v>
      </c>
      <c r="B628" s="11">
        <v>43951</v>
      </c>
      <c r="C628" s="12">
        <v>1812</v>
      </c>
      <c r="D628" s="2" t="str">
        <f>VLOOKUP(CompleteData[[#This Row],[Client_ID]], GeoIDbyClientID[], 2,FALSE)</f>
        <v>GEO1004</v>
      </c>
      <c r="E628" s="2" t="str">
        <f>INDEX(GeoNameIndex[], MATCH(CompleteData[[#This Row],[Geo_ID]], GeoNameIndex[Geo ID], 0), 2)</f>
        <v>LATAM</v>
      </c>
      <c r="F628" s="41" t="str">
        <f>"Q" &amp; ROUNDUP(MONTH(CompleteData[Date])/3, 0) &amp; " " &amp; YEAR(CompleteData[[#This Row],[Date]])</f>
        <v>Q2 2020</v>
      </c>
    </row>
    <row r="629" spans="1:6" x14ac:dyDescent="0.2">
      <c r="A629" s="11" t="s">
        <v>40</v>
      </c>
      <c r="B629" s="11">
        <v>43982</v>
      </c>
      <c r="C629" s="12">
        <v>1663</v>
      </c>
      <c r="D629" s="2" t="str">
        <f>VLOOKUP(CompleteData[[#This Row],[Client_ID]], GeoIDbyClientID[], 2,FALSE)</f>
        <v>GEO1004</v>
      </c>
      <c r="E629" s="2" t="str">
        <f>INDEX(GeoNameIndex[], MATCH(CompleteData[[#This Row],[Geo_ID]], GeoNameIndex[Geo ID], 0), 2)</f>
        <v>LATAM</v>
      </c>
      <c r="F629" s="41" t="str">
        <f>"Q" &amp; ROUNDUP(MONTH(CompleteData[Date])/3, 0) &amp; " " &amp; YEAR(CompleteData[[#This Row],[Date]])</f>
        <v>Q2 2020</v>
      </c>
    </row>
    <row r="630" spans="1:6" x14ac:dyDescent="0.2">
      <c r="A630" s="11" t="s">
        <v>40</v>
      </c>
      <c r="B630" s="11">
        <v>44012</v>
      </c>
      <c r="C630" s="12">
        <v>1205</v>
      </c>
      <c r="D630" s="2" t="str">
        <f>VLOOKUP(CompleteData[[#This Row],[Client_ID]], GeoIDbyClientID[], 2,FALSE)</f>
        <v>GEO1004</v>
      </c>
      <c r="E630" s="2" t="str">
        <f>INDEX(GeoNameIndex[], MATCH(CompleteData[[#This Row],[Geo_ID]], GeoNameIndex[Geo ID], 0), 2)</f>
        <v>LATAM</v>
      </c>
      <c r="F630" s="41" t="str">
        <f>"Q" &amp; ROUNDUP(MONTH(CompleteData[Date])/3, 0) &amp; " " &amp; YEAR(CompleteData[[#This Row],[Date]])</f>
        <v>Q2 2020</v>
      </c>
    </row>
    <row r="631" spans="1:6" x14ac:dyDescent="0.2">
      <c r="A631" s="11" t="s">
        <v>40</v>
      </c>
      <c r="B631" s="11">
        <v>44043</v>
      </c>
      <c r="C631" s="12">
        <v>1059</v>
      </c>
      <c r="D631" s="2" t="str">
        <f>VLOOKUP(CompleteData[[#This Row],[Client_ID]], GeoIDbyClientID[], 2,FALSE)</f>
        <v>GEO1004</v>
      </c>
      <c r="E631" s="2" t="str">
        <f>INDEX(GeoNameIndex[], MATCH(CompleteData[[#This Row],[Geo_ID]], GeoNameIndex[Geo ID], 0), 2)</f>
        <v>LATAM</v>
      </c>
      <c r="F631" s="41" t="str">
        <f>"Q" &amp; ROUNDUP(MONTH(CompleteData[Date])/3, 0) &amp; " " &amp; YEAR(CompleteData[[#This Row],[Date]])</f>
        <v>Q3 2020</v>
      </c>
    </row>
    <row r="632" spans="1:6" x14ac:dyDescent="0.2">
      <c r="A632" s="11" t="s">
        <v>40</v>
      </c>
      <c r="B632" s="11">
        <v>44074</v>
      </c>
      <c r="C632" s="12">
        <v>910</v>
      </c>
      <c r="D632" s="2" t="str">
        <f>VLOOKUP(CompleteData[[#This Row],[Client_ID]], GeoIDbyClientID[], 2,FALSE)</f>
        <v>GEO1004</v>
      </c>
      <c r="E632" s="2" t="str">
        <f>INDEX(GeoNameIndex[], MATCH(CompleteData[[#This Row],[Geo_ID]], GeoNameIndex[Geo ID], 0), 2)</f>
        <v>LATAM</v>
      </c>
      <c r="F632" s="41" t="str">
        <f>"Q" &amp; ROUNDUP(MONTH(CompleteData[Date])/3, 0) &amp; " " &amp; YEAR(CompleteData[[#This Row],[Date]])</f>
        <v>Q3 2020</v>
      </c>
    </row>
    <row r="633" spans="1:6" x14ac:dyDescent="0.2">
      <c r="A633" s="11" t="s">
        <v>40</v>
      </c>
      <c r="B633" s="11">
        <v>44104</v>
      </c>
      <c r="C633" s="12">
        <v>910</v>
      </c>
      <c r="D633" s="2" t="str">
        <f>VLOOKUP(CompleteData[[#This Row],[Client_ID]], GeoIDbyClientID[], 2,FALSE)</f>
        <v>GEO1004</v>
      </c>
      <c r="E633" s="2" t="str">
        <f>INDEX(GeoNameIndex[], MATCH(CompleteData[[#This Row],[Geo_ID]], GeoNameIndex[Geo ID], 0), 2)</f>
        <v>LATAM</v>
      </c>
      <c r="F633" s="41" t="str">
        <f>"Q" &amp; ROUNDUP(MONTH(CompleteData[Date])/3, 0) &amp; " " &amp; YEAR(CompleteData[[#This Row],[Date]])</f>
        <v>Q3 2020</v>
      </c>
    </row>
    <row r="634" spans="1:6" x14ac:dyDescent="0.2">
      <c r="A634" s="11" t="s">
        <v>40</v>
      </c>
      <c r="B634" s="11">
        <v>44135</v>
      </c>
      <c r="C634" s="12">
        <v>1060</v>
      </c>
      <c r="D634" s="2" t="str">
        <f>VLOOKUP(CompleteData[[#This Row],[Client_ID]], GeoIDbyClientID[], 2,FALSE)</f>
        <v>GEO1004</v>
      </c>
      <c r="E634" s="2" t="str">
        <f>INDEX(GeoNameIndex[], MATCH(CompleteData[[#This Row],[Geo_ID]], GeoNameIndex[Geo ID], 0), 2)</f>
        <v>LATAM</v>
      </c>
      <c r="F634" s="41" t="str">
        <f>"Q" &amp; ROUNDUP(MONTH(CompleteData[Date])/3, 0) &amp; " " &amp; YEAR(CompleteData[[#This Row],[Date]])</f>
        <v>Q4 2020</v>
      </c>
    </row>
    <row r="635" spans="1:6" x14ac:dyDescent="0.2">
      <c r="A635" s="11" t="s">
        <v>40</v>
      </c>
      <c r="B635" s="11">
        <v>44165</v>
      </c>
      <c r="C635" s="12">
        <v>1205</v>
      </c>
      <c r="D635" s="2" t="str">
        <f>VLOOKUP(CompleteData[[#This Row],[Client_ID]], GeoIDbyClientID[], 2,FALSE)</f>
        <v>GEO1004</v>
      </c>
      <c r="E635" s="2" t="str">
        <f>INDEX(GeoNameIndex[], MATCH(CompleteData[[#This Row],[Geo_ID]], GeoNameIndex[Geo ID], 0), 2)</f>
        <v>LATAM</v>
      </c>
      <c r="F635" s="41" t="str">
        <f>"Q" &amp; ROUNDUP(MONTH(CompleteData[Date])/3, 0) &amp; " " &amp; YEAR(CompleteData[[#This Row],[Date]])</f>
        <v>Q4 2020</v>
      </c>
    </row>
    <row r="636" spans="1:6" x14ac:dyDescent="0.2">
      <c r="A636" s="11" t="s">
        <v>40</v>
      </c>
      <c r="B636" s="11">
        <v>44196</v>
      </c>
      <c r="C636" s="12">
        <v>1211</v>
      </c>
      <c r="D636" s="2" t="str">
        <f>VLOOKUP(CompleteData[[#This Row],[Client_ID]], GeoIDbyClientID[], 2,FALSE)</f>
        <v>GEO1004</v>
      </c>
      <c r="E636" s="2" t="str">
        <f>INDEX(GeoNameIndex[], MATCH(CompleteData[[#This Row],[Geo_ID]], GeoNameIndex[Geo ID], 0), 2)</f>
        <v>LATAM</v>
      </c>
      <c r="F636" s="41" t="str">
        <f>"Q" &amp; ROUNDUP(MONTH(CompleteData[Date])/3, 0) &amp; " " &amp; YEAR(CompleteData[[#This Row],[Date]])</f>
        <v>Q4 2020</v>
      </c>
    </row>
    <row r="637" spans="1:6" x14ac:dyDescent="0.2">
      <c r="A637" s="11" t="s">
        <v>40</v>
      </c>
      <c r="B637" s="11">
        <v>44377</v>
      </c>
      <c r="C637" s="12">
        <v>1193</v>
      </c>
      <c r="D637" s="2" t="str">
        <f>VLOOKUP(CompleteData[[#This Row],[Client_ID]], GeoIDbyClientID[], 2,FALSE)</f>
        <v>GEO1004</v>
      </c>
      <c r="E637" s="2" t="str">
        <f>INDEX(GeoNameIndex[], MATCH(CompleteData[[#This Row],[Geo_ID]], GeoNameIndex[Geo ID], 0), 2)</f>
        <v>LATAM</v>
      </c>
      <c r="F637" s="41" t="str">
        <f>"Q" &amp; ROUNDUP(MONTH(CompleteData[Date])/3, 0) &amp; " " &amp; YEAR(CompleteData[[#This Row],[Date]])</f>
        <v>Q2 2021</v>
      </c>
    </row>
    <row r="638" spans="1:6" x14ac:dyDescent="0.2">
      <c r="A638" s="11" t="s">
        <v>40</v>
      </c>
      <c r="B638" s="11">
        <v>44347</v>
      </c>
      <c r="C638" s="12">
        <v>1694</v>
      </c>
      <c r="D638" s="2" t="str">
        <f>VLOOKUP(CompleteData[[#This Row],[Client_ID]], GeoIDbyClientID[], 2,FALSE)</f>
        <v>GEO1004</v>
      </c>
      <c r="E638" s="2" t="str">
        <f>INDEX(GeoNameIndex[], MATCH(CompleteData[[#This Row],[Geo_ID]], GeoNameIndex[Geo ID], 0), 2)</f>
        <v>LATAM</v>
      </c>
      <c r="F638" s="41" t="str">
        <f>"Q" &amp; ROUNDUP(MONTH(CompleteData[Date])/3, 0) &amp; " " &amp; YEAR(CompleteData[[#This Row],[Date]])</f>
        <v>Q2 2021</v>
      </c>
    </row>
    <row r="639" spans="1:6" x14ac:dyDescent="0.2">
      <c r="A639" s="11" t="s">
        <v>40</v>
      </c>
      <c r="B639" s="11">
        <v>44316</v>
      </c>
      <c r="C639" s="12">
        <v>1791</v>
      </c>
      <c r="D639" s="2" t="str">
        <f>VLOOKUP(CompleteData[[#This Row],[Client_ID]], GeoIDbyClientID[], 2,FALSE)</f>
        <v>GEO1004</v>
      </c>
      <c r="E639" s="2" t="str">
        <f>INDEX(GeoNameIndex[], MATCH(CompleteData[[#This Row],[Geo_ID]], GeoNameIndex[Geo ID], 0), 2)</f>
        <v>LATAM</v>
      </c>
      <c r="F639" s="41" t="str">
        <f>"Q" &amp; ROUNDUP(MONTH(CompleteData[Date])/3, 0) &amp; " " &amp; YEAR(CompleteData[[#This Row],[Date]])</f>
        <v>Q2 2021</v>
      </c>
    </row>
    <row r="640" spans="1:6" x14ac:dyDescent="0.2">
      <c r="A640" s="11" t="s">
        <v>40</v>
      </c>
      <c r="B640" s="11">
        <v>44286</v>
      </c>
      <c r="C640" s="12">
        <v>1568</v>
      </c>
      <c r="D640" s="2" t="str">
        <f>VLOOKUP(CompleteData[[#This Row],[Client_ID]], GeoIDbyClientID[], 2,FALSE)</f>
        <v>GEO1004</v>
      </c>
      <c r="E640" s="2" t="str">
        <f>INDEX(GeoNameIndex[], MATCH(CompleteData[[#This Row],[Geo_ID]], GeoNameIndex[Geo ID], 0), 2)</f>
        <v>LATAM</v>
      </c>
      <c r="F640" s="41" t="str">
        <f>"Q" &amp; ROUNDUP(MONTH(CompleteData[Date])/3, 0) &amp; " " &amp; YEAR(CompleteData[[#This Row],[Date]])</f>
        <v>Q1 2021</v>
      </c>
    </row>
    <row r="641" spans="1:6" x14ac:dyDescent="0.2">
      <c r="A641" s="11" t="s">
        <v>40</v>
      </c>
      <c r="B641" s="11">
        <v>44255</v>
      </c>
      <c r="C641" s="12">
        <v>1399</v>
      </c>
      <c r="D641" s="2" t="str">
        <f>VLOOKUP(CompleteData[[#This Row],[Client_ID]], GeoIDbyClientID[], 2,FALSE)</f>
        <v>GEO1004</v>
      </c>
      <c r="E641" s="2" t="str">
        <f>INDEX(GeoNameIndex[], MATCH(CompleteData[[#This Row],[Geo_ID]], GeoNameIndex[Geo ID], 0), 2)</f>
        <v>LATAM</v>
      </c>
      <c r="F641" s="41" t="str">
        <f>"Q" &amp; ROUNDUP(MONTH(CompleteData[Date])/3, 0) &amp; " " &amp; YEAR(CompleteData[[#This Row],[Date]])</f>
        <v>Q1 2021</v>
      </c>
    </row>
    <row r="642" spans="1:6" x14ac:dyDescent="0.2">
      <c r="A642" s="11" t="s">
        <v>40</v>
      </c>
      <c r="B642" s="11">
        <v>44227</v>
      </c>
      <c r="C642" s="12">
        <v>1255</v>
      </c>
      <c r="D642" s="2" t="str">
        <f>VLOOKUP(CompleteData[[#This Row],[Client_ID]], GeoIDbyClientID[], 2,FALSE)</f>
        <v>GEO1004</v>
      </c>
      <c r="E642" s="2" t="str">
        <f>INDEX(GeoNameIndex[], MATCH(CompleteData[[#This Row],[Geo_ID]], GeoNameIndex[Geo ID], 0), 2)</f>
        <v>LATAM</v>
      </c>
      <c r="F642" s="41" t="str">
        <f>"Q" &amp; ROUNDUP(MONTH(CompleteData[Date])/3, 0) &amp; " " &amp; YEAR(CompleteData[[#This Row],[Date]])</f>
        <v>Q1 2021</v>
      </c>
    </row>
    <row r="643" spans="1:6" x14ac:dyDescent="0.2">
      <c r="A643" s="11" t="s">
        <v>2</v>
      </c>
      <c r="B643" s="11">
        <v>43861</v>
      </c>
      <c r="C643" s="12">
        <v>53</v>
      </c>
      <c r="D643" s="2" t="str">
        <f>VLOOKUP(CompleteData[[#This Row],[Client_ID]], GeoIDbyClientID[], 2,FALSE)</f>
        <v>GEO1002</v>
      </c>
      <c r="E643" s="2" t="str">
        <f>INDEX(GeoNameIndex[], MATCH(CompleteData[[#This Row],[Geo_ID]], GeoNameIndex[Geo ID], 0), 2)</f>
        <v>APAC</v>
      </c>
      <c r="F643" s="41" t="str">
        <f>"Q" &amp; ROUNDUP(MONTH(CompleteData[Date])/3, 0) &amp; " " &amp; YEAR(CompleteData[[#This Row],[Date]])</f>
        <v>Q1 2020</v>
      </c>
    </row>
    <row r="644" spans="1:6" x14ac:dyDescent="0.2">
      <c r="A644" s="11" t="s">
        <v>2</v>
      </c>
      <c r="B644" s="11">
        <v>43890</v>
      </c>
      <c r="C644" s="12">
        <v>40</v>
      </c>
      <c r="D644" s="2" t="str">
        <f>VLOOKUP(CompleteData[[#This Row],[Client_ID]], GeoIDbyClientID[], 2,FALSE)</f>
        <v>GEO1002</v>
      </c>
      <c r="E644" s="2" t="str">
        <f>INDEX(GeoNameIndex[], MATCH(CompleteData[[#This Row],[Geo_ID]], GeoNameIndex[Geo ID], 0), 2)</f>
        <v>APAC</v>
      </c>
      <c r="F644" s="41" t="str">
        <f>"Q" &amp; ROUNDUP(MONTH(CompleteData[Date])/3, 0) &amp; " " &amp; YEAR(CompleteData[[#This Row],[Date]])</f>
        <v>Q1 2020</v>
      </c>
    </row>
    <row r="645" spans="1:6" x14ac:dyDescent="0.2">
      <c r="A645" s="11" t="s">
        <v>2</v>
      </c>
      <c r="B645" s="11">
        <v>43921</v>
      </c>
      <c r="C645" s="12">
        <v>65</v>
      </c>
      <c r="D645" s="2" t="str">
        <f>VLOOKUP(CompleteData[[#This Row],[Client_ID]], GeoIDbyClientID[], 2,FALSE)</f>
        <v>GEO1002</v>
      </c>
      <c r="E645" s="2" t="str">
        <f>INDEX(GeoNameIndex[], MATCH(CompleteData[[#This Row],[Geo_ID]], GeoNameIndex[Geo ID], 0), 2)</f>
        <v>APAC</v>
      </c>
      <c r="F645" s="41" t="str">
        <f>"Q" &amp; ROUNDUP(MONTH(CompleteData[Date])/3, 0) &amp; " " &amp; YEAR(CompleteData[[#This Row],[Date]])</f>
        <v>Q1 2020</v>
      </c>
    </row>
    <row r="646" spans="1:6" x14ac:dyDescent="0.2">
      <c r="A646" s="11" t="s">
        <v>2</v>
      </c>
      <c r="B646" s="11">
        <v>43951</v>
      </c>
      <c r="C646" s="12">
        <v>56</v>
      </c>
      <c r="D646" s="2" t="str">
        <f>VLOOKUP(CompleteData[[#This Row],[Client_ID]], GeoIDbyClientID[], 2,FALSE)</f>
        <v>GEO1002</v>
      </c>
      <c r="E646" s="2" t="str">
        <f>INDEX(GeoNameIndex[], MATCH(CompleteData[[#This Row],[Geo_ID]], GeoNameIndex[Geo ID], 0), 2)</f>
        <v>APAC</v>
      </c>
      <c r="F646" s="41" t="str">
        <f>"Q" &amp; ROUNDUP(MONTH(CompleteData[Date])/3, 0) &amp; " " &amp; YEAR(CompleteData[[#This Row],[Date]])</f>
        <v>Q2 2020</v>
      </c>
    </row>
    <row r="647" spans="1:6" x14ac:dyDescent="0.2">
      <c r="A647" s="11" t="s">
        <v>2</v>
      </c>
      <c r="B647" s="11">
        <v>43982</v>
      </c>
      <c r="C647" s="12">
        <v>65</v>
      </c>
      <c r="D647" s="2" t="str">
        <f>VLOOKUP(CompleteData[[#This Row],[Client_ID]], GeoIDbyClientID[], 2,FALSE)</f>
        <v>GEO1002</v>
      </c>
      <c r="E647" s="2" t="str">
        <f>INDEX(GeoNameIndex[], MATCH(CompleteData[[#This Row],[Geo_ID]], GeoNameIndex[Geo ID], 0), 2)</f>
        <v>APAC</v>
      </c>
      <c r="F647" s="41" t="str">
        <f>"Q" &amp; ROUNDUP(MONTH(CompleteData[Date])/3, 0) &amp; " " &amp; YEAR(CompleteData[[#This Row],[Date]])</f>
        <v>Q2 2020</v>
      </c>
    </row>
    <row r="648" spans="1:6" x14ac:dyDescent="0.2">
      <c r="A648" s="11" t="s">
        <v>2</v>
      </c>
      <c r="B648" s="11">
        <v>44012</v>
      </c>
      <c r="C648" s="12">
        <v>34</v>
      </c>
      <c r="D648" s="2" t="str">
        <f>VLOOKUP(CompleteData[[#This Row],[Client_ID]], GeoIDbyClientID[], 2,FALSE)</f>
        <v>GEO1002</v>
      </c>
      <c r="E648" s="2" t="str">
        <f>INDEX(GeoNameIndex[], MATCH(CompleteData[[#This Row],[Geo_ID]], GeoNameIndex[Geo ID], 0), 2)</f>
        <v>APAC</v>
      </c>
      <c r="F648" s="41" t="str">
        <f>"Q" &amp; ROUNDUP(MONTH(CompleteData[Date])/3, 0) &amp; " " &amp; YEAR(CompleteData[[#This Row],[Date]])</f>
        <v>Q2 2020</v>
      </c>
    </row>
    <row r="649" spans="1:6" x14ac:dyDescent="0.2">
      <c r="A649" s="11" t="s">
        <v>2</v>
      </c>
      <c r="B649" s="11">
        <v>44043</v>
      </c>
      <c r="C649" s="12">
        <v>50</v>
      </c>
      <c r="D649" s="2" t="str">
        <f>VLOOKUP(CompleteData[[#This Row],[Client_ID]], GeoIDbyClientID[], 2,FALSE)</f>
        <v>GEO1002</v>
      </c>
      <c r="E649" s="2" t="str">
        <f>INDEX(GeoNameIndex[], MATCH(CompleteData[[#This Row],[Geo_ID]], GeoNameIndex[Geo ID], 0), 2)</f>
        <v>APAC</v>
      </c>
      <c r="F649" s="41" t="str">
        <f>"Q" &amp; ROUNDUP(MONTH(CompleteData[Date])/3, 0) &amp; " " &amp; YEAR(CompleteData[[#This Row],[Date]])</f>
        <v>Q3 2020</v>
      </c>
    </row>
    <row r="650" spans="1:6" x14ac:dyDescent="0.2">
      <c r="A650" s="11" t="s">
        <v>2</v>
      </c>
      <c r="B650" s="11">
        <v>44074</v>
      </c>
      <c r="C650" s="12">
        <v>26</v>
      </c>
      <c r="D650" s="2" t="str">
        <f>VLOOKUP(CompleteData[[#This Row],[Client_ID]], GeoIDbyClientID[], 2,FALSE)</f>
        <v>GEO1002</v>
      </c>
      <c r="E650" s="2" t="str">
        <f>INDEX(GeoNameIndex[], MATCH(CompleteData[[#This Row],[Geo_ID]], GeoNameIndex[Geo ID], 0), 2)</f>
        <v>APAC</v>
      </c>
      <c r="F650" s="41" t="str">
        <f>"Q" &amp; ROUNDUP(MONTH(CompleteData[Date])/3, 0) &amp; " " &amp; YEAR(CompleteData[[#This Row],[Date]])</f>
        <v>Q3 2020</v>
      </c>
    </row>
    <row r="651" spans="1:6" x14ac:dyDescent="0.2">
      <c r="A651" s="11" t="s">
        <v>2</v>
      </c>
      <c r="B651" s="11">
        <v>44104</v>
      </c>
      <c r="C651" s="12">
        <v>43</v>
      </c>
      <c r="D651" s="2" t="str">
        <f>VLOOKUP(CompleteData[[#This Row],[Client_ID]], GeoIDbyClientID[], 2,FALSE)</f>
        <v>GEO1002</v>
      </c>
      <c r="E651" s="2" t="str">
        <f>INDEX(GeoNameIndex[], MATCH(CompleteData[[#This Row],[Geo_ID]], GeoNameIndex[Geo ID], 0), 2)</f>
        <v>APAC</v>
      </c>
      <c r="F651" s="41" t="str">
        <f>"Q" &amp; ROUNDUP(MONTH(CompleteData[Date])/3, 0) &amp; " " &amp; YEAR(CompleteData[[#This Row],[Date]])</f>
        <v>Q3 2020</v>
      </c>
    </row>
    <row r="652" spans="1:6" x14ac:dyDescent="0.2">
      <c r="A652" s="11" t="s">
        <v>2</v>
      </c>
      <c r="B652" s="11">
        <v>44135</v>
      </c>
      <c r="C652" s="12">
        <v>32</v>
      </c>
      <c r="D652" s="2" t="str">
        <f>VLOOKUP(CompleteData[[#This Row],[Client_ID]], GeoIDbyClientID[], 2,FALSE)</f>
        <v>GEO1002</v>
      </c>
      <c r="E652" s="2" t="str">
        <f>INDEX(GeoNameIndex[], MATCH(CompleteData[[#This Row],[Geo_ID]], GeoNameIndex[Geo ID], 0), 2)</f>
        <v>APAC</v>
      </c>
      <c r="F652" s="41" t="str">
        <f>"Q" &amp; ROUNDUP(MONTH(CompleteData[Date])/3, 0) &amp; " " &amp; YEAR(CompleteData[[#This Row],[Date]])</f>
        <v>Q4 2020</v>
      </c>
    </row>
    <row r="653" spans="1:6" x14ac:dyDescent="0.2">
      <c r="A653" s="11" t="s">
        <v>2</v>
      </c>
      <c r="B653" s="11">
        <v>44165</v>
      </c>
      <c r="C653" s="12">
        <v>54</v>
      </c>
      <c r="D653" s="2" t="str">
        <f>VLOOKUP(CompleteData[[#This Row],[Client_ID]], GeoIDbyClientID[], 2,FALSE)</f>
        <v>GEO1002</v>
      </c>
      <c r="E653" s="2" t="str">
        <f>INDEX(GeoNameIndex[], MATCH(CompleteData[[#This Row],[Geo_ID]], GeoNameIndex[Geo ID], 0), 2)</f>
        <v>APAC</v>
      </c>
      <c r="F653" s="41" t="str">
        <f>"Q" &amp; ROUNDUP(MONTH(CompleteData[Date])/3, 0) &amp; " " &amp; YEAR(CompleteData[[#This Row],[Date]])</f>
        <v>Q4 2020</v>
      </c>
    </row>
    <row r="654" spans="1:6" x14ac:dyDescent="0.2">
      <c r="A654" s="11" t="s">
        <v>2</v>
      </c>
      <c r="B654" s="11">
        <v>44196</v>
      </c>
      <c r="C654" s="12">
        <v>38</v>
      </c>
      <c r="D654" s="2" t="str">
        <f>VLOOKUP(CompleteData[[#This Row],[Client_ID]], GeoIDbyClientID[], 2,FALSE)</f>
        <v>GEO1002</v>
      </c>
      <c r="E654" s="2" t="str">
        <f>INDEX(GeoNameIndex[], MATCH(CompleteData[[#This Row],[Geo_ID]], GeoNameIndex[Geo ID], 0), 2)</f>
        <v>APAC</v>
      </c>
      <c r="F654" s="41" t="str">
        <f>"Q" &amp; ROUNDUP(MONTH(CompleteData[Date])/3, 0) &amp; " " &amp; YEAR(CompleteData[[#This Row],[Date]])</f>
        <v>Q4 2020</v>
      </c>
    </row>
    <row r="655" spans="1:6" x14ac:dyDescent="0.2">
      <c r="A655" s="11" t="s">
        <v>2</v>
      </c>
      <c r="B655" s="11">
        <v>44377</v>
      </c>
      <c r="C655" s="12">
        <v>38</v>
      </c>
      <c r="D655" s="2" t="str">
        <f>VLOOKUP(CompleteData[[#This Row],[Client_ID]], GeoIDbyClientID[], 2,FALSE)</f>
        <v>GEO1002</v>
      </c>
      <c r="E655" s="2" t="str">
        <f>INDEX(GeoNameIndex[], MATCH(CompleteData[[#This Row],[Geo_ID]], GeoNameIndex[Geo ID], 0), 2)</f>
        <v>APAC</v>
      </c>
      <c r="F655" s="41" t="str">
        <f>"Q" &amp; ROUNDUP(MONTH(CompleteData[Date])/3, 0) &amp; " " &amp; YEAR(CompleteData[[#This Row],[Date]])</f>
        <v>Q2 2021</v>
      </c>
    </row>
    <row r="656" spans="1:6" x14ac:dyDescent="0.2">
      <c r="A656" s="11" t="s">
        <v>2</v>
      </c>
      <c r="B656" s="11">
        <v>44347</v>
      </c>
      <c r="C656" s="12">
        <v>71</v>
      </c>
      <c r="D656" s="2" t="str">
        <f>VLOOKUP(CompleteData[[#This Row],[Client_ID]], GeoIDbyClientID[], 2,FALSE)</f>
        <v>GEO1002</v>
      </c>
      <c r="E656" s="2" t="str">
        <f>INDEX(GeoNameIndex[], MATCH(CompleteData[[#This Row],[Geo_ID]], GeoNameIndex[Geo ID], 0), 2)</f>
        <v>APAC</v>
      </c>
      <c r="F656" s="41" t="str">
        <f>"Q" &amp; ROUNDUP(MONTH(CompleteData[Date])/3, 0) &amp; " " &amp; YEAR(CompleteData[[#This Row],[Date]])</f>
        <v>Q2 2021</v>
      </c>
    </row>
    <row r="657" spans="1:6" x14ac:dyDescent="0.2">
      <c r="A657" s="11" t="s">
        <v>2</v>
      </c>
      <c r="B657" s="11">
        <v>44316</v>
      </c>
      <c r="C657" s="12">
        <v>60</v>
      </c>
      <c r="D657" s="2" t="str">
        <f>VLOOKUP(CompleteData[[#This Row],[Client_ID]], GeoIDbyClientID[], 2,FALSE)</f>
        <v>GEO1002</v>
      </c>
      <c r="E657" s="2" t="str">
        <f>INDEX(GeoNameIndex[], MATCH(CompleteData[[#This Row],[Geo_ID]], GeoNameIndex[Geo ID], 0), 2)</f>
        <v>APAC</v>
      </c>
      <c r="F657" s="41" t="str">
        <f>"Q" &amp; ROUNDUP(MONTH(CompleteData[Date])/3, 0) &amp; " " &amp; YEAR(CompleteData[[#This Row],[Date]])</f>
        <v>Q2 2021</v>
      </c>
    </row>
    <row r="658" spans="1:6" x14ac:dyDescent="0.2">
      <c r="A658" s="11" t="s">
        <v>2</v>
      </c>
      <c r="B658" s="11">
        <v>44286</v>
      </c>
      <c r="C658" s="12">
        <v>65</v>
      </c>
      <c r="D658" s="2" t="str">
        <f>VLOOKUP(CompleteData[[#This Row],[Client_ID]], GeoIDbyClientID[], 2,FALSE)</f>
        <v>GEO1002</v>
      </c>
      <c r="E658" s="2" t="str">
        <f>INDEX(GeoNameIndex[], MATCH(CompleteData[[#This Row],[Geo_ID]], GeoNameIndex[Geo ID], 0), 2)</f>
        <v>APAC</v>
      </c>
      <c r="F658" s="41" t="str">
        <f>"Q" &amp; ROUNDUP(MONTH(CompleteData[Date])/3, 0) &amp; " " &amp; YEAR(CompleteData[[#This Row],[Date]])</f>
        <v>Q1 2021</v>
      </c>
    </row>
    <row r="659" spans="1:6" x14ac:dyDescent="0.2">
      <c r="A659" s="11" t="s">
        <v>2</v>
      </c>
      <c r="B659" s="11">
        <v>44255</v>
      </c>
      <c r="C659" s="12">
        <v>45</v>
      </c>
      <c r="D659" s="2" t="str">
        <f>VLOOKUP(CompleteData[[#This Row],[Client_ID]], GeoIDbyClientID[], 2,FALSE)</f>
        <v>GEO1002</v>
      </c>
      <c r="E659" s="2" t="str">
        <f>INDEX(GeoNameIndex[], MATCH(CompleteData[[#This Row],[Geo_ID]], GeoNameIndex[Geo ID], 0), 2)</f>
        <v>APAC</v>
      </c>
      <c r="F659" s="41" t="str">
        <f>"Q" &amp; ROUNDUP(MONTH(CompleteData[Date])/3, 0) &amp; " " &amp; YEAR(CompleteData[[#This Row],[Date]])</f>
        <v>Q1 2021</v>
      </c>
    </row>
    <row r="660" spans="1:6" x14ac:dyDescent="0.2">
      <c r="A660" s="11" t="s">
        <v>2</v>
      </c>
      <c r="B660" s="11">
        <v>44227</v>
      </c>
      <c r="C660" s="12">
        <v>56</v>
      </c>
      <c r="D660" s="2" t="str">
        <f>VLOOKUP(CompleteData[[#This Row],[Client_ID]], GeoIDbyClientID[], 2,FALSE)</f>
        <v>GEO1002</v>
      </c>
      <c r="E660" s="2" t="str">
        <f>INDEX(GeoNameIndex[], MATCH(CompleteData[[#This Row],[Geo_ID]], GeoNameIndex[Geo ID], 0), 2)</f>
        <v>APAC</v>
      </c>
      <c r="F660" s="41" t="str">
        <f>"Q" &amp; ROUNDUP(MONTH(CompleteData[Date])/3, 0) &amp; " " &amp; YEAR(CompleteData[[#This Row],[Date]])</f>
        <v>Q1 2021</v>
      </c>
    </row>
    <row r="661" spans="1:6" x14ac:dyDescent="0.2">
      <c r="A661" s="11" t="s">
        <v>45</v>
      </c>
      <c r="B661" s="11">
        <v>43861</v>
      </c>
      <c r="C661" s="12">
        <v>1283</v>
      </c>
      <c r="D661" s="2" t="str">
        <f>VLOOKUP(CompleteData[[#This Row],[Client_ID]], GeoIDbyClientID[], 2,FALSE)</f>
        <v>GEO1001</v>
      </c>
      <c r="E661" s="2" t="str">
        <f>INDEX(GeoNameIndex[], MATCH(CompleteData[[#This Row],[Geo_ID]], GeoNameIndex[Geo ID], 0), 2)</f>
        <v>NAM</v>
      </c>
      <c r="F661" s="41" t="str">
        <f>"Q" &amp; ROUNDUP(MONTH(CompleteData[Date])/3, 0) &amp; " " &amp; YEAR(CompleteData[[#This Row],[Date]])</f>
        <v>Q1 2020</v>
      </c>
    </row>
    <row r="662" spans="1:6" x14ac:dyDescent="0.2">
      <c r="A662" s="11" t="s">
        <v>45</v>
      </c>
      <c r="B662" s="11">
        <v>43890</v>
      </c>
      <c r="C662" s="12">
        <v>1622</v>
      </c>
      <c r="D662" s="2" t="str">
        <f>VLOOKUP(CompleteData[[#This Row],[Client_ID]], GeoIDbyClientID[], 2,FALSE)</f>
        <v>GEO1001</v>
      </c>
      <c r="E662" s="2" t="str">
        <f>INDEX(GeoNameIndex[], MATCH(CompleteData[[#This Row],[Geo_ID]], GeoNameIndex[Geo ID], 0), 2)</f>
        <v>NAM</v>
      </c>
      <c r="F662" s="41" t="str">
        <f>"Q" &amp; ROUNDUP(MONTH(CompleteData[Date])/3, 0) &amp; " " &amp; YEAR(CompleteData[[#This Row],[Date]])</f>
        <v>Q1 2020</v>
      </c>
    </row>
    <row r="663" spans="1:6" x14ac:dyDescent="0.2">
      <c r="A663" s="11" t="s">
        <v>45</v>
      </c>
      <c r="B663" s="11">
        <v>43921</v>
      </c>
      <c r="C663" s="12">
        <v>1628</v>
      </c>
      <c r="D663" s="2" t="str">
        <f>VLOOKUP(CompleteData[[#This Row],[Client_ID]], GeoIDbyClientID[], 2,FALSE)</f>
        <v>GEO1001</v>
      </c>
      <c r="E663" s="2" t="str">
        <f>INDEX(GeoNameIndex[], MATCH(CompleteData[[#This Row],[Geo_ID]], GeoNameIndex[Geo ID], 0), 2)</f>
        <v>NAM</v>
      </c>
      <c r="F663" s="41" t="str">
        <f>"Q" &amp; ROUNDUP(MONTH(CompleteData[Date])/3, 0) &amp; " " &amp; YEAR(CompleteData[[#This Row],[Date]])</f>
        <v>Q1 2020</v>
      </c>
    </row>
    <row r="664" spans="1:6" x14ac:dyDescent="0.2">
      <c r="A664" s="11" t="s">
        <v>45</v>
      </c>
      <c r="B664" s="11">
        <v>43951</v>
      </c>
      <c r="C664" s="12">
        <v>2137</v>
      </c>
      <c r="D664" s="2" t="str">
        <f>VLOOKUP(CompleteData[[#This Row],[Client_ID]], GeoIDbyClientID[], 2,FALSE)</f>
        <v>GEO1001</v>
      </c>
      <c r="E664" s="2" t="str">
        <f>INDEX(GeoNameIndex[], MATCH(CompleteData[[#This Row],[Geo_ID]], GeoNameIndex[Geo ID], 0), 2)</f>
        <v>NAM</v>
      </c>
      <c r="F664" s="41" t="str">
        <f>"Q" &amp; ROUNDUP(MONTH(CompleteData[Date])/3, 0) &amp; " " &amp; YEAR(CompleteData[[#This Row],[Date]])</f>
        <v>Q2 2020</v>
      </c>
    </row>
    <row r="665" spans="1:6" x14ac:dyDescent="0.2">
      <c r="A665" s="11" t="s">
        <v>45</v>
      </c>
      <c r="B665" s="11">
        <v>43982</v>
      </c>
      <c r="C665" s="12">
        <v>1795</v>
      </c>
      <c r="D665" s="2" t="str">
        <f>VLOOKUP(CompleteData[[#This Row],[Client_ID]], GeoIDbyClientID[], 2,FALSE)</f>
        <v>GEO1001</v>
      </c>
      <c r="E665" s="2" t="str">
        <f>INDEX(GeoNameIndex[], MATCH(CompleteData[[#This Row],[Geo_ID]], GeoNameIndex[Geo ID], 0), 2)</f>
        <v>NAM</v>
      </c>
      <c r="F665" s="41" t="str">
        <f>"Q" &amp; ROUNDUP(MONTH(CompleteData[Date])/3, 0) &amp; " " &amp; YEAR(CompleteData[[#This Row],[Date]])</f>
        <v>Q2 2020</v>
      </c>
    </row>
    <row r="666" spans="1:6" x14ac:dyDescent="0.2">
      <c r="A666" s="11" t="s">
        <v>45</v>
      </c>
      <c r="B666" s="11">
        <v>44012</v>
      </c>
      <c r="C666" s="12">
        <v>1456</v>
      </c>
      <c r="D666" s="2" t="str">
        <f>VLOOKUP(CompleteData[[#This Row],[Client_ID]], GeoIDbyClientID[], 2,FALSE)</f>
        <v>GEO1001</v>
      </c>
      <c r="E666" s="2" t="str">
        <f>INDEX(GeoNameIndex[], MATCH(CompleteData[[#This Row],[Geo_ID]], GeoNameIndex[Geo ID], 0), 2)</f>
        <v>NAM</v>
      </c>
      <c r="F666" s="41" t="str">
        <f>"Q" &amp; ROUNDUP(MONTH(CompleteData[Date])/3, 0) &amp; " " &amp; YEAR(CompleteData[[#This Row],[Date]])</f>
        <v>Q2 2020</v>
      </c>
    </row>
    <row r="667" spans="1:6" x14ac:dyDescent="0.2">
      <c r="A667" s="11" t="s">
        <v>45</v>
      </c>
      <c r="B667" s="11">
        <v>44043</v>
      </c>
      <c r="C667" s="12">
        <v>1112</v>
      </c>
      <c r="D667" s="2" t="str">
        <f>VLOOKUP(CompleteData[[#This Row],[Client_ID]], GeoIDbyClientID[], 2,FALSE)</f>
        <v>GEO1001</v>
      </c>
      <c r="E667" s="2" t="str">
        <f>INDEX(GeoNameIndex[], MATCH(CompleteData[[#This Row],[Geo_ID]], GeoNameIndex[Geo ID], 0), 2)</f>
        <v>NAM</v>
      </c>
      <c r="F667" s="41" t="str">
        <f>"Q" &amp; ROUNDUP(MONTH(CompleteData[Date])/3, 0) &amp; " " &amp; YEAR(CompleteData[[#This Row],[Date]])</f>
        <v>Q3 2020</v>
      </c>
    </row>
    <row r="668" spans="1:6" x14ac:dyDescent="0.2">
      <c r="A668" s="11" t="s">
        <v>45</v>
      </c>
      <c r="B668" s="11">
        <v>44074</v>
      </c>
      <c r="C668" s="12">
        <v>1116</v>
      </c>
      <c r="D668" s="2" t="str">
        <f>VLOOKUP(CompleteData[[#This Row],[Client_ID]], GeoIDbyClientID[], 2,FALSE)</f>
        <v>GEO1001</v>
      </c>
      <c r="E668" s="2" t="str">
        <f>INDEX(GeoNameIndex[], MATCH(CompleteData[[#This Row],[Geo_ID]], GeoNameIndex[Geo ID], 0), 2)</f>
        <v>NAM</v>
      </c>
      <c r="F668" s="41" t="str">
        <f>"Q" &amp; ROUNDUP(MONTH(CompleteData[Date])/3, 0) &amp; " " &amp; YEAR(CompleteData[[#This Row],[Date]])</f>
        <v>Q3 2020</v>
      </c>
    </row>
    <row r="669" spans="1:6" x14ac:dyDescent="0.2">
      <c r="A669" s="11" t="s">
        <v>45</v>
      </c>
      <c r="B669" s="11">
        <v>44104</v>
      </c>
      <c r="C669" s="12">
        <v>939</v>
      </c>
      <c r="D669" s="2" t="str">
        <f>VLOOKUP(CompleteData[[#This Row],[Client_ID]], GeoIDbyClientID[], 2,FALSE)</f>
        <v>GEO1001</v>
      </c>
      <c r="E669" s="2" t="str">
        <f>INDEX(GeoNameIndex[], MATCH(CompleteData[[#This Row],[Geo_ID]], GeoNameIndex[Geo ID], 0), 2)</f>
        <v>NAM</v>
      </c>
      <c r="F669" s="41" t="str">
        <f>"Q" &amp; ROUNDUP(MONTH(CompleteData[Date])/3, 0) &amp; " " &amp; YEAR(CompleteData[[#This Row],[Date]])</f>
        <v>Q3 2020</v>
      </c>
    </row>
    <row r="670" spans="1:6" x14ac:dyDescent="0.2">
      <c r="A670" s="11" t="s">
        <v>45</v>
      </c>
      <c r="B670" s="11">
        <v>44135</v>
      </c>
      <c r="C670" s="12">
        <v>1282</v>
      </c>
      <c r="D670" s="2" t="str">
        <f>VLOOKUP(CompleteData[[#This Row],[Client_ID]], GeoIDbyClientID[], 2,FALSE)</f>
        <v>GEO1001</v>
      </c>
      <c r="E670" s="2" t="str">
        <f>INDEX(GeoNameIndex[], MATCH(CompleteData[[#This Row],[Geo_ID]], GeoNameIndex[Geo ID], 0), 2)</f>
        <v>NAM</v>
      </c>
      <c r="F670" s="41" t="str">
        <f>"Q" &amp; ROUNDUP(MONTH(CompleteData[Date])/3, 0) &amp; " " &amp; YEAR(CompleteData[[#This Row],[Date]])</f>
        <v>Q4 2020</v>
      </c>
    </row>
    <row r="671" spans="1:6" x14ac:dyDescent="0.2">
      <c r="A671" s="11" t="s">
        <v>45</v>
      </c>
      <c r="B671" s="11">
        <v>44165</v>
      </c>
      <c r="C671" s="12">
        <v>1285</v>
      </c>
      <c r="D671" s="2" t="str">
        <f>VLOOKUP(CompleteData[[#This Row],[Client_ID]], GeoIDbyClientID[], 2,FALSE)</f>
        <v>GEO1001</v>
      </c>
      <c r="E671" s="2" t="str">
        <f>INDEX(GeoNameIndex[], MATCH(CompleteData[[#This Row],[Geo_ID]], GeoNameIndex[Geo ID], 0), 2)</f>
        <v>NAM</v>
      </c>
      <c r="F671" s="41" t="str">
        <f>"Q" &amp; ROUNDUP(MONTH(CompleteData[Date])/3, 0) &amp; " " &amp; YEAR(CompleteData[[#This Row],[Date]])</f>
        <v>Q4 2020</v>
      </c>
    </row>
    <row r="672" spans="1:6" x14ac:dyDescent="0.2">
      <c r="A672" s="11" t="s">
        <v>45</v>
      </c>
      <c r="B672" s="11">
        <v>44196</v>
      </c>
      <c r="C672" s="12">
        <v>1452</v>
      </c>
      <c r="D672" s="2" t="str">
        <f>VLOOKUP(CompleteData[[#This Row],[Client_ID]], GeoIDbyClientID[], 2,FALSE)</f>
        <v>GEO1001</v>
      </c>
      <c r="E672" s="2" t="str">
        <f>INDEX(GeoNameIndex[], MATCH(CompleteData[[#This Row],[Geo_ID]], GeoNameIndex[Geo ID], 0), 2)</f>
        <v>NAM</v>
      </c>
      <c r="F672" s="41" t="str">
        <f>"Q" &amp; ROUNDUP(MONTH(CompleteData[Date])/3, 0) &amp; " " &amp; YEAR(CompleteData[[#This Row],[Date]])</f>
        <v>Q4 2020</v>
      </c>
    </row>
    <row r="673" spans="1:6" x14ac:dyDescent="0.2">
      <c r="A673" s="11" t="s">
        <v>45</v>
      </c>
      <c r="B673" s="11">
        <v>44377</v>
      </c>
      <c r="C673" s="12">
        <v>1480</v>
      </c>
      <c r="D673" s="2" t="str">
        <f>VLOOKUP(CompleteData[[#This Row],[Client_ID]], GeoIDbyClientID[], 2,FALSE)</f>
        <v>GEO1001</v>
      </c>
      <c r="E673" s="2" t="str">
        <f>INDEX(GeoNameIndex[], MATCH(CompleteData[[#This Row],[Geo_ID]], GeoNameIndex[Geo ID], 0), 2)</f>
        <v>NAM</v>
      </c>
      <c r="F673" s="41" t="str">
        <f>"Q" &amp; ROUNDUP(MONTH(CompleteData[Date])/3, 0) &amp; " " &amp; YEAR(CompleteData[[#This Row],[Date]])</f>
        <v>Q2 2021</v>
      </c>
    </row>
    <row r="674" spans="1:6" x14ac:dyDescent="0.2">
      <c r="A674" s="11" t="s">
        <v>45</v>
      </c>
      <c r="B674" s="11">
        <v>44347</v>
      </c>
      <c r="C674" s="12">
        <v>1869</v>
      </c>
      <c r="D674" s="2" t="str">
        <f>VLOOKUP(CompleteData[[#This Row],[Client_ID]], GeoIDbyClientID[], 2,FALSE)</f>
        <v>GEO1001</v>
      </c>
      <c r="E674" s="2" t="str">
        <f>INDEX(GeoNameIndex[], MATCH(CompleteData[[#This Row],[Geo_ID]], GeoNameIndex[Geo ID], 0), 2)</f>
        <v>NAM</v>
      </c>
      <c r="F674" s="41" t="str">
        <f>"Q" &amp; ROUNDUP(MONTH(CompleteData[Date])/3, 0) &amp; " " &amp; YEAR(CompleteData[[#This Row],[Date]])</f>
        <v>Q2 2021</v>
      </c>
    </row>
    <row r="675" spans="1:6" x14ac:dyDescent="0.2">
      <c r="A675" s="11" t="s">
        <v>45</v>
      </c>
      <c r="B675" s="11">
        <v>44316</v>
      </c>
      <c r="C675" s="12">
        <v>2242</v>
      </c>
      <c r="D675" s="2" t="str">
        <f>VLOOKUP(CompleteData[[#This Row],[Client_ID]], GeoIDbyClientID[], 2,FALSE)</f>
        <v>GEO1001</v>
      </c>
      <c r="E675" s="2" t="str">
        <f>INDEX(GeoNameIndex[], MATCH(CompleteData[[#This Row],[Geo_ID]], GeoNameIndex[Geo ID], 0), 2)</f>
        <v>NAM</v>
      </c>
      <c r="F675" s="41" t="str">
        <f>"Q" &amp; ROUNDUP(MONTH(CompleteData[Date])/3, 0) &amp; " " &amp; YEAR(CompleteData[[#This Row],[Date]])</f>
        <v>Q2 2021</v>
      </c>
    </row>
    <row r="676" spans="1:6" x14ac:dyDescent="0.2">
      <c r="A676" s="11" t="s">
        <v>45</v>
      </c>
      <c r="B676" s="11">
        <v>44286</v>
      </c>
      <c r="C676" s="12">
        <v>1655</v>
      </c>
      <c r="D676" s="2" t="str">
        <f>VLOOKUP(CompleteData[[#This Row],[Client_ID]], GeoIDbyClientID[], 2,FALSE)</f>
        <v>GEO1001</v>
      </c>
      <c r="E676" s="2" t="str">
        <f>INDEX(GeoNameIndex[], MATCH(CompleteData[[#This Row],[Geo_ID]], GeoNameIndex[Geo ID], 0), 2)</f>
        <v>NAM</v>
      </c>
      <c r="F676" s="41" t="str">
        <f>"Q" &amp; ROUNDUP(MONTH(CompleteData[Date])/3, 0) &amp; " " &amp; YEAR(CompleteData[[#This Row],[Date]])</f>
        <v>Q1 2021</v>
      </c>
    </row>
    <row r="677" spans="1:6" x14ac:dyDescent="0.2">
      <c r="A677" s="11" t="s">
        <v>45</v>
      </c>
      <c r="B677" s="11">
        <v>44255</v>
      </c>
      <c r="C677" s="12">
        <v>1693</v>
      </c>
      <c r="D677" s="2" t="str">
        <f>VLOOKUP(CompleteData[[#This Row],[Client_ID]], GeoIDbyClientID[], 2,FALSE)</f>
        <v>GEO1001</v>
      </c>
      <c r="E677" s="2" t="str">
        <f>INDEX(GeoNameIndex[], MATCH(CompleteData[[#This Row],[Geo_ID]], GeoNameIndex[Geo ID], 0), 2)</f>
        <v>NAM</v>
      </c>
      <c r="F677" s="41" t="str">
        <f>"Q" &amp; ROUNDUP(MONTH(CompleteData[Date])/3, 0) &amp; " " &amp; YEAR(CompleteData[[#This Row],[Date]])</f>
        <v>Q1 2021</v>
      </c>
    </row>
    <row r="678" spans="1:6" x14ac:dyDescent="0.2">
      <c r="A678" s="11" t="s">
        <v>45</v>
      </c>
      <c r="B678" s="11">
        <v>44227</v>
      </c>
      <c r="C678" s="12">
        <v>1275</v>
      </c>
      <c r="D678" s="2" t="str">
        <f>VLOOKUP(CompleteData[[#This Row],[Client_ID]], GeoIDbyClientID[], 2,FALSE)</f>
        <v>GEO1001</v>
      </c>
      <c r="E678" s="2" t="str">
        <f>INDEX(GeoNameIndex[], MATCH(CompleteData[[#This Row],[Geo_ID]], GeoNameIndex[Geo ID], 0), 2)</f>
        <v>NAM</v>
      </c>
      <c r="F678" s="41" t="str">
        <f>"Q" &amp; ROUNDUP(MONTH(CompleteData[Date])/3, 0) &amp; " " &amp; YEAR(CompleteData[[#This Row],[Date]])</f>
        <v>Q1 2021</v>
      </c>
    </row>
    <row r="679" spans="1:6" x14ac:dyDescent="0.2">
      <c r="A679" s="11" t="s">
        <v>42</v>
      </c>
      <c r="B679" s="11">
        <v>43861</v>
      </c>
      <c r="C679" s="12">
        <v>1207</v>
      </c>
      <c r="D679" s="2" t="str">
        <f>VLOOKUP(CompleteData[[#This Row],[Client_ID]], GeoIDbyClientID[], 2,FALSE)</f>
        <v>GEO1002</v>
      </c>
      <c r="E679" s="2" t="str">
        <f>INDEX(GeoNameIndex[], MATCH(CompleteData[[#This Row],[Geo_ID]], GeoNameIndex[Geo ID], 0), 2)</f>
        <v>APAC</v>
      </c>
      <c r="F679" s="41" t="str">
        <f>"Q" &amp; ROUNDUP(MONTH(CompleteData[Date])/3, 0) &amp; " " &amp; YEAR(CompleteData[[#This Row],[Date]])</f>
        <v>Q1 2020</v>
      </c>
    </row>
    <row r="680" spans="1:6" x14ac:dyDescent="0.2">
      <c r="A680" s="11" t="s">
        <v>42</v>
      </c>
      <c r="B680" s="11">
        <v>43890</v>
      </c>
      <c r="C680" s="12">
        <v>1530</v>
      </c>
      <c r="D680" s="2" t="str">
        <f>VLOOKUP(CompleteData[[#This Row],[Client_ID]], GeoIDbyClientID[], 2,FALSE)</f>
        <v>GEO1002</v>
      </c>
      <c r="E680" s="2" t="str">
        <f>INDEX(GeoNameIndex[], MATCH(CompleteData[[#This Row],[Geo_ID]], GeoNameIndex[Geo ID], 0), 2)</f>
        <v>APAC</v>
      </c>
      <c r="F680" s="41" t="str">
        <f>"Q" &amp; ROUNDUP(MONTH(CompleteData[Date])/3, 0) &amp; " " &amp; YEAR(CompleteData[[#This Row],[Date]])</f>
        <v>Q1 2020</v>
      </c>
    </row>
    <row r="681" spans="1:6" x14ac:dyDescent="0.2">
      <c r="A681" s="11" t="s">
        <v>42</v>
      </c>
      <c r="B681" s="11">
        <v>43921</v>
      </c>
      <c r="C681" s="12">
        <v>1532</v>
      </c>
      <c r="D681" s="2" t="str">
        <f>VLOOKUP(CompleteData[[#This Row],[Client_ID]], GeoIDbyClientID[], 2,FALSE)</f>
        <v>GEO1002</v>
      </c>
      <c r="E681" s="2" t="str">
        <f>INDEX(GeoNameIndex[], MATCH(CompleteData[[#This Row],[Geo_ID]], GeoNameIndex[Geo ID], 0), 2)</f>
        <v>APAC</v>
      </c>
      <c r="F681" s="41" t="str">
        <f>"Q" &amp; ROUNDUP(MONTH(CompleteData[Date])/3, 0) &amp; " " &amp; YEAR(CompleteData[[#This Row],[Date]])</f>
        <v>Q1 2020</v>
      </c>
    </row>
    <row r="682" spans="1:6" x14ac:dyDescent="0.2">
      <c r="A682" s="11" t="s">
        <v>42</v>
      </c>
      <c r="B682" s="11">
        <v>43951</v>
      </c>
      <c r="C682" s="12">
        <v>2014</v>
      </c>
      <c r="D682" s="2" t="str">
        <f>VLOOKUP(CompleteData[[#This Row],[Client_ID]], GeoIDbyClientID[], 2,FALSE)</f>
        <v>GEO1002</v>
      </c>
      <c r="E682" s="2" t="str">
        <f>INDEX(GeoNameIndex[], MATCH(CompleteData[[#This Row],[Geo_ID]], GeoNameIndex[Geo ID], 0), 2)</f>
        <v>APAC</v>
      </c>
      <c r="F682" s="41" t="str">
        <f>"Q" &amp; ROUNDUP(MONTH(CompleteData[Date])/3, 0) &amp; " " &amp; YEAR(CompleteData[[#This Row],[Date]])</f>
        <v>Q2 2020</v>
      </c>
    </row>
    <row r="683" spans="1:6" x14ac:dyDescent="0.2">
      <c r="A683" s="11" t="s">
        <v>42</v>
      </c>
      <c r="B683" s="11">
        <v>43982</v>
      </c>
      <c r="C683" s="12">
        <v>1688</v>
      </c>
      <c r="D683" s="2" t="str">
        <f>VLOOKUP(CompleteData[[#This Row],[Client_ID]], GeoIDbyClientID[], 2,FALSE)</f>
        <v>GEO1002</v>
      </c>
      <c r="E683" s="2" t="str">
        <f>INDEX(GeoNameIndex[], MATCH(CompleteData[[#This Row],[Geo_ID]], GeoNameIndex[Geo ID], 0), 2)</f>
        <v>APAC</v>
      </c>
      <c r="F683" s="41" t="str">
        <f>"Q" &amp; ROUNDUP(MONTH(CompleteData[Date])/3, 0) &amp; " " &amp; YEAR(CompleteData[[#This Row],[Date]])</f>
        <v>Q2 2020</v>
      </c>
    </row>
    <row r="684" spans="1:6" x14ac:dyDescent="0.2">
      <c r="A684" s="11" t="s">
        <v>42</v>
      </c>
      <c r="B684" s="11">
        <v>44012</v>
      </c>
      <c r="C684" s="12">
        <v>1368</v>
      </c>
      <c r="D684" s="2" t="str">
        <f>VLOOKUP(CompleteData[[#This Row],[Client_ID]], GeoIDbyClientID[], 2,FALSE)</f>
        <v>GEO1002</v>
      </c>
      <c r="E684" s="2" t="str">
        <f>INDEX(GeoNameIndex[], MATCH(CompleteData[[#This Row],[Geo_ID]], GeoNameIndex[Geo ID], 0), 2)</f>
        <v>APAC</v>
      </c>
      <c r="F684" s="41" t="str">
        <f>"Q" &amp; ROUNDUP(MONTH(CompleteData[Date])/3, 0) &amp; " " &amp; YEAR(CompleteData[[#This Row],[Date]])</f>
        <v>Q2 2020</v>
      </c>
    </row>
    <row r="685" spans="1:6" x14ac:dyDescent="0.2">
      <c r="A685" s="11" t="s">
        <v>42</v>
      </c>
      <c r="B685" s="11">
        <v>44043</v>
      </c>
      <c r="C685" s="12">
        <v>1047</v>
      </c>
      <c r="D685" s="2" t="str">
        <f>VLOOKUP(CompleteData[[#This Row],[Client_ID]], GeoIDbyClientID[], 2,FALSE)</f>
        <v>GEO1002</v>
      </c>
      <c r="E685" s="2" t="str">
        <f>INDEX(GeoNameIndex[], MATCH(CompleteData[[#This Row],[Geo_ID]], GeoNameIndex[Geo ID], 0), 2)</f>
        <v>APAC</v>
      </c>
      <c r="F685" s="41" t="str">
        <f>"Q" &amp; ROUNDUP(MONTH(CompleteData[Date])/3, 0) &amp; " " &amp; YEAR(CompleteData[[#This Row],[Date]])</f>
        <v>Q3 2020</v>
      </c>
    </row>
    <row r="686" spans="1:6" x14ac:dyDescent="0.2">
      <c r="A686" s="11" t="s">
        <v>42</v>
      </c>
      <c r="B686" s="11">
        <v>44074</v>
      </c>
      <c r="C686" s="12">
        <v>1050</v>
      </c>
      <c r="D686" s="2" t="str">
        <f>VLOOKUP(CompleteData[[#This Row],[Client_ID]], GeoIDbyClientID[], 2,FALSE)</f>
        <v>GEO1002</v>
      </c>
      <c r="E686" s="2" t="str">
        <f>INDEX(GeoNameIndex[], MATCH(CompleteData[[#This Row],[Geo_ID]], GeoNameIndex[Geo ID], 0), 2)</f>
        <v>APAC</v>
      </c>
      <c r="F686" s="41" t="str">
        <f>"Q" &amp; ROUNDUP(MONTH(CompleteData[Date])/3, 0) &amp; " " &amp; YEAR(CompleteData[[#This Row],[Date]])</f>
        <v>Q3 2020</v>
      </c>
    </row>
    <row r="687" spans="1:6" x14ac:dyDescent="0.2">
      <c r="A687" s="11" t="s">
        <v>42</v>
      </c>
      <c r="B687" s="11">
        <v>44104</v>
      </c>
      <c r="C687" s="12">
        <v>890</v>
      </c>
      <c r="D687" s="2" t="str">
        <f>VLOOKUP(CompleteData[[#This Row],[Client_ID]], GeoIDbyClientID[], 2,FALSE)</f>
        <v>GEO1002</v>
      </c>
      <c r="E687" s="2" t="str">
        <f>INDEX(GeoNameIndex[], MATCH(CompleteData[[#This Row],[Geo_ID]], GeoNameIndex[Geo ID], 0), 2)</f>
        <v>APAC</v>
      </c>
      <c r="F687" s="41" t="str">
        <f>"Q" &amp; ROUNDUP(MONTH(CompleteData[Date])/3, 0) &amp; " " &amp; YEAR(CompleteData[[#This Row],[Date]])</f>
        <v>Q3 2020</v>
      </c>
    </row>
    <row r="688" spans="1:6" x14ac:dyDescent="0.2">
      <c r="A688" s="11" t="s">
        <v>42</v>
      </c>
      <c r="B688" s="11">
        <v>44135</v>
      </c>
      <c r="C688" s="12">
        <v>1208</v>
      </c>
      <c r="D688" s="2" t="str">
        <f>VLOOKUP(CompleteData[[#This Row],[Client_ID]], GeoIDbyClientID[], 2,FALSE)</f>
        <v>GEO1002</v>
      </c>
      <c r="E688" s="2" t="str">
        <f>INDEX(GeoNameIndex[], MATCH(CompleteData[[#This Row],[Geo_ID]], GeoNameIndex[Geo ID], 0), 2)</f>
        <v>APAC</v>
      </c>
      <c r="F688" s="41" t="str">
        <f>"Q" &amp; ROUNDUP(MONTH(CompleteData[Date])/3, 0) &amp; " " &amp; YEAR(CompleteData[[#This Row],[Date]])</f>
        <v>Q4 2020</v>
      </c>
    </row>
    <row r="689" spans="1:6" x14ac:dyDescent="0.2">
      <c r="A689" s="11" t="s">
        <v>42</v>
      </c>
      <c r="B689" s="11">
        <v>44165</v>
      </c>
      <c r="C689" s="12">
        <v>1205</v>
      </c>
      <c r="D689" s="2" t="str">
        <f>VLOOKUP(CompleteData[[#This Row],[Client_ID]], GeoIDbyClientID[], 2,FALSE)</f>
        <v>GEO1002</v>
      </c>
      <c r="E689" s="2" t="str">
        <f>INDEX(GeoNameIndex[], MATCH(CompleteData[[#This Row],[Geo_ID]], GeoNameIndex[Geo ID], 0), 2)</f>
        <v>APAC</v>
      </c>
      <c r="F689" s="41" t="str">
        <f>"Q" &amp; ROUNDUP(MONTH(CompleteData[Date])/3, 0) &amp; " " &amp; YEAR(CompleteData[[#This Row],[Date]])</f>
        <v>Q4 2020</v>
      </c>
    </row>
    <row r="690" spans="1:6" x14ac:dyDescent="0.2">
      <c r="A690" s="11" t="s">
        <v>42</v>
      </c>
      <c r="B690" s="11">
        <v>44196</v>
      </c>
      <c r="C690" s="12">
        <v>1366</v>
      </c>
      <c r="D690" s="2" t="str">
        <f>VLOOKUP(CompleteData[[#This Row],[Client_ID]], GeoIDbyClientID[], 2,FALSE)</f>
        <v>GEO1002</v>
      </c>
      <c r="E690" s="2" t="str">
        <f>INDEX(GeoNameIndex[], MATCH(CompleteData[[#This Row],[Geo_ID]], GeoNameIndex[Geo ID], 0), 2)</f>
        <v>APAC</v>
      </c>
      <c r="F690" s="41" t="str">
        <f>"Q" &amp; ROUNDUP(MONTH(CompleteData[Date])/3, 0) &amp; " " &amp; YEAR(CompleteData[[#This Row],[Date]])</f>
        <v>Q4 2020</v>
      </c>
    </row>
    <row r="691" spans="1:6" x14ac:dyDescent="0.2">
      <c r="A691" s="11" t="s">
        <v>42</v>
      </c>
      <c r="B691" s="11">
        <v>44377</v>
      </c>
      <c r="C691" s="12">
        <v>1397</v>
      </c>
      <c r="D691" s="2" t="str">
        <f>VLOOKUP(CompleteData[[#This Row],[Client_ID]], GeoIDbyClientID[], 2,FALSE)</f>
        <v>GEO1002</v>
      </c>
      <c r="E691" s="2" t="str">
        <f>INDEX(GeoNameIndex[], MATCH(CompleteData[[#This Row],[Geo_ID]], GeoNameIndex[Geo ID], 0), 2)</f>
        <v>APAC</v>
      </c>
      <c r="F691" s="41" t="str">
        <f>"Q" &amp; ROUNDUP(MONTH(CompleteData[Date])/3, 0) &amp; " " &amp; YEAR(CompleteData[[#This Row],[Date]])</f>
        <v>Q2 2021</v>
      </c>
    </row>
    <row r="692" spans="1:6" x14ac:dyDescent="0.2">
      <c r="A692" s="11" t="s">
        <v>42</v>
      </c>
      <c r="B692" s="11">
        <v>44347</v>
      </c>
      <c r="C692" s="12">
        <v>1757</v>
      </c>
      <c r="D692" s="2" t="str">
        <f>VLOOKUP(CompleteData[[#This Row],[Client_ID]], GeoIDbyClientID[], 2,FALSE)</f>
        <v>GEO1002</v>
      </c>
      <c r="E692" s="2" t="str">
        <f>INDEX(GeoNameIndex[], MATCH(CompleteData[[#This Row],[Geo_ID]], GeoNameIndex[Geo ID], 0), 2)</f>
        <v>APAC</v>
      </c>
      <c r="F692" s="41" t="str">
        <f>"Q" &amp; ROUNDUP(MONTH(CompleteData[Date])/3, 0) &amp; " " &amp; YEAR(CompleteData[[#This Row],[Date]])</f>
        <v>Q2 2021</v>
      </c>
    </row>
    <row r="693" spans="1:6" x14ac:dyDescent="0.2">
      <c r="A693" s="11" t="s">
        <v>42</v>
      </c>
      <c r="B693" s="11">
        <v>44316</v>
      </c>
      <c r="C693" s="12">
        <v>2092</v>
      </c>
      <c r="D693" s="2" t="str">
        <f>VLOOKUP(CompleteData[[#This Row],[Client_ID]], GeoIDbyClientID[], 2,FALSE)</f>
        <v>GEO1002</v>
      </c>
      <c r="E693" s="2" t="str">
        <f>INDEX(GeoNameIndex[], MATCH(CompleteData[[#This Row],[Geo_ID]], GeoNameIndex[Geo ID], 0), 2)</f>
        <v>APAC</v>
      </c>
      <c r="F693" s="41" t="str">
        <f>"Q" &amp; ROUNDUP(MONTH(CompleteData[Date])/3, 0) &amp; " " &amp; YEAR(CompleteData[[#This Row],[Date]])</f>
        <v>Q2 2021</v>
      </c>
    </row>
    <row r="694" spans="1:6" x14ac:dyDescent="0.2">
      <c r="A694" s="11" t="s">
        <v>42</v>
      </c>
      <c r="B694" s="11">
        <v>44286</v>
      </c>
      <c r="C694" s="12">
        <v>1544</v>
      </c>
      <c r="D694" s="2" t="str">
        <f>VLOOKUP(CompleteData[[#This Row],[Client_ID]], GeoIDbyClientID[], 2,FALSE)</f>
        <v>GEO1002</v>
      </c>
      <c r="E694" s="2" t="str">
        <f>INDEX(GeoNameIndex[], MATCH(CompleteData[[#This Row],[Geo_ID]], GeoNameIndex[Geo ID], 0), 2)</f>
        <v>APAC</v>
      </c>
      <c r="F694" s="41" t="str">
        <f>"Q" &amp; ROUNDUP(MONTH(CompleteData[Date])/3, 0) &amp; " " &amp; YEAR(CompleteData[[#This Row],[Date]])</f>
        <v>Q1 2021</v>
      </c>
    </row>
    <row r="695" spans="1:6" x14ac:dyDescent="0.2">
      <c r="A695" s="11" t="s">
        <v>42</v>
      </c>
      <c r="B695" s="11">
        <v>44255</v>
      </c>
      <c r="C695" s="12">
        <v>1547</v>
      </c>
      <c r="D695" s="2" t="str">
        <f>VLOOKUP(CompleteData[[#This Row],[Client_ID]], GeoIDbyClientID[], 2,FALSE)</f>
        <v>GEO1002</v>
      </c>
      <c r="E695" s="2" t="str">
        <f>INDEX(GeoNameIndex[], MATCH(CompleteData[[#This Row],[Geo_ID]], GeoNameIndex[Geo ID], 0), 2)</f>
        <v>APAC</v>
      </c>
      <c r="F695" s="41" t="str">
        <f>"Q" &amp; ROUNDUP(MONTH(CompleteData[Date])/3, 0) &amp; " " &amp; YEAR(CompleteData[[#This Row],[Date]])</f>
        <v>Q1 2021</v>
      </c>
    </row>
    <row r="696" spans="1:6" x14ac:dyDescent="0.2">
      <c r="A696" s="11" t="s">
        <v>42</v>
      </c>
      <c r="B696" s="11">
        <v>44227</v>
      </c>
      <c r="C696" s="12">
        <v>1265</v>
      </c>
      <c r="D696" s="2" t="str">
        <f>VLOOKUP(CompleteData[[#This Row],[Client_ID]], GeoIDbyClientID[], 2,FALSE)</f>
        <v>GEO1002</v>
      </c>
      <c r="E696" s="2" t="str">
        <f>INDEX(GeoNameIndex[], MATCH(CompleteData[[#This Row],[Geo_ID]], GeoNameIndex[Geo ID], 0), 2)</f>
        <v>APAC</v>
      </c>
      <c r="F696" s="41" t="str">
        <f>"Q" &amp; ROUNDUP(MONTH(CompleteData[Date])/3, 0) &amp; " " &amp; YEAR(CompleteData[[#This Row],[Date]])</f>
        <v>Q1 2021</v>
      </c>
    </row>
    <row r="697" spans="1:6" x14ac:dyDescent="0.2">
      <c r="A697" s="11" t="s">
        <v>50</v>
      </c>
      <c r="B697" s="11">
        <v>43861</v>
      </c>
      <c r="C697" s="12">
        <v>3405</v>
      </c>
      <c r="D697" s="2" t="str">
        <f>VLOOKUP(CompleteData[[#This Row],[Client_ID]], GeoIDbyClientID[], 2,FALSE)</f>
        <v>GEO1004</v>
      </c>
      <c r="E697" s="2" t="str">
        <f>INDEX(GeoNameIndex[], MATCH(CompleteData[[#This Row],[Geo_ID]], GeoNameIndex[Geo ID], 0), 2)</f>
        <v>LATAM</v>
      </c>
      <c r="F697" s="41" t="str">
        <f>"Q" &amp; ROUNDUP(MONTH(CompleteData[Date])/3, 0) &amp; " " &amp; YEAR(CompleteData[[#This Row],[Date]])</f>
        <v>Q1 2020</v>
      </c>
    </row>
    <row r="698" spans="1:6" x14ac:dyDescent="0.2">
      <c r="A698" s="11" t="s">
        <v>50</v>
      </c>
      <c r="B698" s="11">
        <v>43890</v>
      </c>
      <c r="C698" s="12">
        <v>3827</v>
      </c>
      <c r="D698" s="2" t="str">
        <f>VLOOKUP(CompleteData[[#This Row],[Client_ID]], GeoIDbyClientID[], 2,FALSE)</f>
        <v>GEO1004</v>
      </c>
      <c r="E698" s="2" t="str">
        <f>INDEX(GeoNameIndex[], MATCH(CompleteData[[#This Row],[Geo_ID]], GeoNameIndex[Geo ID], 0), 2)</f>
        <v>LATAM</v>
      </c>
      <c r="F698" s="41" t="str">
        <f>"Q" &amp; ROUNDUP(MONTH(CompleteData[Date])/3, 0) &amp; " " &amp; YEAR(CompleteData[[#This Row],[Date]])</f>
        <v>Q1 2020</v>
      </c>
    </row>
    <row r="699" spans="1:6" x14ac:dyDescent="0.2">
      <c r="A699" s="11" t="s">
        <v>50</v>
      </c>
      <c r="B699" s="11">
        <v>43921</v>
      </c>
      <c r="C699" s="12">
        <v>4248</v>
      </c>
      <c r="D699" s="2" t="str">
        <f>VLOOKUP(CompleteData[[#This Row],[Client_ID]], GeoIDbyClientID[], 2,FALSE)</f>
        <v>GEO1004</v>
      </c>
      <c r="E699" s="2" t="str">
        <f>INDEX(GeoNameIndex[], MATCH(CompleteData[[#This Row],[Geo_ID]], GeoNameIndex[Geo ID], 0), 2)</f>
        <v>LATAM</v>
      </c>
      <c r="F699" s="41" t="str">
        <f>"Q" &amp; ROUNDUP(MONTH(CompleteData[Date])/3, 0) &amp; " " &amp; YEAR(CompleteData[[#This Row],[Date]])</f>
        <v>Q1 2020</v>
      </c>
    </row>
    <row r="700" spans="1:6" x14ac:dyDescent="0.2">
      <c r="A700" s="11" t="s">
        <v>50</v>
      </c>
      <c r="B700" s="11">
        <v>43951</v>
      </c>
      <c r="C700" s="12">
        <v>5101</v>
      </c>
      <c r="D700" s="2" t="str">
        <f>VLOOKUP(CompleteData[[#This Row],[Client_ID]], GeoIDbyClientID[], 2,FALSE)</f>
        <v>GEO1004</v>
      </c>
      <c r="E700" s="2" t="str">
        <f>INDEX(GeoNameIndex[], MATCH(CompleteData[[#This Row],[Geo_ID]], GeoNameIndex[Geo ID], 0), 2)</f>
        <v>LATAM</v>
      </c>
      <c r="F700" s="41" t="str">
        <f>"Q" &amp; ROUNDUP(MONTH(CompleteData[Date])/3, 0) &amp; " " &amp; YEAR(CompleteData[[#This Row],[Date]])</f>
        <v>Q2 2020</v>
      </c>
    </row>
    <row r="701" spans="1:6" x14ac:dyDescent="0.2">
      <c r="A701" s="11" t="s">
        <v>50</v>
      </c>
      <c r="B701" s="11">
        <v>43982</v>
      </c>
      <c r="C701" s="12">
        <v>4675</v>
      </c>
      <c r="D701" s="2" t="str">
        <f>VLOOKUP(CompleteData[[#This Row],[Client_ID]], GeoIDbyClientID[], 2,FALSE)</f>
        <v>GEO1004</v>
      </c>
      <c r="E701" s="2" t="str">
        <f>INDEX(GeoNameIndex[], MATCH(CompleteData[[#This Row],[Geo_ID]], GeoNameIndex[Geo ID], 0), 2)</f>
        <v>LATAM</v>
      </c>
      <c r="F701" s="41" t="str">
        <f>"Q" &amp; ROUNDUP(MONTH(CompleteData[Date])/3, 0) &amp; " " &amp; YEAR(CompleteData[[#This Row],[Date]])</f>
        <v>Q2 2020</v>
      </c>
    </row>
    <row r="702" spans="1:6" x14ac:dyDescent="0.2">
      <c r="A702" s="11" t="s">
        <v>50</v>
      </c>
      <c r="B702" s="11">
        <v>44012</v>
      </c>
      <c r="C702" s="12">
        <v>3400</v>
      </c>
      <c r="D702" s="2" t="str">
        <f>VLOOKUP(CompleteData[[#This Row],[Client_ID]], GeoIDbyClientID[], 2,FALSE)</f>
        <v>GEO1004</v>
      </c>
      <c r="E702" s="2" t="str">
        <f>INDEX(GeoNameIndex[], MATCH(CompleteData[[#This Row],[Geo_ID]], GeoNameIndex[Geo ID], 0), 2)</f>
        <v>LATAM</v>
      </c>
      <c r="F702" s="41" t="str">
        <f>"Q" &amp; ROUNDUP(MONTH(CompleteData[Date])/3, 0) &amp; " " &amp; YEAR(CompleteData[[#This Row],[Date]])</f>
        <v>Q2 2020</v>
      </c>
    </row>
    <row r="703" spans="1:6" x14ac:dyDescent="0.2">
      <c r="A703" s="11" t="s">
        <v>50</v>
      </c>
      <c r="B703" s="11">
        <v>44043</v>
      </c>
      <c r="C703" s="12">
        <v>2976</v>
      </c>
      <c r="D703" s="2" t="str">
        <f>VLOOKUP(CompleteData[[#This Row],[Client_ID]], GeoIDbyClientID[], 2,FALSE)</f>
        <v>GEO1004</v>
      </c>
      <c r="E703" s="2" t="str">
        <f>INDEX(GeoNameIndex[], MATCH(CompleteData[[#This Row],[Geo_ID]], GeoNameIndex[Geo ID], 0), 2)</f>
        <v>LATAM</v>
      </c>
      <c r="F703" s="41" t="str">
        <f>"Q" &amp; ROUNDUP(MONTH(CompleteData[Date])/3, 0) &amp; " " &amp; YEAR(CompleteData[[#This Row],[Date]])</f>
        <v>Q3 2020</v>
      </c>
    </row>
    <row r="704" spans="1:6" x14ac:dyDescent="0.2">
      <c r="A704" s="11" t="s">
        <v>50</v>
      </c>
      <c r="B704" s="11">
        <v>44074</v>
      </c>
      <c r="C704" s="12">
        <v>2552</v>
      </c>
      <c r="D704" s="2" t="str">
        <f>VLOOKUP(CompleteData[[#This Row],[Client_ID]], GeoIDbyClientID[], 2,FALSE)</f>
        <v>GEO1004</v>
      </c>
      <c r="E704" s="2" t="str">
        <f>INDEX(GeoNameIndex[], MATCH(CompleteData[[#This Row],[Geo_ID]], GeoNameIndex[Geo ID], 0), 2)</f>
        <v>LATAM</v>
      </c>
      <c r="F704" s="41" t="str">
        <f>"Q" &amp; ROUNDUP(MONTH(CompleteData[Date])/3, 0) &amp; " " &amp; YEAR(CompleteData[[#This Row],[Date]])</f>
        <v>Q3 2020</v>
      </c>
    </row>
    <row r="705" spans="1:6" x14ac:dyDescent="0.2">
      <c r="A705" s="11" t="s">
        <v>50</v>
      </c>
      <c r="B705" s="11">
        <v>44104</v>
      </c>
      <c r="C705" s="12">
        <v>2550</v>
      </c>
      <c r="D705" s="2" t="str">
        <f>VLOOKUP(CompleteData[[#This Row],[Client_ID]], GeoIDbyClientID[], 2,FALSE)</f>
        <v>GEO1004</v>
      </c>
      <c r="E705" s="2" t="str">
        <f>INDEX(GeoNameIndex[], MATCH(CompleteData[[#This Row],[Geo_ID]], GeoNameIndex[Geo ID], 0), 2)</f>
        <v>LATAM</v>
      </c>
      <c r="F705" s="41" t="str">
        <f>"Q" &amp; ROUNDUP(MONTH(CompleteData[Date])/3, 0) &amp; " " &amp; YEAR(CompleteData[[#This Row],[Date]])</f>
        <v>Q3 2020</v>
      </c>
    </row>
    <row r="706" spans="1:6" x14ac:dyDescent="0.2">
      <c r="A706" s="11" t="s">
        <v>50</v>
      </c>
      <c r="B706" s="11">
        <v>44135</v>
      </c>
      <c r="C706" s="12">
        <v>2975</v>
      </c>
      <c r="D706" s="2" t="str">
        <f>VLOOKUP(CompleteData[[#This Row],[Client_ID]], GeoIDbyClientID[], 2,FALSE)</f>
        <v>GEO1004</v>
      </c>
      <c r="E706" s="2" t="str">
        <f>INDEX(GeoNameIndex[], MATCH(CompleteData[[#This Row],[Geo_ID]], GeoNameIndex[Geo ID], 0), 2)</f>
        <v>LATAM</v>
      </c>
      <c r="F706" s="41" t="str">
        <f>"Q" &amp; ROUNDUP(MONTH(CompleteData[Date])/3, 0) &amp; " " &amp; YEAR(CompleteData[[#This Row],[Date]])</f>
        <v>Q4 2020</v>
      </c>
    </row>
    <row r="707" spans="1:6" x14ac:dyDescent="0.2">
      <c r="A707" s="11" t="s">
        <v>50</v>
      </c>
      <c r="B707" s="11">
        <v>44165</v>
      </c>
      <c r="C707" s="12">
        <v>3399</v>
      </c>
      <c r="D707" s="2" t="str">
        <f>VLOOKUP(CompleteData[[#This Row],[Client_ID]], GeoIDbyClientID[], 2,FALSE)</f>
        <v>GEO1004</v>
      </c>
      <c r="E707" s="2" t="str">
        <f>INDEX(GeoNameIndex[], MATCH(CompleteData[[#This Row],[Geo_ID]], GeoNameIndex[Geo ID], 0), 2)</f>
        <v>LATAM</v>
      </c>
      <c r="F707" s="41" t="str">
        <f>"Q" &amp; ROUNDUP(MONTH(CompleteData[Date])/3, 0) &amp; " " &amp; YEAR(CompleteData[[#This Row],[Date]])</f>
        <v>Q4 2020</v>
      </c>
    </row>
    <row r="708" spans="1:6" x14ac:dyDescent="0.2">
      <c r="A708" s="11" t="s">
        <v>50</v>
      </c>
      <c r="B708" s="11">
        <v>44196</v>
      </c>
      <c r="C708" s="12">
        <v>3404</v>
      </c>
      <c r="D708" s="2" t="str">
        <f>VLOOKUP(CompleteData[[#This Row],[Client_ID]], GeoIDbyClientID[], 2,FALSE)</f>
        <v>GEO1004</v>
      </c>
      <c r="E708" s="2" t="str">
        <f>INDEX(GeoNameIndex[], MATCH(CompleteData[[#This Row],[Geo_ID]], GeoNameIndex[Geo ID], 0), 2)</f>
        <v>LATAM</v>
      </c>
      <c r="F708" s="41" t="str">
        <f>"Q" &amp; ROUNDUP(MONTH(CompleteData[Date])/3, 0) &amp; " " &amp; YEAR(CompleteData[[#This Row],[Date]])</f>
        <v>Q4 2020</v>
      </c>
    </row>
    <row r="709" spans="1:6" x14ac:dyDescent="0.2">
      <c r="A709" s="11" t="s">
        <v>50</v>
      </c>
      <c r="B709" s="11">
        <v>44377</v>
      </c>
      <c r="C709" s="12">
        <v>3501</v>
      </c>
      <c r="D709" s="2" t="str">
        <f>VLOOKUP(CompleteData[[#This Row],[Client_ID]], GeoIDbyClientID[], 2,FALSE)</f>
        <v>GEO1004</v>
      </c>
      <c r="E709" s="2" t="str">
        <f>INDEX(GeoNameIndex[], MATCH(CompleteData[[#This Row],[Geo_ID]], GeoNameIndex[Geo ID], 0), 2)</f>
        <v>LATAM</v>
      </c>
      <c r="F709" s="41" t="str">
        <f>"Q" &amp; ROUNDUP(MONTH(CompleteData[Date])/3, 0) &amp; " " &amp; YEAR(CompleteData[[#This Row],[Date]])</f>
        <v>Q2 2021</v>
      </c>
    </row>
    <row r="710" spans="1:6" x14ac:dyDescent="0.2">
      <c r="A710" s="11" t="s">
        <v>50</v>
      </c>
      <c r="B710" s="11">
        <v>44347</v>
      </c>
      <c r="C710" s="12">
        <v>4768</v>
      </c>
      <c r="D710" s="2" t="str">
        <f>VLOOKUP(CompleteData[[#This Row],[Client_ID]], GeoIDbyClientID[], 2,FALSE)</f>
        <v>GEO1004</v>
      </c>
      <c r="E710" s="2" t="str">
        <f>INDEX(GeoNameIndex[], MATCH(CompleteData[[#This Row],[Geo_ID]], GeoNameIndex[Geo ID], 0), 2)</f>
        <v>LATAM</v>
      </c>
      <c r="F710" s="41" t="str">
        <f>"Q" &amp; ROUNDUP(MONTH(CompleteData[Date])/3, 0) &amp; " " &amp; YEAR(CompleteData[[#This Row],[Date]])</f>
        <v>Q2 2021</v>
      </c>
    </row>
    <row r="711" spans="1:6" x14ac:dyDescent="0.2">
      <c r="A711" s="11" t="s">
        <v>50</v>
      </c>
      <c r="B711" s="11">
        <v>44316</v>
      </c>
      <c r="C711" s="12">
        <v>5254</v>
      </c>
      <c r="D711" s="2" t="str">
        <f>VLOOKUP(CompleteData[[#This Row],[Client_ID]], GeoIDbyClientID[], 2,FALSE)</f>
        <v>GEO1004</v>
      </c>
      <c r="E711" s="2" t="str">
        <f>INDEX(GeoNameIndex[], MATCH(CompleteData[[#This Row],[Geo_ID]], GeoNameIndex[Geo ID], 0), 2)</f>
        <v>LATAM</v>
      </c>
      <c r="F711" s="41" t="str">
        <f>"Q" &amp; ROUNDUP(MONTH(CompleteData[Date])/3, 0) &amp; " " &amp; YEAR(CompleteData[[#This Row],[Date]])</f>
        <v>Q2 2021</v>
      </c>
    </row>
    <row r="712" spans="1:6" x14ac:dyDescent="0.2">
      <c r="A712" s="11" t="s">
        <v>50</v>
      </c>
      <c r="B712" s="11">
        <v>44286</v>
      </c>
      <c r="C712" s="12">
        <v>4212</v>
      </c>
      <c r="D712" s="2" t="str">
        <f>VLOOKUP(CompleteData[[#This Row],[Client_ID]], GeoIDbyClientID[], 2,FALSE)</f>
        <v>GEO1004</v>
      </c>
      <c r="E712" s="2" t="str">
        <f>INDEX(GeoNameIndex[], MATCH(CompleteData[[#This Row],[Geo_ID]], GeoNameIndex[Geo ID], 0), 2)</f>
        <v>LATAM</v>
      </c>
      <c r="F712" s="41" t="str">
        <f>"Q" &amp; ROUNDUP(MONTH(CompleteData[Date])/3, 0) &amp; " " &amp; YEAR(CompleteData[[#This Row],[Date]])</f>
        <v>Q1 2021</v>
      </c>
    </row>
    <row r="713" spans="1:6" x14ac:dyDescent="0.2">
      <c r="A713" s="11" t="s">
        <v>50</v>
      </c>
      <c r="B713" s="11">
        <v>44255</v>
      </c>
      <c r="C713" s="12">
        <v>3808</v>
      </c>
      <c r="D713" s="2" t="str">
        <f>VLOOKUP(CompleteData[[#This Row],[Client_ID]], GeoIDbyClientID[], 2,FALSE)</f>
        <v>GEO1004</v>
      </c>
      <c r="E713" s="2" t="str">
        <f>INDEX(GeoNameIndex[], MATCH(CompleteData[[#This Row],[Geo_ID]], GeoNameIndex[Geo ID], 0), 2)</f>
        <v>LATAM</v>
      </c>
      <c r="F713" s="41" t="str">
        <f>"Q" &amp; ROUNDUP(MONTH(CompleteData[Date])/3, 0) &amp; " " &amp; YEAR(CompleteData[[#This Row],[Date]])</f>
        <v>Q1 2021</v>
      </c>
    </row>
    <row r="714" spans="1:6" x14ac:dyDescent="0.2">
      <c r="A714" s="11" t="s">
        <v>50</v>
      </c>
      <c r="B714" s="11">
        <v>44227</v>
      </c>
      <c r="C714" s="12">
        <v>3575</v>
      </c>
      <c r="D714" s="2" t="str">
        <f>VLOOKUP(CompleteData[[#This Row],[Client_ID]], GeoIDbyClientID[], 2,FALSE)</f>
        <v>GEO1004</v>
      </c>
      <c r="E714" s="2" t="str">
        <f>INDEX(GeoNameIndex[], MATCH(CompleteData[[#This Row],[Geo_ID]], GeoNameIndex[Geo ID], 0), 2)</f>
        <v>LATAM</v>
      </c>
      <c r="F714" s="41" t="str">
        <f>"Q" &amp; ROUNDUP(MONTH(CompleteData[Date])/3, 0) &amp; " " &amp; YEAR(CompleteData[[#This Row],[Date]])</f>
        <v>Q1 2021</v>
      </c>
    </row>
    <row r="715" spans="1:6" x14ac:dyDescent="0.2">
      <c r="A715" s="11" t="s">
        <v>18</v>
      </c>
      <c r="B715" s="11">
        <v>43861</v>
      </c>
      <c r="C715" s="12">
        <v>627</v>
      </c>
      <c r="D715" s="2" t="str">
        <f>VLOOKUP(CompleteData[[#This Row],[Client_ID]], GeoIDbyClientID[], 2,FALSE)</f>
        <v>GEO1003</v>
      </c>
      <c r="E715" s="2" t="str">
        <f>INDEX(GeoNameIndex[], MATCH(CompleteData[[#This Row],[Geo_ID]], GeoNameIndex[Geo ID], 0), 2)</f>
        <v>EMEA</v>
      </c>
      <c r="F715" s="41" t="str">
        <f>"Q" &amp; ROUNDUP(MONTH(CompleteData[Date])/3, 0) &amp; " " &amp; YEAR(CompleteData[[#This Row],[Date]])</f>
        <v>Q1 2020</v>
      </c>
    </row>
    <row r="716" spans="1:6" x14ac:dyDescent="0.2">
      <c r="A716" s="11" t="s">
        <v>18</v>
      </c>
      <c r="B716" s="11">
        <v>43890</v>
      </c>
      <c r="C716" s="12">
        <v>495</v>
      </c>
      <c r="D716" s="2" t="str">
        <f>VLOOKUP(CompleteData[[#This Row],[Client_ID]], GeoIDbyClientID[], 2,FALSE)</f>
        <v>GEO1003</v>
      </c>
      <c r="E716" s="2" t="str">
        <f>INDEX(GeoNameIndex[], MATCH(CompleteData[[#This Row],[Geo_ID]], GeoNameIndex[Geo ID], 0), 2)</f>
        <v>EMEA</v>
      </c>
      <c r="F716" s="41" t="str">
        <f>"Q" &amp; ROUNDUP(MONTH(CompleteData[Date])/3, 0) &amp; " " &amp; YEAR(CompleteData[[#This Row],[Date]])</f>
        <v>Q1 2020</v>
      </c>
    </row>
    <row r="717" spans="1:6" x14ac:dyDescent="0.2">
      <c r="A717" s="11" t="s">
        <v>18</v>
      </c>
      <c r="B717" s="11">
        <v>43921</v>
      </c>
      <c r="C717" s="12">
        <v>755</v>
      </c>
      <c r="D717" s="2" t="str">
        <f>VLOOKUP(CompleteData[[#This Row],[Client_ID]], GeoIDbyClientID[], 2,FALSE)</f>
        <v>GEO1003</v>
      </c>
      <c r="E717" s="2" t="str">
        <f>INDEX(GeoNameIndex[], MATCH(CompleteData[[#This Row],[Geo_ID]], GeoNameIndex[Geo ID], 0), 2)</f>
        <v>EMEA</v>
      </c>
      <c r="F717" s="41" t="str">
        <f>"Q" &amp; ROUNDUP(MONTH(CompleteData[Date])/3, 0) &amp; " " &amp; YEAR(CompleteData[[#This Row],[Date]])</f>
        <v>Q1 2020</v>
      </c>
    </row>
    <row r="718" spans="1:6" x14ac:dyDescent="0.2">
      <c r="A718" s="11" t="s">
        <v>18</v>
      </c>
      <c r="B718" s="11">
        <v>43951</v>
      </c>
      <c r="C718" s="12">
        <v>689</v>
      </c>
      <c r="D718" s="2" t="str">
        <f>VLOOKUP(CompleteData[[#This Row],[Client_ID]], GeoIDbyClientID[], 2,FALSE)</f>
        <v>GEO1003</v>
      </c>
      <c r="E718" s="2" t="str">
        <f>INDEX(GeoNameIndex[], MATCH(CompleteData[[#This Row],[Geo_ID]], GeoNameIndex[Geo ID], 0), 2)</f>
        <v>EMEA</v>
      </c>
      <c r="F718" s="41" t="str">
        <f>"Q" &amp; ROUNDUP(MONTH(CompleteData[Date])/3, 0) &amp; " " &amp; YEAR(CompleteData[[#This Row],[Date]])</f>
        <v>Q2 2020</v>
      </c>
    </row>
    <row r="719" spans="1:6" x14ac:dyDescent="0.2">
      <c r="A719" s="11" t="s">
        <v>18</v>
      </c>
      <c r="B719" s="11">
        <v>43982</v>
      </c>
      <c r="C719" s="12">
        <v>817</v>
      </c>
      <c r="D719" s="2" t="str">
        <f>VLOOKUP(CompleteData[[#This Row],[Client_ID]], GeoIDbyClientID[], 2,FALSE)</f>
        <v>GEO1003</v>
      </c>
      <c r="E719" s="2" t="str">
        <f>INDEX(GeoNameIndex[], MATCH(CompleteData[[#This Row],[Geo_ID]], GeoNameIndex[Geo ID], 0), 2)</f>
        <v>EMEA</v>
      </c>
      <c r="F719" s="41" t="str">
        <f>"Q" &amp; ROUNDUP(MONTH(CompleteData[Date])/3, 0) &amp; " " &amp; YEAR(CompleteData[[#This Row],[Date]])</f>
        <v>Q2 2020</v>
      </c>
    </row>
    <row r="720" spans="1:6" x14ac:dyDescent="0.2">
      <c r="A720" s="11" t="s">
        <v>18</v>
      </c>
      <c r="B720" s="11">
        <v>44012</v>
      </c>
      <c r="C720" s="12">
        <v>426</v>
      </c>
      <c r="D720" s="2" t="str">
        <f>VLOOKUP(CompleteData[[#This Row],[Client_ID]], GeoIDbyClientID[], 2,FALSE)</f>
        <v>GEO1003</v>
      </c>
      <c r="E720" s="2" t="str">
        <f>INDEX(GeoNameIndex[], MATCH(CompleteData[[#This Row],[Geo_ID]], GeoNameIndex[Geo ID], 0), 2)</f>
        <v>EMEA</v>
      </c>
      <c r="F720" s="41" t="str">
        <f>"Q" &amp; ROUNDUP(MONTH(CompleteData[Date])/3, 0) &amp; " " &amp; YEAR(CompleteData[[#This Row],[Date]])</f>
        <v>Q2 2020</v>
      </c>
    </row>
    <row r="721" spans="1:6" x14ac:dyDescent="0.2">
      <c r="A721" s="11" t="s">
        <v>18</v>
      </c>
      <c r="B721" s="11">
        <v>44043</v>
      </c>
      <c r="C721" s="12">
        <v>559</v>
      </c>
      <c r="D721" s="2" t="str">
        <f>VLOOKUP(CompleteData[[#This Row],[Client_ID]], GeoIDbyClientID[], 2,FALSE)</f>
        <v>GEO1003</v>
      </c>
      <c r="E721" s="2" t="str">
        <f>INDEX(GeoNameIndex[], MATCH(CompleteData[[#This Row],[Geo_ID]], GeoNameIndex[Geo ID], 0), 2)</f>
        <v>EMEA</v>
      </c>
      <c r="F721" s="41" t="str">
        <f>"Q" &amp; ROUNDUP(MONTH(CompleteData[Date])/3, 0) &amp; " " &amp; YEAR(CompleteData[[#This Row],[Date]])</f>
        <v>Q3 2020</v>
      </c>
    </row>
    <row r="722" spans="1:6" x14ac:dyDescent="0.2">
      <c r="A722" s="11" t="s">
        <v>18</v>
      </c>
      <c r="B722" s="11">
        <v>44074</v>
      </c>
      <c r="C722" s="12">
        <v>300</v>
      </c>
      <c r="D722" s="2" t="str">
        <f>VLOOKUP(CompleteData[[#This Row],[Client_ID]], GeoIDbyClientID[], 2,FALSE)</f>
        <v>GEO1003</v>
      </c>
      <c r="E722" s="2" t="str">
        <f>INDEX(GeoNameIndex[], MATCH(CompleteData[[#This Row],[Geo_ID]], GeoNameIndex[Geo ID], 0), 2)</f>
        <v>EMEA</v>
      </c>
      <c r="F722" s="41" t="str">
        <f>"Q" &amp; ROUNDUP(MONTH(CompleteData[Date])/3, 0) &amp; " " &amp; YEAR(CompleteData[[#This Row],[Date]])</f>
        <v>Q3 2020</v>
      </c>
    </row>
    <row r="723" spans="1:6" x14ac:dyDescent="0.2">
      <c r="A723" s="11" t="s">
        <v>18</v>
      </c>
      <c r="B723" s="11">
        <v>44104</v>
      </c>
      <c r="C723" s="12">
        <v>493</v>
      </c>
      <c r="D723" s="2" t="str">
        <f>VLOOKUP(CompleteData[[#This Row],[Client_ID]], GeoIDbyClientID[], 2,FALSE)</f>
        <v>GEO1003</v>
      </c>
      <c r="E723" s="2" t="str">
        <f>INDEX(GeoNameIndex[], MATCH(CompleteData[[#This Row],[Geo_ID]], GeoNameIndex[Geo ID], 0), 2)</f>
        <v>EMEA</v>
      </c>
      <c r="F723" s="41" t="str">
        <f>"Q" &amp; ROUNDUP(MONTH(CompleteData[Date])/3, 0) &amp; " " &amp; YEAR(CompleteData[[#This Row],[Date]])</f>
        <v>Q3 2020</v>
      </c>
    </row>
    <row r="724" spans="1:6" x14ac:dyDescent="0.2">
      <c r="A724" s="11" t="s">
        <v>18</v>
      </c>
      <c r="B724" s="11">
        <v>44135</v>
      </c>
      <c r="C724" s="12">
        <v>364</v>
      </c>
      <c r="D724" s="2" t="str">
        <f>VLOOKUP(CompleteData[[#This Row],[Client_ID]], GeoIDbyClientID[], 2,FALSE)</f>
        <v>GEO1003</v>
      </c>
      <c r="E724" s="2" t="str">
        <f>INDEX(GeoNameIndex[], MATCH(CompleteData[[#This Row],[Geo_ID]], GeoNameIndex[Geo ID], 0), 2)</f>
        <v>EMEA</v>
      </c>
      <c r="F724" s="41" t="str">
        <f>"Q" &amp; ROUNDUP(MONTH(CompleteData[Date])/3, 0) &amp; " " &amp; YEAR(CompleteData[[#This Row],[Date]])</f>
        <v>Q4 2020</v>
      </c>
    </row>
    <row r="725" spans="1:6" x14ac:dyDescent="0.2">
      <c r="A725" s="11" t="s">
        <v>18</v>
      </c>
      <c r="B725" s="11">
        <v>44165</v>
      </c>
      <c r="C725" s="12">
        <v>627</v>
      </c>
      <c r="D725" s="2" t="str">
        <f>VLOOKUP(CompleteData[[#This Row],[Client_ID]], GeoIDbyClientID[], 2,FALSE)</f>
        <v>GEO1003</v>
      </c>
      <c r="E725" s="2" t="str">
        <f>INDEX(GeoNameIndex[], MATCH(CompleteData[[#This Row],[Geo_ID]], GeoNameIndex[Geo ID], 0), 2)</f>
        <v>EMEA</v>
      </c>
      <c r="F725" s="41" t="str">
        <f>"Q" &amp; ROUNDUP(MONTH(CompleteData[Date])/3, 0) &amp; " " &amp; YEAR(CompleteData[[#This Row],[Date]])</f>
        <v>Q4 2020</v>
      </c>
    </row>
    <row r="726" spans="1:6" x14ac:dyDescent="0.2">
      <c r="A726" s="11" t="s">
        <v>18</v>
      </c>
      <c r="B726" s="11">
        <v>44196</v>
      </c>
      <c r="C726" s="12">
        <v>429</v>
      </c>
      <c r="D726" s="2" t="str">
        <f>VLOOKUP(CompleteData[[#This Row],[Client_ID]], GeoIDbyClientID[], 2,FALSE)</f>
        <v>GEO1003</v>
      </c>
      <c r="E726" s="2" t="str">
        <f>INDEX(GeoNameIndex[], MATCH(CompleteData[[#This Row],[Geo_ID]], GeoNameIndex[Geo ID], 0), 2)</f>
        <v>EMEA</v>
      </c>
      <c r="F726" s="41" t="str">
        <f>"Q" &amp; ROUNDUP(MONTH(CompleteData[Date])/3, 0) &amp; " " &amp; YEAR(CompleteData[[#This Row],[Date]])</f>
        <v>Q4 2020</v>
      </c>
    </row>
    <row r="727" spans="1:6" x14ac:dyDescent="0.2">
      <c r="A727" s="11" t="s">
        <v>18</v>
      </c>
      <c r="B727" s="11">
        <v>44377</v>
      </c>
      <c r="C727" s="12">
        <v>441</v>
      </c>
      <c r="D727" s="2" t="str">
        <f>VLOOKUP(CompleteData[[#This Row],[Client_ID]], GeoIDbyClientID[], 2,FALSE)</f>
        <v>GEO1003</v>
      </c>
      <c r="E727" s="2" t="str">
        <f>INDEX(GeoNameIndex[], MATCH(CompleteData[[#This Row],[Geo_ID]], GeoNameIndex[Geo ID], 0), 2)</f>
        <v>EMEA</v>
      </c>
      <c r="F727" s="41" t="str">
        <f>"Q" &amp; ROUNDUP(MONTH(CompleteData[Date])/3, 0) &amp; " " &amp; YEAR(CompleteData[[#This Row],[Date]])</f>
        <v>Q2 2021</v>
      </c>
    </row>
    <row r="728" spans="1:6" x14ac:dyDescent="0.2">
      <c r="A728" s="11" t="s">
        <v>18</v>
      </c>
      <c r="B728" s="11">
        <v>44347</v>
      </c>
      <c r="C728" s="12">
        <v>813</v>
      </c>
      <c r="D728" s="2" t="str">
        <f>VLOOKUP(CompleteData[[#This Row],[Client_ID]], GeoIDbyClientID[], 2,FALSE)</f>
        <v>GEO1003</v>
      </c>
      <c r="E728" s="2" t="str">
        <f>INDEX(GeoNameIndex[], MATCH(CompleteData[[#This Row],[Geo_ID]], GeoNameIndex[Geo ID], 0), 2)</f>
        <v>EMEA</v>
      </c>
      <c r="F728" s="41" t="str">
        <f>"Q" &amp; ROUNDUP(MONTH(CompleteData[Date])/3, 0) &amp; " " &amp; YEAR(CompleteData[[#This Row],[Date]])</f>
        <v>Q2 2021</v>
      </c>
    </row>
    <row r="729" spans="1:6" x14ac:dyDescent="0.2">
      <c r="A729" s="11" t="s">
        <v>18</v>
      </c>
      <c r="B729" s="11">
        <v>44316</v>
      </c>
      <c r="C729" s="12">
        <v>689</v>
      </c>
      <c r="D729" s="2" t="str">
        <f>VLOOKUP(CompleteData[[#This Row],[Client_ID]], GeoIDbyClientID[], 2,FALSE)</f>
        <v>GEO1003</v>
      </c>
      <c r="E729" s="2" t="str">
        <f>INDEX(GeoNameIndex[], MATCH(CompleteData[[#This Row],[Geo_ID]], GeoNameIndex[Geo ID], 0), 2)</f>
        <v>EMEA</v>
      </c>
      <c r="F729" s="41" t="str">
        <f>"Q" &amp; ROUNDUP(MONTH(CompleteData[Date])/3, 0) &amp; " " &amp; YEAR(CompleteData[[#This Row],[Date]])</f>
        <v>Q2 2021</v>
      </c>
    </row>
    <row r="730" spans="1:6" x14ac:dyDescent="0.2">
      <c r="A730" s="11" t="s">
        <v>18</v>
      </c>
      <c r="B730" s="11">
        <v>44286</v>
      </c>
      <c r="C730" s="12">
        <v>769</v>
      </c>
      <c r="D730" s="2" t="str">
        <f>VLOOKUP(CompleteData[[#This Row],[Client_ID]], GeoIDbyClientID[], 2,FALSE)</f>
        <v>GEO1003</v>
      </c>
      <c r="E730" s="2" t="str">
        <f>INDEX(GeoNameIndex[], MATCH(CompleteData[[#This Row],[Geo_ID]], GeoNameIndex[Geo ID], 0), 2)</f>
        <v>EMEA</v>
      </c>
      <c r="F730" s="41" t="str">
        <f>"Q" &amp; ROUNDUP(MONTH(CompleteData[Date])/3, 0) &amp; " " &amp; YEAR(CompleteData[[#This Row],[Date]])</f>
        <v>Q1 2021</v>
      </c>
    </row>
    <row r="731" spans="1:6" x14ac:dyDescent="0.2">
      <c r="A731" s="11" t="s">
        <v>18</v>
      </c>
      <c r="B731" s="11">
        <v>44255</v>
      </c>
      <c r="C731" s="12">
        <v>504</v>
      </c>
      <c r="D731" s="2" t="str">
        <f>VLOOKUP(CompleteData[[#This Row],[Client_ID]], GeoIDbyClientID[], 2,FALSE)</f>
        <v>GEO1003</v>
      </c>
      <c r="E731" s="2" t="str">
        <f>INDEX(GeoNameIndex[], MATCH(CompleteData[[#This Row],[Geo_ID]], GeoNameIndex[Geo ID], 0), 2)</f>
        <v>EMEA</v>
      </c>
      <c r="F731" s="41" t="str">
        <f>"Q" &amp; ROUNDUP(MONTH(CompleteData[Date])/3, 0) &amp; " " &amp; YEAR(CompleteData[[#This Row],[Date]])</f>
        <v>Q1 2021</v>
      </c>
    </row>
    <row r="732" spans="1:6" x14ac:dyDescent="0.2">
      <c r="A732" s="11" t="s">
        <v>18</v>
      </c>
      <c r="B732" s="11">
        <v>44227</v>
      </c>
      <c r="C732" s="12">
        <v>618</v>
      </c>
      <c r="D732" s="2" t="str">
        <f>VLOOKUP(CompleteData[[#This Row],[Client_ID]], GeoIDbyClientID[], 2,FALSE)</f>
        <v>GEO1003</v>
      </c>
      <c r="E732" s="2" t="str">
        <f>INDEX(GeoNameIndex[], MATCH(CompleteData[[#This Row],[Geo_ID]], GeoNameIndex[Geo ID], 0), 2)</f>
        <v>EMEA</v>
      </c>
      <c r="F732" s="41" t="str">
        <f>"Q" &amp; ROUNDUP(MONTH(CompleteData[Date])/3, 0) &amp; " " &amp; YEAR(CompleteData[[#This Row],[Date]])</f>
        <v>Q1 2021</v>
      </c>
    </row>
    <row r="733" spans="1:6" x14ac:dyDescent="0.2">
      <c r="A733" s="11" t="s">
        <v>20</v>
      </c>
      <c r="B733" s="11">
        <v>43861</v>
      </c>
      <c r="C733" s="12">
        <v>19825</v>
      </c>
      <c r="D733" s="2" t="str">
        <f>VLOOKUP(CompleteData[[#This Row],[Client_ID]], GeoIDbyClientID[], 2,FALSE)</f>
        <v>GEO1003</v>
      </c>
      <c r="E733" s="2" t="str">
        <f>INDEX(GeoNameIndex[], MATCH(CompleteData[[#This Row],[Geo_ID]], GeoNameIndex[Geo ID], 0), 2)</f>
        <v>EMEA</v>
      </c>
      <c r="F733" s="41" t="str">
        <f>"Q" &amp; ROUNDUP(MONTH(CompleteData[Date])/3, 0) &amp; " " &amp; YEAR(CompleteData[[#This Row],[Date]])</f>
        <v>Q1 2020</v>
      </c>
    </row>
    <row r="734" spans="1:6" x14ac:dyDescent="0.2">
      <c r="A734" s="11" t="s">
        <v>20</v>
      </c>
      <c r="B734" s="11">
        <v>43890</v>
      </c>
      <c r="C734" s="12">
        <v>28323</v>
      </c>
      <c r="D734" s="2" t="str">
        <f>VLOOKUP(CompleteData[[#This Row],[Client_ID]], GeoIDbyClientID[], 2,FALSE)</f>
        <v>GEO1003</v>
      </c>
      <c r="E734" s="2" t="str">
        <f>INDEX(GeoNameIndex[], MATCH(CompleteData[[#This Row],[Geo_ID]], GeoNameIndex[Geo ID], 0), 2)</f>
        <v>EMEA</v>
      </c>
      <c r="F734" s="41" t="str">
        <f>"Q" &amp; ROUNDUP(MONTH(CompleteData[Date])/3, 0) &amp; " " &amp; YEAR(CompleteData[[#This Row],[Date]])</f>
        <v>Q1 2020</v>
      </c>
    </row>
    <row r="735" spans="1:6" x14ac:dyDescent="0.2">
      <c r="A735" s="11" t="s">
        <v>20</v>
      </c>
      <c r="B735" s="11">
        <v>43921</v>
      </c>
      <c r="C735" s="12">
        <v>25490</v>
      </c>
      <c r="D735" s="2" t="str">
        <f>VLOOKUP(CompleteData[[#This Row],[Client_ID]], GeoIDbyClientID[], 2,FALSE)</f>
        <v>GEO1003</v>
      </c>
      <c r="E735" s="2" t="str">
        <f>INDEX(GeoNameIndex[], MATCH(CompleteData[[#This Row],[Geo_ID]], GeoNameIndex[Geo ID], 0), 2)</f>
        <v>EMEA</v>
      </c>
      <c r="F735" s="41" t="str">
        <f>"Q" &amp; ROUNDUP(MONTH(CompleteData[Date])/3, 0) &amp; " " &amp; YEAR(CompleteData[[#This Row],[Date]])</f>
        <v>Q1 2020</v>
      </c>
    </row>
    <row r="736" spans="1:6" x14ac:dyDescent="0.2">
      <c r="A736" s="11" t="s">
        <v>20</v>
      </c>
      <c r="B736" s="11">
        <v>43951</v>
      </c>
      <c r="C736" s="12">
        <v>36816</v>
      </c>
      <c r="D736" s="2" t="str">
        <f>VLOOKUP(CompleteData[[#This Row],[Client_ID]], GeoIDbyClientID[], 2,FALSE)</f>
        <v>GEO1003</v>
      </c>
      <c r="E736" s="2" t="str">
        <f>INDEX(GeoNameIndex[], MATCH(CompleteData[[#This Row],[Geo_ID]], GeoNameIndex[Geo ID], 0), 2)</f>
        <v>EMEA</v>
      </c>
      <c r="F736" s="41" t="str">
        <f>"Q" &amp; ROUNDUP(MONTH(CompleteData[Date])/3, 0) &amp; " " &amp; YEAR(CompleteData[[#This Row],[Date]])</f>
        <v>Q2 2020</v>
      </c>
    </row>
    <row r="737" spans="1:6" x14ac:dyDescent="0.2">
      <c r="A737" s="11" t="s">
        <v>20</v>
      </c>
      <c r="B737" s="11">
        <v>43982</v>
      </c>
      <c r="C737" s="12">
        <v>28322</v>
      </c>
      <c r="D737" s="2" t="str">
        <f>VLOOKUP(CompleteData[[#This Row],[Client_ID]], GeoIDbyClientID[], 2,FALSE)</f>
        <v>GEO1003</v>
      </c>
      <c r="E737" s="2" t="str">
        <f>INDEX(GeoNameIndex[], MATCH(CompleteData[[#This Row],[Geo_ID]], GeoNameIndex[Geo ID], 0), 2)</f>
        <v>EMEA</v>
      </c>
      <c r="F737" s="41" t="str">
        <f>"Q" &amp; ROUNDUP(MONTH(CompleteData[Date])/3, 0) &amp; " " &amp; YEAR(CompleteData[[#This Row],[Date]])</f>
        <v>Q2 2020</v>
      </c>
    </row>
    <row r="738" spans="1:6" x14ac:dyDescent="0.2">
      <c r="A738" s="11" t="s">
        <v>20</v>
      </c>
      <c r="B738" s="11">
        <v>44012</v>
      </c>
      <c r="C738" s="12">
        <v>25486</v>
      </c>
      <c r="D738" s="2" t="str">
        <f>VLOOKUP(CompleteData[[#This Row],[Client_ID]], GeoIDbyClientID[], 2,FALSE)</f>
        <v>GEO1003</v>
      </c>
      <c r="E738" s="2" t="str">
        <f>INDEX(GeoNameIndex[], MATCH(CompleteData[[#This Row],[Geo_ID]], GeoNameIndex[Geo ID], 0), 2)</f>
        <v>EMEA</v>
      </c>
      <c r="F738" s="41" t="str">
        <f>"Q" &amp; ROUNDUP(MONTH(CompleteData[Date])/3, 0) &amp; " " &amp; YEAR(CompleteData[[#This Row],[Date]])</f>
        <v>Q2 2020</v>
      </c>
    </row>
    <row r="739" spans="1:6" x14ac:dyDescent="0.2">
      <c r="A739" s="11" t="s">
        <v>20</v>
      </c>
      <c r="B739" s="11">
        <v>44043</v>
      </c>
      <c r="C739" s="12">
        <v>16995</v>
      </c>
      <c r="D739" s="2" t="str">
        <f>VLOOKUP(CompleteData[[#This Row],[Client_ID]], GeoIDbyClientID[], 2,FALSE)</f>
        <v>GEO1003</v>
      </c>
      <c r="E739" s="2" t="str">
        <f>INDEX(GeoNameIndex[], MATCH(CompleteData[[#This Row],[Geo_ID]], GeoNameIndex[Geo ID], 0), 2)</f>
        <v>EMEA</v>
      </c>
      <c r="F739" s="41" t="str">
        <f>"Q" &amp; ROUNDUP(MONTH(CompleteData[Date])/3, 0) &amp; " " &amp; YEAR(CompleteData[[#This Row],[Date]])</f>
        <v>Q3 2020</v>
      </c>
    </row>
    <row r="740" spans="1:6" x14ac:dyDescent="0.2">
      <c r="A740" s="11" t="s">
        <v>20</v>
      </c>
      <c r="B740" s="11">
        <v>44074</v>
      </c>
      <c r="C740" s="12">
        <v>19826</v>
      </c>
      <c r="D740" s="2" t="str">
        <f>VLOOKUP(CompleteData[[#This Row],[Client_ID]], GeoIDbyClientID[], 2,FALSE)</f>
        <v>GEO1003</v>
      </c>
      <c r="E740" s="2" t="str">
        <f>INDEX(GeoNameIndex[], MATCH(CompleteData[[#This Row],[Geo_ID]], GeoNameIndex[Geo ID], 0), 2)</f>
        <v>EMEA</v>
      </c>
      <c r="F740" s="41" t="str">
        <f>"Q" &amp; ROUNDUP(MONTH(CompleteData[Date])/3, 0) &amp; " " &amp; YEAR(CompleteData[[#This Row],[Date]])</f>
        <v>Q3 2020</v>
      </c>
    </row>
    <row r="741" spans="1:6" x14ac:dyDescent="0.2">
      <c r="A741" s="11" t="s">
        <v>20</v>
      </c>
      <c r="B741" s="11">
        <v>44104</v>
      </c>
      <c r="C741" s="12">
        <v>14163</v>
      </c>
      <c r="D741" s="2" t="str">
        <f>VLOOKUP(CompleteData[[#This Row],[Client_ID]], GeoIDbyClientID[], 2,FALSE)</f>
        <v>GEO1003</v>
      </c>
      <c r="E741" s="2" t="str">
        <f>INDEX(GeoNameIndex[], MATCH(CompleteData[[#This Row],[Geo_ID]], GeoNameIndex[Geo ID], 0), 2)</f>
        <v>EMEA</v>
      </c>
      <c r="F741" s="41" t="str">
        <f>"Q" &amp; ROUNDUP(MONTH(CompleteData[Date])/3, 0) &amp; " " &amp; YEAR(CompleteData[[#This Row],[Date]])</f>
        <v>Q3 2020</v>
      </c>
    </row>
    <row r="742" spans="1:6" x14ac:dyDescent="0.2">
      <c r="A742" s="11" t="s">
        <v>20</v>
      </c>
      <c r="B742" s="11">
        <v>44135</v>
      </c>
      <c r="C742" s="12">
        <v>22655</v>
      </c>
      <c r="D742" s="2" t="str">
        <f>VLOOKUP(CompleteData[[#This Row],[Client_ID]], GeoIDbyClientID[], 2,FALSE)</f>
        <v>GEO1003</v>
      </c>
      <c r="E742" s="2" t="str">
        <f>INDEX(GeoNameIndex[], MATCH(CompleteData[[#This Row],[Geo_ID]], GeoNameIndex[Geo ID], 0), 2)</f>
        <v>EMEA</v>
      </c>
      <c r="F742" s="41" t="str">
        <f>"Q" &amp; ROUNDUP(MONTH(CompleteData[Date])/3, 0) &amp; " " &amp; YEAR(CompleteData[[#This Row],[Date]])</f>
        <v>Q4 2020</v>
      </c>
    </row>
    <row r="743" spans="1:6" x14ac:dyDescent="0.2">
      <c r="A743" s="11" t="s">
        <v>20</v>
      </c>
      <c r="B743" s="11">
        <v>44165</v>
      </c>
      <c r="C743" s="12">
        <v>19822</v>
      </c>
      <c r="D743" s="2" t="str">
        <f>VLOOKUP(CompleteData[[#This Row],[Client_ID]], GeoIDbyClientID[], 2,FALSE)</f>
        <v>GEO1003</v>
      </c>
      <c r="E743" s="2" t="str">
        <f>INDEX(GeoNameIndex[], MATCH(CompleteData[[#This Row],[Geo_ID]], GeoNameIndex[Geo ID], 0), 2)</f>
        <v>EMEA</v>
      </c>
      <c r="F743" s="41" t="str">
        <f>"Q" &amp; ROUNDUP(MONTH(CompleteData[Date])/3, 0) &amp; " " &amp; YEAR(CompleteData[[#This Row],[Date]])</f>
        <v>Q4 2020</v>
      </c>
    </row>
    <row r="744" spans="1:6" x14ac:dyDescent="0.2">
      <c r="A744" s="11" t="s">
        <v>20</v>
      </c>
      <c r="B744" s="11">
        <v>44196</v>
      </c>
      <c r="C744" s="12">
        <v>25485</v>
      </c>
      <c r="D744" s="2" t="str">
        <f>VLOOKUP(CompleteData[[#This Row],[Client_ID]], GeoIDbyClientID[], 2,FALSE)</f>
        <v>GEO1003</v>
      </c>
      <c r="E744" s="2" t="str">
        <f>INDEX(GeoNameIndex[], MATCH(CompleteData[[#This Row],[Geo_ID]], GeoNameIndex[Geo ID], 0), 2)</f>
        <v>EMEA</v>
      </c>
      <c r="F744" s="41" t="str">
        <f>"Q" &amp; ROUNDUP(MONTH(CompleteData[Date])/3, 0) &amp; " " &amp; YEAR(CompleteData[[#This Row],[Date]])</f>
        <v>Q4 2020</v>
      </c>
    </row>
    <row r="745" spans="1:6" x14ac:dyDescent="0.2">
      <c r="A745" s="11" t="s">
        <v>20</v>
      </c>
      <c r="B745" s="11">
        <v>44377</v>
      </c>
      <c r="C745" s="12">
        <v>26509</v>
      </c>
      <c r="D745" s="2" t="str">
        <f>VLOOKUP(CompleteData[[#This Row],[Client_ID]], GeoIDbyClientID[], 2,FALSE)</f>
        <v>GEO1003</v>
      </c>
      <c r="E745" s="2" t="str">
        <f>INDEX(GeoNameIndex[], MATCH(CompleteData[[#This Row],[Geo_ID]], GeoNameIndex[Geo ID], 0), 2)</f>
        <v>EMEA</v>
      </c>
      <c r="F745" s="41" t="str">
        <f>"Q" &amp; ROUNDUP(MONTH(CompleteData[Date])/3, 0) &amp; " " &amp; YEAR(CompleteData[[#This Row],[Date]])</f>
        <v>Q2 2021</v>
      </c>
    </row>
    <row r="746" spans="1:6" x14ac:dyDescent="0.2">
      <c r="A746" s="11" t="s">
        <v>20</v>
      </c>
      <c r="B746" s="11">
        <v>44347</v>
      </c>
      <c r="C746" s="12">
        <v>28176</v>
      </c>
      <c r="D746" s="2" t="str">
        <f>VLOOKUP(CompleteData[[#This Row],[Client_ID]], GeoIDbyClientID[], 2,FALSE)</f>
        <v>GEO1003</v>
      </c>
      <c r="E746" s="2" t="str">
        <f>INDEX(GeoNameIndex[], MATCH(CompleteData[[#This Row],[Geo_ID]], GeoNameIndex[Geo ID], 0), 2)</f>
        <v>EMEA</v>
      </c>
      <c r="F746" s="41" t="str">
        <f>"Q" &amp; ROUNDUP(MONTH(CompleteData[Date])/3, 0) &amp; " " &amp; YEAR(CompleteData[[#This Row],[Date]])</f>
        <v>Q2 2021</v>
      </c>
    </row>
    <row r="747" spans="1:6" x14ac:dyDescent="0.2">
      <c r="A747" s="11" t="s">
        <v>20</v>
      </c>
      <c r="B747" s="11">
        <v>44316</v>
      </c>
      <c r="C747" s="12">
        <v>37182</v>
      </c>
      <c r="D747" s="2" t="str">
        <f>VLOOKUP(CompleteData[[#This Row],[Client_ID]], GeoIDbyClientID[], 2,FALSE)</f>
        <v>GEO1003</v>
      </c>
      <c r="E747" s="2" t="str">
        <f>INDEX(GeoNameIndex[], MATCH(CompleteData[[#This Row],[Geo_ID]], GeoNameIndex[Geo ID], 0), 2)</f>
        <v>EMEA</v>
      </c>
      <c r="F747" s="41" t="str">
        <f>"Q" &amp; ROUNDUP(MONTH(CompleteData[Date])/3, 0) &amp; " " &amp; YEAR(CompleteData[[#This Row],[Date]])</f>
        <v>Q2 2021</v>
      </c>
    </row>
    <row r="748" spans="1:6" x14ac:dyDescent="0.2">
      <c r="A748" s="11" t="s">
        <v>20</v>
      </c>
      <c r="B748" s="11">
        <v>44286</v>
      </c>
      <c r="C748" s="12">
        <v>25741</v>
      </c>
      <c r="D748" s="2" t="str">
        <f>VLOOKUP(CompleteData[[#This Row],[Client_ID]], GeoIDbyClientID[], 2,FALSE)</f>
        <v>GEO1003</v>
      </c>
      <c r="E748" s="2" t="str">
        <f>INDEX(GeoNameIndex[], MATCH(CompleteData[[#This Row],[Geo_ID]], GeoNameIndex[Geo ID], 0), 2)</f>
        <v>EMEA</v>
      </c>
      <c r="F748" s="41" t="str">
        <f>"Q" &amp; ROUNDUP(MONTH(CompleteData[Date])/3, 0) &amp; " " &amp; YEAR(CompleteData[[#This Row],[Date]])</f>
        <v>Q1 2021</v>
      </c>
    </row>
    <row r="749" spans="1:6" x14ac:dyDescent="0.2">
      <c r="A749" s="11" t="s">
        <v>20</v>
      </c>
      <c r="B749" s="11">
        <v>44255</v>
      </c>
      <c r="C749" s="12">
        <v>28605</v>
      </c>
      <c r="D749" s="2" t="str">
        <f>VLOOKUP(CompleteData[[#This Row],[Client_ID]], GeoIDbyClientID[], 2,FALSE)</f>
        <v>GEO1003</v>
      </c>
      <c r="E749" s="2" t="str">
        <f>INDEX(GeoNameIndex[], MATCH(CompleteData[[#This Row],[Geo_ID]], GeoNameIndex[Geo ID], 0), 2)</f>
        <v>EMEA</v>
      </c>
      <c r="F749" s="41" t="str">
        <f>"Q" &amp; ROUNDUP(MONTH(CompleteData[Date])/3, 0) &amp; " " &amp; YEAR(CompleteData[[#This Row],[Date]])</f>
        <v>Q1 2021</v>
      </c>
    </row>
    <row r="750" spans="1:6" x14ac:dyDescent="0.2">
      <c r="A750" s="11" t="s">
        <v>20</v>
      </c>
      <c r="B750" s="11">
        <v>44227</v>
      </c>
      <c r="C750" s="12">
        <v>20218</v>
      </c>
      <c r="D750" s="2" t="str">
        <f>VLOOKUP(CompleteData[[#This Row],[Client_ID]], GeoIDbyClientID[], 2,FALSE)</f>
        <v>GEO1003</v>
      </c>
      <c r="E750" s="2" t="str">
        <f>INDEX(GeoNameIndex[], MATCH(CompleteData[[#This Row],[Geo_ID]], GeoNameIndex[Geo ID], 0), 2)</f>
        <v>EMEA</v>
      </c>
      <c r="F750" s="41" t="str">
        <f>"Q" &amp; ROUNDUP(MONTH(CompleteData[Date])/3, 0) &amp; " " &amp; YEAR(CompleteData[[#This Row],[Date]])</f>
        <v>Q1 2021</v>
      </c>
    </row>
    <row r="751" spans="1:6" x14ac:dyDescent="0.2">
      <c r="A751" s="11" t="s">
        <v>32</v>
      </c>
      <c r="B751" s="11">
        <v>43861</v>
      </c>
      <c r="C751" s="12">
        <v>967</v>
      </c>
      <c r="D751" s="2" t="str">
        <f>VLOOKUP(CompleteData[[#This Row],[Client_ID]], GeoIDbyClientID[], 2,FALSE)</f>
        <v>GEO1003</v>
      </c>
      <c r="E751" s="2" t="str">
        <f>INDEX(GeoNameIndex[], MATCH(CompleteData[[#This Row],[Geo_ID]], GeoNameIndex[Geo ID], 0), 2)</f>
        <v>EMEA</v>
      </c>
      <c r="F751" s="41" t="str">
        <f>"Q" &amp; ROUNDUP(MONTH(CompleteData[Date])/3, 0) &amp; " " &amp; YEAR(CompleteData[[#This Row],[Date]])</f>
        <v>Q1 2020</v>
      </c>
    </row>
    <row r="752" spans="1:6" x14ac:dyDescent="0.2">
      <c r="A752" s="11" t="s">
        <v>32</v>
      </c>
      <c r="B752" s="11">
        <v>43890</v>
      </c>
      <c r="C752" s="12">
        <v>1088</v>
      </c>
      <c r="D752" s="2" t="str">
        <f>VLOOKUP(CompleteData[[#This Row],[Client_ID]], GeoIDbyClientID[], 2,FALSE)</f>
        <v>GEO1003</v>
      </c>
      <c r="E752" s="2" t="str">
        <f>INDEX(GeoNameIndex[], MATCH(CompleteData[[#This Row],[Geo_ID]], GeoNameIndex[Geo ID], 0), 2)</f>
        <v>EMEA</v>
      </c>
      <c r="F752" s="41" t="str">
        <f>"Q" &amp; ROUNDUP(MONTH(CompleteData[Date])/3, 0) &amp; " " &amp; YEAR(CompleteData[[#This Row],[Date]])</f>
        <v>Q1 2020</v>
      </c>
    </row>
    <row r="753" spans="1:6" x14ac:dyDescent="0.2">
      <c r="A753" s="11" t="s">
        <v>32</v>
      </c>
      <c r="B753" s="11">
        <v>43921</v>
      </c>
      <c r="C753" s="12">
        <v>1209</v>
      </c>
      <c r="D753" s="2" t="str">
        <f>VLOOKUP(CompleteData[[#This Row],[Client_ID]], GeoIDbyClientID[], 2,FALSE)</f>
        <v>GEO1003</v>
      </c>
      <c r="E753" s="2" t="str">
        <f>INDEX(GeoNameIndex[], MATCH(CompleteData[[#This Row],[Geo_ID]], GeoNameIndex[Geo ID], 0), 2)</f>
        <v>EMEA</v>
      </c>
      <c r="F753" s="41" t="str">
        <f>"Q" &amp; ROUNDUP(MONTH(CompleteData[Date])/3, 0) &amp; " " &amp; YEAR(CompleteData[[#This Row],[Date]])</f>
        <v>Q1 2020</v>
      </c>
    </row>
    <row r="754" spans="1:6" x14ac:dyDescent="0.2">
      <c r="A754" s="11" t="s">
        <v>32</v>
      </c>
      <c r="B754" s="11">
        <v>43951</v>
      </c>
      <c r="C754" s="12">
        <v>1449</v>
      </c>
      <c r="D754" s="2" t="str">
        <f>VLOOKUP(CompleteData[[#This Row],[Client_ID]], GeoIDbyClientID[], 2,FALSE)</f>
        <v>GEO1003</v>
      </c>
      <c r="E754" s="2" t="str">
        <f>INDEX(GeoNameIndex[], MATCH(CompleteData[[#This Row],[Geo_ID]], GeoNameIndex[Geo ID], 0), 2)</f>
        <v>EMEA</v>
      </c>
      <c r="F754" s="41" t="str">
        <f>"Q" &amp; ROUNDUP(MONTH(CompleteData[Date])/3, 0) &amp; " " &amp; YEAR(CompleteData[[#This Row],[Date]])</f>
        <v>Q2 2020</v>
      </c>
    </row>
    <row r="755" spans="1:6" x14ac:dyDescent="0.2">
      <c r="A755" s="11" t="s">
        <v>32</v>
      </c>
      <c r="B755" s="11">
        <v>43982</v>
      </c>
      <c r="C755" s="12">
        <v>1327</v>
      </c>
      <c r="D755" s="2" t="str">
        <f>VLOOKUP(CompleteData[[#This Row],[Client_ID]], GeoIDbyClientID[], 2,FALSE)</f>
        <v>GEO1003</v>
      </c>
      <c r="E755" s="2" t="str">
        <f>INDEX(GeoNameIndex[], MATCH(CompleteData[[#This Row],[Geo_ID]], GeoNameIndex[Geo ID], 0), 2)</f>
        <v>EMEA</v>
      </c>
      <c r="F755" s="41" t="str">
        <f>"Q" &amp; ROUNDUP(MONTH(CompleteData[Date])/3, 0) &amp; " " &amp; YEAR(CompleteData[[#This Row],[Date]])</f>
        <v>Q2 2020</v>
      </c>
    </row>
    <row r="756" spans="1:6" x14ac:dyDescent="0.2">
      <c r="A756" s="11" t="s">
        <v>32</v>
      </c>
      <c r="B756" s="11">
        <v>44012</v>
      </c>
      <c r="C756" s="12">
        <v>964</v>
      </c>
      <c r="D756" s="2" t="str">
        <f>VLOOKUP(CompleteData[[#This Row],[Client_ID]], GeoIDbyClientID[], 2,FALSE)</f>
        <v>GEO1003</v>
      </c>
      <c r="E756" s="2" t="str">
        <f>INDEX(GeoNameIndex[], MATCH(CompleteData[[#This Row],[Geo_ID]], GeoNameIndex[Geo ID], 0), 2)</f>
        <v>EMEA</v>
      </c>
      <c r="F756" s="41" t="str">
        <f>"Q" &amp; ROUNDUP(MONTH(CompleteData[Date])/3, 0) &amp; " " &amp; YEAR(CompleteData[[#This Row],[Date]])</f>
        <v>Q2 2020</v>
      </c>
    </row>
    <row r="757" spans="1:6" x14ac:dyDescent="0.2">
      <c r="A757" s="11" t="s">
        <v>32</v>
      </c>
      <c r="B757" s="11">
        <v>44043</v>
      </c>
      <c r="C757" s="12">
        <v>844</v>
      </c>
      <c r="D757" s="2" t="str">
        <f>VLOOKUP(CompleteData[[#This Row],[Client_ID]], GeoIDbyClientID[], 2,FALSE)</f>
        <v>GEO1003</v>
      </c>
      <c r="E757" s="2" t="str">
        <f>INDEX(GeoNameIndex[], MATCH(CompleteData[[#This Row],[Geo_ID]], GeoNameIndex[Geo ID], 0), 2)</f>
        <v>EMEA</v>
      </c>
      <c r="F757" s="41" t="str">
        <f>"Q" &amp; ROUNDUP(MONTH(CompleteData[Date])/3, 0) &amp; " " &amp; YEAR(CompleteData[[#This Row],[Date]])</f>
        <v>Q3 2020</v>
      </c>
    </row>
    <row r="758" spans="1:6" x14ac:dyDescent="0.2">
      <c r="A758" s="11" t="s">
        <v>32</v>
      </c>
      <c r="B758" s="11">
        <v>44074</v>
      </c>
      <c r="C758" s="12">
        <v>728</v>
      </c>
      <c r="D758" s="2" t="str">
        <f>VLOOKUP(CompleteData[[#This Row],[Client_ID]], GeoIDbyClientID[], 2,FALSE)</f>
        <v>GEO1003</v>
      </c>
      <c r="E758" s="2" t="str">
        <f>INDEX(GeoNameIndex[], MATCH(CompleteData[[#This Row],[Geo_ID]], GeoNameIndex[Geo ID], 0), 2)</f>
        <v>EMEA</v>
      </c>
      <c r="F758" s="41" t="str">
        <f>"Q" &amp; ROUNDUP(MONTH(CompleteData[Date])/3, 0) &amp; " " &amp; YEAR(CompleteData[[#This Row],[Date]])</f>
        <v>Q3 2020</v>
      </c>
    </row>
    <row r="759" spans="1:6" x14ac:dyDescent="0.2">
      <c r="A759" s="11" t="s">
        <v>32</v>
      </c>
      <c r="B759" s="11">
        <v>44104</v>
      </c>
      <c r="C759" s="12">
        <v>729</v>
      </c>
      <c r="D759" s="2" t="str">
        <f>VLOOKUP(CompleteData[[#This Row],[Client_ID]], GeoIDbyClientID[], 2,FALSE)</f>
        <v>GEO1003</v>
      </c>
      <c r="E759" s="2" t="str">
        <f>INDEX(GeoNameIndex[], MATCH(CompleteData[[#This Row],[Geo_ID]], GeoNameIndex[Geo ID], 0), 2)</f>
        <v>EMEA</v>
      </c>
      <c r="F759" s="41" t="str">
        <f>"Q" &amp; ROUNDUP(MONTH(CompleteData[Date])/3, 0) &amp; " " &amp; YEAR(CompleteData[[#This Row],[Date]])</f>
        <v>Q3 2020</v>
      </c>
    </row>
    <row r="760" spans="1:6" x14ac:dyDescent="0.2">
      <c r="A760" s="11" t="s">
        <v>32</v>
      </c>
      <c r="B760" s="11">
        <v>44135</v>
      </c>
      <c r="C760" s="12">
        <v>849</v>
      </c>
      <c r="D760" s="2" t="str">
        <f>VLOOKUP(CompleteData[[#This Row],[Client_ID]], GeoIDbyClientID[], 2,FALSE)</f>
        <v>GEO1003</v>
      </c>
      <c r="E760" s="2" t="str">
        <f>INDEX(GeoNameIndex[], MATCH(CompleteData[[#This Row],[Geo_ID]], GeoNameIndex[Geo ID], 0), 2)</f>
        <v>EMEA</v>
      </c>
      <c r="F760" s="41" t="str">
        <f>"Q" &amp; ROUNDUP(MONTH(CompleteData[Date])/3, 0) &amp; " " &amp; YEAR(CompleteData[[#This Row],[Date]])</f>
        <v>Q4 2020</v>
      </c>
    </row>
    <row r="761" spans="1:6" x14ac:dyDescent="0.2">
      <c r="A761" s="11" t="s">
        <v>32</v>
      </c>
      <c r="B761" s="11">
        <v>44165</v>
      </c>
      <c r="C761" s="12">
        <v>970</v>
      </c>
      <c r="D761" s="2" t="str">
        <f>VLOOKUP(CompleteData[[#This Row],[Client_ID]], GeoIDbyClientID[], 2,FALSE)</f>
        <v>GEO1003</v>
      </c>
      <c r="E761" s="2" t="str">
        <f>INDEX(GeoNameIndex[], MATCH(CompleteData[[#This Row],[Geo_ID]], GeoNameIndex[Geo ID], 0), 2)</f>
        <v>EMEA</v>
      </c>
      <c r="F761" s="41" t="str">
        <f>"Q" &amp; ROUNDUP(MONTH(CompleteData[Date])/3, 0) &amp; " " &amp; YEAR(CompleteData[[#This Row],[Date]])</f>
        <v>Q4 2020</v>
      </c>
    </row>
    <row r="762" spans="1:6" x14ac:dyDescent="0.2">
      <c r="A762" s="11" t="s">
        <v>32</v>
      </c>
      <c r="B762" s="11">
        <v>44196</v>
      </c>
      <c r="C762" s="12">
        <v>965</v>
      </c>
      <c r="D762" s="2" t="str">
        <f>VLOOKUP(CompleteData[[#This Row],[Client_ID]], GeoIDbyClientID[], 2,FALSE)</f>
        <v>GEO1003</v>
      </c>
      <c r="E762" s="2" t="str">
        <f>INDEX(GeoNameIndex[], MATCH(CompleteData[[#This Row],[Geo_ID]], GeoNameIndex[Geo ID], 0), 2)</f>
        <v>EMEA</v>
      </c>
      <c r="F762" s="41" t="str">
        <f>"Q" &amp; ROUNDUP(MONTH(CompleteData[Date])/3, 0) &amp; " " &amp; YEAR(CompleteData[[#This Row],[Date]])</f>
        <v>Q4 2020</v>
      </c>
    </row>
    <row r="763" spans="1:6" x14ac:dyDescent="0.2">
      <c r="A763" s="11" t="s">
        <v>32</v>
      </c>
      <c r="B763" s="11">
        <v>44377</v>
      </c>
      <c r="C763" s="12">
        <v>985</v>
      </c>
      <c r="D763" s="2" t="str">
        <f>VLOOKUP(CompleteData[[#This Row],[Client_ID]], GeoIDbyClientID[], 2,FALSE)</f>
        <v>GEO1003</v>
      </c>
      <c r="E763" s="2" t="str">
        <f>INDEX(GeoNameIndex[], MATCH(CompleteData[[#This Row],[Geo_ID]], GeoNameIndex[Geo ID], 0), 2)</f>
        <v>EMEA</v>
      </c>
      <c r="F763" s="41" t="str">
        <f>"Q" &amp; ROUNDUP(MONTH(CompleteData[Date])/3, 0) &amp; " " &amp; YEAR(CompleteData[[#This Row],[Date]])</f>
        <v>Q2 2021</v>
      </c>
    </row>
    <row r="764" spans="1:6" x14ac:dyDescent="0.2">
      <c r="A764" s="11" t="s">
        <v>32</v>
      </c>
      <c r="B764" s="11">
        <v>44347</v>
      </c>
      <c r="C764" s="12">
        <v>1318</v>
      </c>
      <c r="D764" s="2" t="str">
        <f>VLOOKUP(CompleteData[[#This Row],[Client_ID]], GeoIDbyClientID[], 2,FALSE)</f>
        <v>GEO1003</v>
      </c>
      <c r="E764" s="2" t="str">
        <f>INDEX(GeoNameIndex[], MATCH(CompleteData[[#This Row],[Geo_ID]], GeoNameIndex[Geo ID], 0), 2)</f>
        <v>EMEA</v>
      </c>
      <c r="F764" s="41" t="str">
        <f>"Q" &amp; ROUNDUP(MONTH(CompleteData[Date])/3, 0) &amp; " " &amp; YEAR(CompleteData[[#This Row],[Date]])</f>
        <v>Q2 2021</v>
      </c>
    </row>
    <row r="765" spans="1:6" x14ac:dyDescent="0.2">
      <c r="A765" s="11" t="s">
        <v>32</v>
      </c>
      <c r="B765" s="11">
        <v>44316</v>
      </c>
      <c r="C765" s="12">
        <v>1435</v>
      </c>
      <c r="D765" s="2" t="str">
        <f>VLOOKUP(CompleteData[[#This Row],[Client_ID]], GeoIDbyClientID[], 2,FALSE)</f>
        <v>GEO1003</v>
      </c>
      <c r="E765" s="2" t="str">
        <f>INDEX(GeoNameIndex[], MATCH(CompleteData[[#This Row],[Geo_ID]], GeoNameIndex[Geo ID], 0), 2)</f>
        <v>EMEA</v>
      </c>
      <c r="F765" s="41" t="str">
        <f>"Q" &amp; ROUNDUP(MONTH(CompleteData[Date])/3, 0) &amp; " " &amp; YEAR(CompleteData[[#This Row],[Date]])</f>
        <v>Q2 2021</v>
      </c>
    </row>
    <row r="766" spans="1:6" x14ac:dyDescent="0.2">
      <c r="A766" s="11" t="s">
        <v>32</v>
      </c>
      <c r="B766" s="11">
        <v>44286</v>
      </c>
      <c r="C766" s="12">
        <v>1221</v>
      </c>
      <c r="D766" s="2" t="str">
        <f>VLOOKUP(CompleteData[[#This Row],[Client_ID]], GeoIDbyClientID[], 2,FALSE)</f>
        <v>GEO1003</v>
      </c>
      <c r="E766" s="2" t="str">
        <f>INDEX(GeoNameIndex[], MATCH(CompleteData[[#This Row],[Geo_ID]], GeoNameIndex[Geo ID], 0), 2)</f>
        <v>EMEA</v>
      </c>
      <c r="F766" s="41" t="str">
        <f>"Q" &amp; ROUNDUP(MONTH(CompleteData[Date])/3, 0) &amp; " " &amp; YEAR(CompleteData[[#This Row],[Date]])</f>
        <v>Q1 2021</v>
      </c>
    </row>
    <row r="767" spans="1:6" x14ac:dyDescent="0.2">
      <c r="A767" s="11" t="s">
        <v>32</v>
      </c>
      <c r="B767" s="11">
        <v>44255</v>
      </c>
      <c r="C767" s="12">
        <v>1076</v>
      </c>
      <c r="D767" s="2" t="str">
        <f>VLOOKUP(CompleteData[[#This Row],[Client_ID]], GeoIDbyClientID[], 2,FALSE)</f>
        <v>GEO1003</v>
      </c>
      <c r="E767" s="2" t="str">
        <f>INDEX(GeoNameIndex[], MATCH(CompleteData[[#This Row],[Geo_ID]], GeoNameIndex[Geo ID], 0), 2)</f>
        <v>EMEA</v>
      </c>
      <c r="F767" s="41" t="str">
        <f>"Q" &amp; ROUNDUP(MONTH(CompleteData[Date])/3, 0) &amp; " " &amp; YEAR(CompleteData[[#This Row],[Date]])</f>
        <v>Q1 2021</v>
      </c>
    </row>
    <row r="768" spans="1:6" x14ac:dyDescent="0.2">
      <c r="A768" s="11" t="s">
        <v>32</v>
      </c>
      <c r="B768" s="11">
        <v>44227</v>
      </c>
      <c r="C768" s="12">
        <v>998</v>
      </c>
      <c r="D768" s="2" t="str">
        <f>VLOOKUP(CompleteData[[#This Row],[Client_ID]], GeoIDbyClientID[], 2,FALSE)</f>
        <v>GEO1003</v>
      </c>
      <c r="E768" s="2" t="str">
        <f>INDEX(GeoNameIndex[], MATCH(CompleteData[[#This Row],[Geo_ID]], GeoNameIndex[Geo ID], 0), 2)</f>
        <v>EMEA</v>
      </c>
      <c r="F768" s="41" t="str">
        <f>"Q" &amp; ROUNDUP(MONTH(CompleteData[Date])/3, 0) &amp; " " &amp; YEAR(CompleteData[[#This Row],[Date]])</f>
        <v>Q1 2021</v>
      </c>
    </row>
    <row r="769" spans="1:6" x14ac:dyDescent="0.2">
      <c r="A769" s="11" t="s">
        <v>4</v>
      </c>
      <c r="B769" s="11">
        <v>43861</v>
      </c>
      <c r="C769" s="12">
        <v>82</v>
      </c>
      <c r="D769" s="2" t="str">
        <f>VLOOKUP(CompleteData[[#This Row],[Client_ID]], GeoIDbyClientID[], 2,FALSE)</f>
        <v>GEO1003</v>
      </c>
      <c r="E769" s="2" t="str">
        <f>INDEX(GeoNameIndex[], MATCH(CompleteData[[#This Row],[Geo_ID]], GeoNameIndex[Geo ID], 0), 2)</f>
        <v>EMEA</v>
      </c>
      <c r="F769" s="41" t="str">
        <f>"Q" &amp; ROUNDUP(MONTH(CompleteData[Date])/3, 0) &amp; " " &amp; YEAR(CompleteData[[#This Row],[Date]])</f>
        <v>Q1 2020</v>
      </c>
    </row>
    <row r="770" spans="1:6" x14ac:dyDescent="0.2">
      <c r="A770" s="11" t="s">
        <v>4</v>
      </c>
      <c r="B770" s="11">
        <v>43890</v>
      </c>
      <c r="C770" s="12">
        <v>101</v>
      </c>
      <c r="D770" s="2" t="str">
        <f>VLOOKUP(CompleteData[[#This Row],[Client_ID]], GeoIDbyClientID[], 2,FALSE)</f>
        <v>GEO1003</v>
      </c>
      <c r="E770" s="2" t="str">
        <f>INDEX(GeoNameIndex[], MATCH(CompleteData[[#This Row],[Geo_ID]], GeoNameIndex[Geo ID], 0), 2)</f>
        <v>EMEA</v>
      </c>
      <c r="F770" s="41" t="str">
        <f>"Q" &amp; ROUNDUP(MONTH(CompleteData[Date])/3, 0) &amp; " " &amp; YEAR(CompleteData[[#This Row],[Date]])</f>
        <v>Q1 2020</v>
      </c>
    </row>
    <row r="771" spans="1:6" x14ac:dyDescent="0.2">
      <c r="A771" s="11" t="s">
        <v>4</v>
      </c>
      <c r="B771" s="11">
        <v>43921</v>
      </c>
      <c r="C771" s="12">
        <v>102</v>
      </c>
      <c r="D771" s="2" t="str">
        <f>VLOOKUP(CompleteData[[#This Row],[Client_ID]], GeoIDbyClientID[], 2,FALSE)</f>
        <v>GEO1003</v>
      </c>
      <c r="E771" s="2" t="str">
        <f>INDEX(GeoNameIndex[], MATCH(CompleteData[[#This Row],[Geo_ID]], GeoNameIndex[Geo ID], 0), 2)</f>
        <v>EMEA</v>
      </c>
      <c r="F771" s="41" t="str">
        <f>"Q" &amp; ROUNDUP(MONTH(CompleteData[Date])/3, 0) &amp; " " &amp; YEAR(CompleteData[[#This Row],[Date]])</f>
        <v>Q1 2020</v>
      </c>
    </row>
    <row r="772" spans="1:6" x14ac:dyDescent="0.2">
      <c r="A772" s="11" t="s">
        <v>4</v>
      </c>
      <c r="B772" s="11">
        <v>43951</v>
      </c>
      <c r="C772" s="12">
        <v>126</v>
      </c>
      <c r="D772" s="2" t="str">
        <f>VLOOKUP(CompleteData[[#This Row],[Client_ID]], GeoIDbyClientID[], 2,FALSE)</f>
        <v>GEO1003</v>
      </c>
      <c r="E772" s="2" t="str">
        <f>INDEX(GeoNameIndex[], MATCH(CompleteData[[#This Row],[Geo_ID]], GeoNameIndex[Geo ID], 0), 2)</f>
        <v>EMEA</v>
      </c>
      <c r="F772" s="41" t="str">
        <f>"Q" &amp; ROUNDUP(MONTH(CompleteData[Date])/3, 0) &amp; " " &amp; YEAR(CompleteData[[#This Row],[Date]])</f>
        <v>Q2 2020</v>
      </c>
    </row>
    <row r="773" spans="1:6" x14ac:dyDescent="0.2">
      <c r="A773" s="11" t="s">
        <v>4</v>
      </c>
      <c r="B773" s="11">
        <v>43982</v>
      </c>
      <c r="C773" s="12">
        <v>108</v>
      </c>
      <c r="D773" s="2" t="str">
        <f>VLOOKUP(CompleteData[[#This Row],[Client_ID]], GeoIDbyClientID[], 2,FALSE)</f>
        <v>GEO1003</v>
      </c>
      <c r="E773" s="2" t="str">
        <f>INDEX(GeoNameIndex[], MATCH(CompleteData[[#This Row],[Geo_ID]], GeoNameIndex[Geo ID], 0), 2)</f>
        <v>EMEA</v>
      </c>
      <c r="F773" s="41" t="str">
        <f>"Q" &amp; ROUNDUP(MONTH(CompleteData[Date])/3, 0) &amp; " " &amp; YEAR(CompleteData[[#This Row],[Date]])</f>
        <v>Q2 2020</v>
      </c>
    </row>
    <row r="774" spans="1:6" x14ac:dyDescent="0.2">
      <c r="A774" s="11" t="s">
        <v>4</v>
      </c>
      <c r="B774" s="11">
        <v>44012</v>
      </c>
      <c r="C774" s="12">
        <v>88</v>
      </c>
      <c r="D774" s="2" t="str">
        <f>VLOOKUP(CompleteData[[#This Row],[Client_ID]], GeoIDbyClientID[], 2,FALSE)</f>
        <v>GEO1003</v>
      </c>
      <c r="E774" s="2" t="str">
        <f>INDEX(GeoNameIndex[], MATCH(CompleteData[[#This Row],[Geo_ID]], GeoNameIndex[Geo ID], 0), 2)</f>
        <v>EMEA</v>
      </c>
      <c r="F774" s="41" t="str">
        <f>"Q" &amp; ROUNDUP(MONTH(CompleteData[Date])/3, 0) &amp; " " &amp; YEAR(CompleteData[[#This Row],[Date]])</f>
        <v>Q2 2020</v>
      </c>
    </row>
    <row r="775" spans="1:6" x14ac:dyDescent="0.2">
      <c r="A775" s="11" t="s">
        <v>4</v>
      </c>
      <c r="B775" s="11">
        <v>44043</v>
      </c>
      <c r="C775" s="12">
        <v>68</v>
      </c>
      <c r="D775" s="2" t="str">
        <f>VLOOKUP(CompleteData[[#This Row],[Client_ID]], GeoIDbyClientID[], 2,FALSE)</f>
        <v>GEO1003</v>
      </c>
      <c r="E775" s="2" t="str">
        <f>INDEX(GeoNameIndex[], MATCH(CompleteData[[#This Row],[Geo_ID]], GeoNameIndex[Geo ID], 0), 2)</f>
        <v>EMEA</v>
      </c>
      <c r="F775" s="41" t="str">
        <f>"Q" &amp; ROUNDUP(MONTH(CompleteData[Date])/3, 0) &amp; " " &amp; YEAR(CompleteData[[#This Row],[Date]])</f>
        <v>Q3 2020</v>
      </c>
    </row>
    <row r="776" spans="1:6" x14ac:dyDescent="0.2">
      <c r="A776" s="11" t="s">
        <v>4</v>
      </c>
      <c r="B776" s="11">
        <v>44074</v>
      </c>
      <c r="C776" s="12">
        <v>70</v>
      </c>
      <c r="D776" s="2" t="str">
        <f>VLOOKUP(CompleteData[[#This Row],[Client_ID]], GeoIDbyClientID[], 2,FALSE)</f>
        <v>GEO1003</v>
      </c>
      <c r="E776" s="2" t="str">
        <f>INDEX(GeoNameIndex[], MATCH(CompleteData[[#This Row],[Geo_ID]], GeoNameIndex[Geo ID], 0), 2)</f>
        <v>EMEA</v>
      </c>
      <c r="F776" s="41" t="str">
        <f>"Q" &amp; ROUNDUP(MONTH(CompleteData[Date])/3, 0) &amp; " " &amp; YEAR(CompleteData[[#This Row],[Date]])</f>
        <v>Q3 2020</v>
      </c>
    </row>
    <row r="777" spans="1:6" x14ac:dyDescent="0.2">
      <c r="A777" s="11" t="s">
        <v>4</v>
      </c>
      <c r="B777" s="11">
        <v>44104</v>
      </c>
      <c r="C777" s="12">
        <v>58</v>
      </c>
      <c r="D777" s="2" t="str">
        <f>VLOOKUP(CompleteData[[#This Row],[Client_ID]], GeoIDbyClientID[], 2,FALSE)</f>
        <v>GEO1003</v>
      </c>
      <c r="E777" s="2" t="str">
        <f>INDEX(GeoNameIndex[], MATCH(CompleteData[[#This Row],[Geo_ID]], GeoNameIndex[Geo ID], 0), 2)</f>
        <v>EMEA</v>
      </c>
      <c r="F777" s="41" t="str">
        <f>"Q" &amp; ROUNDUP(MONTH(CompleteData[Date])/3, 0) &amp; " " &amp; YEAR(CompleteData[[#This Row],[Date]])</f>
        <v>Q3 2020</v>
      </c>
    </row>
    <row r="778" spans="1:6" x14ac:dyDescent="0.2">
      <c r="A778" s="11" t="s">
        <v>4</v>
      </c>
      <c r="B778" s="11">
        <v>44135</v>
      </c>
      <c r="C778" s="12">
        <v>76</v>
      </c>
      <c r="D778" s="2" t="str">
        <f>VLOOKUP(CompleteData[[#This Row],[Client_ID]], GeoIDbyClientID[], 2,FALSE)</f>
        <v>GEO1003</v>
      </c>
      <c r="E778" s="2" t="str">
        <f>INDEX(GeoNameIndex[], MATCH(CompleteData[[#This Row],[Geo_ID]], GeoNameIndex[Geo ID], 0), 2)</f>
        <v>EMEA</v>
      </c>
      <c r="F778" s="41" t="str">
        <f>"Q" &amp; ROUNDUP(MONTH(CompleteData[Date])/3, 0) &amp; " " &amp; YEAR(CompleteData[[#This Row],[Date]])</f>
        <v>Q4 2020</v>
      </c>
    </row>
    <row r="779" spans="1:6" x14ac:dyDescent="0.2">
      <c r="A779" s="11" t="s">
        <v>4</v>
      </c>
      <c r="B779" s="11">
        <v>44165</v>
      </c>
      <c r="C779" s="12">
        <v>81</v>
      </c>
      <c r="D779" s="2" t="str">
        <f>VLOOKUP(CompleteData[[#This Row],[Client_ID]], GeoIDbyClientID[], 2,FALSE)</f>
        <v>GEO1003</v>
      </c>
      <c r="E779" s="2" t="str">
        <f>INDEX(GeoNameIndex[], MATCH(CompleteData[[#This Row],[Geo_ID]], GeoNameIndex[Geo ID], 0), 2)</f>
        <v>EMEA</v>
      </c>
      <c r="F779" s="41" t="str">
        <f>"Q" &amp; ROUNDUP(MONTH(CompleteData[Date])/3, 0) &amp; " " &amp; YEAR(CompleteData[[#This Row],[Date]])</f>
        <v>Q4 2020</v>
      </c>
    </row>
    <row r="780" spans="1:6" x14ac:dyDescent="0.2">
      <c r="A780" s="11" t="s">
        <v>4</v>
      </c>
      <c r="B780" s="11">
        <v>44196</v>
      </c>
      <c r="C780" s="12">
        <v>88</v>
      </c>
      <c r="D780" s="2" t="str">
        <f>VLOOKUP(CompleteData[[#This Row],[Client_ID]], GeoIDbyClientID[], 2,FALSE)</f>
        <v>GEO1003</v>
      </c>
      <c r="E780" s="2" t="str">
        <f>INDEX(GeoNameIndex[], MATCH(CompleteData[[#This Row],[Geo_ID]], GeoNameIndex[Geo ID], 0), 2)</f>
        <v>EMEA</v>
      </c>
      <c r="F780" s="41" t="str">
        <f>"Q" &amp; ROUNDUP(MONTH(CompleteData[Date])/3, 0) &amp; " " &amp; YEAR(CompleteData[[#This Row],[Date]])</f>
        <v>Q4 2020</v>
      </c>
    </row>
    <row r="781" spans="1:6" x14ac:dyDescent="0.2">
      <c r="A781" s="11" t="s">
        <v>4</v>
      </c>
      <c r="B781" s="11">
        <v>44377</v>
      </c>
      <c r="C781" s="12">
        <v>91</v>
      </c>
      <c r="D781" s="2" t="str">
        <f>VLOOKUP(CompleteData[[#This Row],[Client_ID]], GeoIDbyClientID[], 2,FALSE)</f>
        <v>GEO1003</v>
      </c>
      <c r="E781" s="2" t="str">
        <f>INDEX(GeoNameIndex[], MATCH(CompleteData[[#This Row],[Geo_ID]], GeoNameIndex[Geo ID], 0), 2)</f>
        <v>EMEA</v>
      </c>
      <c r="F781" s="41" t="str">
        <f>"Q" &amp; ROUNDUP(MONTH(CompleteData[Date])/3, 0) &amp; " " &amp; YEAR(CompleteData[[#This Row],[Date]])</f>
        <v>Q2 2021</v>
      </c>
    </row>
    <row r="782" spans="1:6" x14ac:dyDescent="0.2">
      <c r="A782" s="11" t="s">
        <v>4</v>
      </c>
      <c r="B782" s="11">
        <v>44347</v>
      </c>
      <c r="C782" s="12">
        <v>109</v>
      </c>
      <c r="D782" s="2" t="str">
        <f>VLOOKUP(CompleteData[[#This Row],[Client_ID]], GeoIDbyClientID[], 2,FALSE)</f>
        <v>GEO1003</v>
      </c>
      <c r="E782" s="2" t="str">
        <f>INDEX(GeoNameIndex[], MATCH(CompleteData[[#This Row],[Geo_ID]], GeoNameIndex[Geo ID], 0), 2)</f>
        <v>EMEA</v>
      </c>
      <c r="F782" s="41" t="str">
        <f>"Q" &amp; ROUNDUP(MONTH(CompleteData[Date])/3, 0) &amp; " " &amp; YEAR(CompleteData[[#This Row],[Date]])</f>
        <v>Q2 2021</v>
      </c>
    </row>
    <row r="783" spans="1:6" x14ac:dyDescent="0.2">
      <c r="A783" s="11" t="s">
        <v>4</v>
      </c>
      <c r="B783" s="11">
        <v>44316</v>
      </c>
      <c r="C783" s="12">
        <v>130</v>
      </c>
      <c r="D783" s="2" t="str">
        <f>VLOOKUP(CompleteData[[#This Row],[Client_ID]], GeoIDbyClientID[], 2,FALSE)</f>
        <v>GEO1003</v>
      </c>
      <c r="E783" s="2" t="str">
        <f>INDEX(GeoNameIndex[], MATCH(CompleteData[[#This Row],[Geo_ID]], GeoNameIndex[Geo ID], 0), 2)</f>
        <v>EMEA</v>
      </c>
      <c r="F783" s="41" t="str">
        <f>"Q" &amp; ROUNDUP(MONTH(CompleteData[Date])/3, 0) &amp; " " &amp; YEAR(CompleteData[[#This Row],[Date]])</f>
        <v>Q2 2021</v>
      </c>
    </row>
    <row r="784" spans="1:6" x14ac:dyDescent="0.2">
      <c r="A784" s="11" t="s">
        <v>4</v>
      </c>
      <c r="B784" s="11">
        <v>44286</v>
      </c>
      <c r="C784" s="12">
        <v>105</v>
      </c>
      <c r="D784" s="2" t="str">
        <f>VLOOKUP(CompleteData[[#This Row],[Client_ID]], GeoIDbyClientID[], 2,FALSE)</f>
        <v>GEO1003</v>
      </c>
      <c r="E784" s="2" t="str">
        <f>INDEX(GeoNameIndex[], MATCH(CompleteData[[#This Row],[Geo_ID]], GeoNameIndex[Geo ID], 0), 2)</f>
        <v>EMEA</v>
      </c>
      <c r="F784" s="41" t="str">
        <f>"Q" &amp; ROUNDUP(MONTH(CompleteData[Date])/3, 0) &amp; " " &amp; YEAR(CompleteData[[#This Row],[Date]])</f>
        <v>Q1 2021</v>
      </c>
    </row>
    <row r="785" spans="1:6" x14ac:dyDescent="0.2">
      <c r="A785" s="11" t="s">
        <v>4</v>
      </c>
      <c r="B785" s="11">
        <v>44255</v>
      </c>
      <c r="C785" s="12">
        <v>98</v>
      </c>
      <c r="D785" s="2" t="str">
        <f>VLOOKUP(CompleteData[[#This Row],[Client_ID]], GeoIDbyClientID[], 2,FALSE)</f>
        <v>GEO1003</v>
      </c>
      <c r="E785" s="2" t="str">
        <f>INDEX(GeoNameIndex[], MATCH(CompleteData[[#This Row],[Geo_ID]], GeoNameIndex[Geo ID], 0), 2)</f>
        <v>EMEA</v>
      </c>
      <c r="F785" s="41" t="str">
        <f>"Q" &amp; ROUNDUP(MONTH(CompleteData[Date])/3, 0) &amp; " " &amp; YEAR(CompleteData[[#This Row],[Date]])</f>
        <v>Q1 2021</v>
      </c>
    </row>
    <row r="786" spans="1:6" x14ac:dyDescent="0.2">
      <c r="A786" s="11" t="s">
        <v>4</v>
      </c>
      <c r="B786" s="11">
        <v>44227</v>
      </c>
      <c r="C786" s="12">
        <v>77</v>
      </c>
      <c r="D786" s="2" t="str">
        <f>VLOOKUP(CompleteData[[#This Row],[Client_ID]], GeoIDbyClientID[], 2,FALSE)</f>
        <v>GEO1003</v>
      </c>
      <c r="E786" s="2" t="str">
        <f>INDEX(GeoNameIndex[], MATCH(CompleteData[[#This Row],[Geo_ID]], GeoNameIndex[Geo ID], 0), 2)</f>
        <v>EMEA</v>
      </c>
      <c r="F786" s="41" t="str">
        <f>"Q" &amp; ROUNDUP(MONTH(CompleteData[Date])/3, 0) &amp; " " &amp; YEAR(CompleteData[[#This Row],[Date]])</f>
        <v>Q1 2021</v>
      </c>
    </row>
    <row r="787" spans="1:6" x14ac:dyDescent="0.2">
      <c r="A787" s="11" t="s">
        <v>19</v>
      </c>
      <c r="B787" s="11">
        <v>43861</v>
      </c>
      <c r="C787" s="12">
        <v>568</v>
      </c>
      <c r="D787" s="2" t="str">
        <f>VLOOKUP(CompleteData[[#This Row],[Client_ID]], GeoIDbyClientID[], 2,FALSE)</f>
        <v>GEO1001</v>
      </c>
      <c r="E787" s="2" t="str">
        <f>INDEX(GeoNameIndex[], MATCH(CompleteData[[#This Row],[Geo_ID]], GeoNameIndex[Geo ID], 0), 2)</f>
        <v>NAM</v>
      </c>
      <c r="F787" s="41" t="str">
        <f>"Q" &amp; ROUNDUP(MONTH(CompleteData[Date])/3, 0) &amp; " " &amp; YEAR(CompleteData[[#This Row],[Date]])</f>
        <v>Q1 2020</v>
      </c>
    </row>
    <row r="788" spans="1:6" x14ac:dyDescent="0.2">
      <c r="A788" s="11" t="s">
        <v>19</v>
      </c>
      <c r="B788" s="11">
        <v>43890</v>
      </c>
      <c r="C788" s="12">
        <v>636</v>
      </c>
      <c r="D788" s="2" t="str">
        <f>VLOOKUP(CompleteData[[#This Row],[Client_ID]], GeoIDbyClientID[], 2,FALSE)</f>
        <v>GEO1001</v>
      </c>
      <c r="E788" s="2" t="str">
        <f>INDEX(GeoNameIndex[], MATCH(CompleteData[[#This Row],[Geo_ID]], GeoNameIndex[Geo ID], 0), 2)</f>
        <v>NAM</v>
      </c>
      <c r="F788" s="41" t="str">
        <f>"Q" &amp; ROUNDUP(MONTH(CompleteData[Date])/3, 0) &amp; " " &amp; YEAR(CompleteData[[#This Row],[Date]])</f>
        <v>Q1 2020</v>
      </c>
    </row>
    <row r="789" spans="1:6" x14ac:dyDescent="0.2">
      <c r="A789" s="11" t="s">
        <v>19</v>
      </c>
      <c r="B789" s="11">
        <v>43921</v>
      </c>
      <c r="C789" s="12">
        <v>707</v>
      </c>
      <c r="D789" s="2" t="str">
        <f>VLOOKUP(CompleteData[[#This Row],[Client_ID]], GeoIDbyClientID[], 2,FALSE)</f>
        <v>GEO1001</v>
      </c>
      <c r="E789" s="2" t="str">
        <f>INDEX(GeoNameIndex[], MATCH(CompleteData[[#This Row],[Geo_ID]], GeoNameIndex[Geo ID], 0), 2)</f>
        <v>NAM</v>
      </c>
      <c r="F789" s="41" t="str">
        <f>"Q" &amp; ROUNDUP(MONTH(CompleteData[Date])/3, 0) &amp; " " &amp; YEAR(CompleteData[[#This Row],[Date]])</f>
        <v>Q1 2020</v>
      </c>
    </row>
    <row r="790" spans="1:6" x14ac:dyDescent="0.2">
      <c r="A790" s="11" t="s">
        <v>19</v>
      </c>
      <c r="B790" s="11">
        <v>43951</v>
      </c>
      <c r="C790" s="12">
        <v>849</v>
      </c>
      <c r="D790" s="2" t="str">
        <f>VLOOKUP(CompleteData[[#This Row],[Client_ID]], GeoIDbyClientID[], 2,FALSE)</f>
        <v>GEO1001</v>
      </c>
      <c r="E790" s="2" t="str">
        <f>INDEX(GeoNameIndex[], MATCH(CompleteData[[#This Row],[Geo_ID]], GeoNameIndex[Geo ID], 0), 2)</f>
        <v>NAM</v>
      </c>
      <c r="F790" s="41" t="str">
        <f>"Q" &amp; ROUNDUP(MONTH(CompleteData[Date])/3, 0) &amp; " " &amp; YEAR(CompleteData[[#This Row],[Date]])</f>
        <v>Q2 2020</v>
      </c>
    </row>
    <row r="791" spans="1:6" x14ac:dyDescent="0.2">
      <c r="A791" s="11" t="s">
        <v>19</v>
      </c>
      <c r="B791" s="11">
        <v>43982</v>
      </c>
      <c r="C791" s="12">
        <v>779</v>
      </c>
      <c r="D791" s="2" t="str">
        <f>VLOOKUP(CompleteData[[#This Row],[Client_ID]], GeoIDbyClientID[], 2,FALSE)</f>
        <v>GEO1001</v>
      </c>
      <c r="E791" s="2" t="str">
        <f>INDEX(GeoNameIndex[], MATCH(CompleteData[[#This Row],[Geo_ID]], GeoNameIndex[Geo ID], 0), 2)</f>
        <v>NAM</v>
      </c>
      <c r="F791" s="41" t="str">
        <f>"Q" &amp; ROUNDUP(MONTH(CompleteData[Date])/3, 0) &amp; " " &amp; YEAR(CompleteData[[#This Row],[Date]])</f>
        <v>Q2 2020</v>
      </c>
    </row>
    <row r="792" spans="1:6" x14ac:dyDescent="0.2">
      <c r="A792" s="11" t="s">
        <v>19</v>
      </c>
      <c r="B792" s="11">
        <v>44012</v>
      </c>
      <c r="C792" s="12">
        <v>566</v>
      </c>
      <c r="D792" s="2" t="str">
        <f>VLOOKUP(CompleteData[[#This Row],[Client_ID]], GeoIDbyClientID[], 2,FALSE)</f>
        <v>GEO1001</v>
      </c>
      <c r="E792" s="2" t="str">
        <f>INDEX(GeoNameIndex[], MATCH(CompleteData[[#This Row],[Geo_ID]], GeoNameIndex[Geo ID], 0), 2)</f>
        <v>NAM</v>
      </c>
      <c r="F792" s="41" t="str">
        <f>"Q" &amp; ROUNDUP(MONTH(CompleteData[Date])/3, 0) &amp; " " &amp; YEAR(CompleteData[[#This Row],[Date]])</f>
        <v>Q2 2020</v>
      </c>
    </row>
    <row r="793" spans="1:6" x14ac:dyDescent="0.2">
      <c r="A793" s="11" t="s">
        <v>19</v>
      </c>
      <c r="B793" s="11">
        <v>44043</v>
      </c>
      <c r="C793" s="12">
        <v>498</v>
      </c>
      <c r="D793" s="2" t="str">
        <f>VLOOKUP(CompleteData[[#This Row],[Client_ID]], GeoIDbyClientID[], 2,FALSE)</f>
        <v>GEO1001</v>
      </c>
      <c r="E793" s="2" t="str">
        <f>INDEX(GeoNameIndex[], MATCH(CompleteData[[#This Row],[Geo_ID]], GeoNameIndex[Geo ID], 0), 2)</f>
        <v>NAM</v>
      </c>
      <c r="F793" s="41" t="str">
        <f>"Q" &amp; ROUNDUP(MONTH(CompleteData[Date])/3, 0) &amp; " " &amp; YEAR(CompleteData[[#This Row],[Date]])</f>
        <v>Q3 2020</v>
      </c>
    </row>
    <row r="794" spans="1:6" x14ac:dyDescent="0.2">
      <c r="A794" s="11" t="s">
        <v>19</v>
      </c>
      <c r="B794" s="11">
        <v>44074</v>
      </c>
      <c r="C794" s="12">
        <v>426</v>
      </c>
      <c r="D794" s="2" t="str">
        <f>VLOOKUP(CompleteData[[#This Row],[Client_ID]], GeoIDbyClientID[], 2,FALSE)</f>
        <v>GEO1001</v>
      </c>
      <c r="E794" s="2" t="str">
        <f>INDEX(GeoNameIndex[], MATCH(CompleteData[[#This Row],[Geo_ID]], GeoNameIndex[Geo ID], 0), 2)</f>
        <v>NAM</v>
      </c>
      <c r="F794" s="41" t="str">
        <f>"Q" &amp; ROUNDUP(MONTH(CompleteData[Date])/3, 0) &amp; " " &amp; YEAR(CompleteData[[#This Row],[Date]])</f>
        <v>Q3 2020</v>
      </c>
    </row>
    <row r="795" spans="1:6" x14ac:dyDescent="0.2">
      <c r="A795" s="11" t="s">
        <v>19</v>
      </c>
      <c r="B795" s="11">
        <v>44104</v>
      </c>
      <c r="C795" s="12">
        <v>423</v>
      </c>
      <c r="D795" s="2" t="str">
        <f>VLOOKUP(CompleteData[[#This Row],[Client_ID]], GeoIDbyClientID[], 2,FALSE)</f>
        <v>GEO1001</v>
      </c>
      <c r="E795" s="2" t="str">
        <f>INDEX(GeoNameIndex[], MATCH(CompleteData[[#This Row],[Geo_ID]], GeoNameIndex[Geo ID], 0), 2)</f>
        <v>NAM</v>
      </c>
      <c r="F795" s="41" t="str">
        <f>"Q" &amp; ROUNDUP(MONTH(CompleteData[Date])/3, 0) &amp; " " &amp; YEAR(CompleteData[[#This Row],[Date]])</f>
        <v>Q3 2020</v>
      </c>
    </row>
    <row r="796" spans="1:6" x14ac:dyDescent="0.2">
      <c r="A796" s="11" t="s">
        <v>19</v>
      </c>
      <c r="B796" s="11">
        <v>44135</v>
      </c>
      <c r="C796" s="12">
        <v>495</v>
      </c>
      <c r="D796" s="2" t="str">
        <f>VLOOKUP(CompleteData[[#This Row],[Client_ID]], GeoIDbyClientID[], 2,FALSE)</f>
        <v>GEO1001</v>
      </c>
      <c r="E796" s="2" t="str">
        <f>INDEX(GeoNameIndex[], MATCH(CompleteData[[#This Row],[Geo_ID]], GeoNameIndex[Geo ID], 0), 2)</f>
        <v>NAM</v>
      </c>
      <c r="F796" s="41" t="str">
        <f>"Q" &amp; ROUNDUP(MONTH(CompleteData[Date])/3, 0) &amp; " " &amp; YEAR(CompleteData[[#This Row],[Date]])</f>
        <v>Q4 2020</v>
      </c>
    </row>
    <row r="797" spans="1:6" x14ac:dyDescent="0.2">
      <c r="A797" s="11" t="s">
        <v>19</v>
      </c>
      <c r="B797" s="11">
        <v>44165</v>
      </c>
      <c r="C797" s="12">
        <v>569</v>
      </c>
      <c r="D797" s="2" t="str">
        <f>VLOOKUP(CompleteData[[#This Row],[Client_ID]], GeoIDbyClientID[], 2,FALSE)</f>
        <v>GEO1001</v>
      </c>
      <c r="E797" s="2" t="str">
        <f>INDEX(GeoNameIndex[], MATCH(CompleteData[[#This Row],[Geo_ID]], GeoNameIndex[Geo ID], 0), 2)</f>
        <v>NAM</v>
      </c>
      <c r="F797" s="41" t="str">
        <f>"Q" &amp; ROUNDUP(MONTH(CompleteData[Date])/3, 0) &amp; " " &amp; YEAR(CompleteData[[#This Row],[Date]])</f>
        <v>Q4 2020</v>
      </c>
    </row>
    <row r="798" spans="1:6" x14ac:dyDescent="0.2">
      <c r="A798" s="11" t="s">
        <v>19</v>
      </c>
      <c r="B798" s="11">
        <v>44196</v>
      </c>
      <c r="C798" s="12">
        <v>567</v>
      </c>
      <c r="D798" s="2" t="str">
        <f>VLOOKUP(CompleteData[[#This Row],[Client_ID]], GeoIDbyClientID[], 2,FALSE)</f>
        <v>GEO1001</v>
      </c>
      <c r="E798" s="2" t="str">
        <f>INDEX(GeoNameIndex[], MATCH(CompleteData[[#This Row],[Geo_ID]], GeoNameIndex[Geo ID], 0), 2)</f>
        <v>NAM</v>
      </c>
      <c r="F798" s="41" t="str">
        <f>"Q" &amp; ROUNDUP(MONTH(CompleteData[Date])/3, 0) &amp; " " &amp; YEAR(CompleteData[[#This Row],[Date]])</f>
        <v>Q4 2020</v>
      </c>
    </row>
    <row r="799" spans="1:6" x14ac:dyDescent="0.2">
      <c r="A799" s="11" t="s">
        <v>19</v>
      </c>
      <c r="B799" s="11">
        <v>44377</v>
      </c>
      <c r="C799" s="12">
        <v>563</v>
      </c>
      <c r="D799" s="2" t="str">
        <f>VLOOKUP(CompleteData[[#This Row],[Client_ID]], GeoIDbyClientID[], 2,FALSE)</f>
        <v>GEO1001</v>
      </c>
      <c r="E799" s="2" t="str">
        <f>INDEX(GeoNameIndex[], MATCH(CompleteData[[#This Row],[Geo_ID]], GeoNameIndex[Geo ID], 0), 2)</f>
        <v>NAM</v>
      </c>
      <c r="F799" s="41" t="str">
        <f>"Q" &amp; ROUNDUP(MONTH(CompleteData[Date])/3, 0) &amp; " " &amp; YEAR(CompleteData[[#This Row],[Date]])</f>
        <v>Q2 2021</v>
      </c>
    </row>
    <row r="800" spans="1:6" x14ac:dyDescent="0.2">
      <c r="A800" s="11" t="s">
        <v>19</v>
      </c>
      <c r="B800" s="11">
        <v>44347</v>
      </c>
      <c r="C800" s="12">
        <v>789</v>
      </c>
      <c r="D800" s="2" t="str">
        <f>VLOOKUP(CompleteData[[#This Row],[Client_ID]], GeoIDbyClientID[], 2,FALSE)</f>
        <v>GEO1001</v>
      </c>
      <c r="E800" s="2" t="str">
        <f>INDEX(GeoNameIndex[], MATCH(CompleteData[[#This Row],[Geo_ID]], GeoNameIndex[Geo ID], 0), 2)</f>
        <v>NAM</v>
      </c>
      <c r="F800" s="41" t="str">
        <f>"Q" &amp; ROUNDUP(MONTH(CompleteData[Date])/3, 0) &amp; " " &amp; YEAR(CompleteData[[#This Row],[Date]])</f>
        <v>Q2 2021</v>
      </c>
    </row>
    <row r="801" spans="1:6" x14ac:dyDescent="0.2">
      <c r="A801" s="11" t="s">
        <v>19</v>
      </c>
      <c r="B801" s="11">
        <v>44316</v>
      </c>
      <c r="C801" s="12">
        <v>862</v>
      </c>
      <c r="D801" s="2" t="str">
        <f>VLOOKUP(CompleteData[[#This Row],[Client_ID]], GeoIDbyClientID[], 2,FALSE)</f>
        <v>GEO1001</v>
      </c>
      <c r="E801" s="2" t="str">
        <f>INDEX(GeoNameIndex[], MATCH(CompleteData[[#This Row],[Geo_ID]], GeoNameIndex[Geo ID], 0), 2)</f>
        <v>NAM</v>
      </c>
      <c r="F801" s="41" t="str">
        <f>"Q" &amp; ROUNDUP(MONTH(CompleteData[Date])/3, 0) &amp; " " &amp; YEAR(CompleteData[[#This Row],[Date]])</f>
        <v>Q2 2021</v>
      </c>
    </row>
    <row r="802" spans="1:6" x14ac:dyDescent="0.2">
      <c r="A802" s="11" t="s">
        <v>19</v>
      </c>
      <c r="B802" s="11">
        <v>44286</v>
      </c>
      <c r="C802" s="12">
        <v>702</v>
      </c>
      <c r="D802" s="2" t="str">
        <f>VLOOKUP(CompleteData[[#This Row],[Client_ID]], GeoIDbyClientID[], 2,FALSE)</f>
        <v>GEO1001</v>
      </c>
      <c r="E802" s="2" t="str">
        <f>INDEX(GeoNameIndex[], MATCH(CompleteData[[#This Row],[Geo_ID]], GeoNameIndex[Geo ID], 0), 2)</f>
        <v>NAM</v>
      </c>
      <c r="F802" s="41" t="str">
        <f>"Q" &amp; ROUNDUP(MONTH(CompleteData[Date])/3, 0) &amp; " " &amp; YEAR(CompleteData[[#This Row],[Date]])</f>
        <v>Q1 2021</v>
      </c>
    </row>
    <row r="803" spans="1:6" x14ac:dyDescent="0.2">
      <c r="A803" s="11" t="s">
        <v>19</v>
      </c>
      <c r="B803" s="11">
        <v>44255</v>
      </c>
      <c r="C803" s="12">
        <v>652</v>
      </c>
      <c r="D803" s="2" t="str">
        <f>VLOOKUP(CompleteData[[#This Row],[Client_ID]], GeoIDbyClientID[], 2,FALSE)</f>
        <v>GEO1001</v>
      </c>
      <c r="E803" s="2" t="str">
        <f>INDEX(GeoNameIndex[], MATCH(CompleteData[[#This Row],[Geo_ID]], GeoNameIndex[Geo ID], 0), 2)</f>
        <v>NAM</v>
      </c>
      <c r="F803" s="41" t="str">
        <f>"Q" &amp; ROUNDUP(MONTH(CompleteData[Date])/3, 0) &amp; " " &amp; YEAR(CompleteData[[#This Row],[Date]])</f>
        <v>Q1 2021</v>
      </c>
    </row>
    <row r="804" spans="1:6" x14ac:dyDescent="0.2">
      <c r="A804" s="11" t="s">
        <v>19</v>
      </c>
      <c r="B804" s="11">
        <v>44227</v>
      </c>
      <c r="C804" s="12">
        <v>557</v>
      </c>
      <c r="D804" s="2" t="str">
        <f>VLOOKUP(CompleteData[[#This Row],[Client_ID]], GeoIDbyClientID[], 2,FALSE)</f>
        <v>GEO1001</v>
      </c>
      <c r="E804" s="2" t="str">
        <f>INDEX(GeoNameIndex[], MATCH(CompleteData[[#This Row],[Geo_ID]], GeoNameIndex[Geo ID], 0), 2)</f>
        <v>NAM</v>
      </c>
      <c r="F804" s="41" t="str">
        <f>"Q" &amp; ROUNDUP(MONTH(CompleteData[Date])/3, 0) &amp; " " &amp; YEAR(CompleteData[[#This Row],[Date]])</f>
        <v>Q1 2021</v>
      </c>
    </row>
    <row r="805" spans="1:6" x14ac:dyDescent="0.2">
      <c r="A805" s="11" t="s">
        <v>29</v>
      </c>
      <c r="B805" s="11">
        <v>43861</v>
      </c>
      <c r="C805" s="12">
        <v>902</v>
      </c>
      <c r="D805" s="2" t="str">
        <f>VLOOKUP(CompleteData[[#This Row],[Client_ID]], GeoIDbyClientID[], 2,FALSE)</f>
        <v>GEO1002</v>
      </c>
      <c r="E805" s="2" t="str">
        <f>INDEX(GeoNameIndex[], MATCH(CompleteData[[#This Row],[Geo_ID]], GeoNameIndex[Geo ID], 0), 2)</f>
        <v>APAC</v>
      </c>
      <c r="F805" s="41" t="str">
        <f>"Q" &amp; ROUNDUP(MONTH(CompleteData[Date])/3, 0) &amp; " " &amp; YEAR(CompleteData[[#This Row],[Date]])</f>
        <v>Q1 2020</v>
      </c>
    </row>
    <row r="806" spans="1:6" x14ac:dyDescent="0.2">
      <c r="A806" s="11" t="s">
        <v>29</v>
      </c>
      <c r="B806" s="11">
        <v>43890</v>
      </c>
      <c r="C806" s="12">
        <v>897</v>
      </c>
      <c r="D806" s="2" t="str">
        <f>VLOOKUP(CompleteData[[#This Row],[Client_ID]], GeoIDbyClientID[], 2,FALSE)</f>
        <v>GEO1002</v>
      </c>
      <c r="E806" s="2" t="str">
        <f>INDEX(GeoNameIndex[], MATCH(CompleteData[[#This Row],[Geo_ID]], GeoNameIndex[Geo ID], 0), 2)</f>
        <v>APAC</v>
      </c>
      <c r="F806" s="41" t="str">
        <f>"Q" &amp; ROUNDUP(MONTH(CompleteData[Date])/3, 0) &amp; " " &amp; YEAR(CompleteData[[#This Row],[Date]])</f>
        <v>Q1 2020</v>
      </c>
    </row>
    <row r="807" spans="1:6" x14ac:dyDescent="0.2">
      <c r="A807" s="11" t="s">
        <v>29</v>
      </c>
      <c r="B807" s="11">
        <v>43921</v>
      </c>
      <c r="C807" s="12">
        <v>1112</v>
      </c>
      <c r="D807" s="2" t="str">
        <f>VLOOKUP(CompleteData[[#This Row],[Client_ID]], GeoIDbyClientID[], 2,FALSE)</f>
        <v>GEO1002</v>
      </c>
      <c r="E807" s="2" t="str">
        <f>INDEX(GeoNameIndex[], MATCH(CompleteData[[#This Row],[Geo_ID]], GeoNameIndex[Geo ID], 0), 2)</f>
        <v>APAC</v>
      </c>
      <c r="F807" s="41" t="str">
        <f>"Q" &amp; ROUNDUP(MONTH(CompleteData[Date])/3, 0) &amp; " " &amp; YEAR(CompleteData[[#This Row],[Date]])</f>
        <v>Q1 2020</v>
      </c>
    </row>
    <row r="808" spans="1:6" x14ac:dyDescent="0.2">
      <c r="A808" s="11" t="s">
        <v>29</v>
      </c>
      <c r="B808" s="11">
        <v>43951</v>
      </c>
      <c r="C808" s="12">
        <v>1214</v>
      </c>
      <c r="D808" s="2" t="str">
        <f>VLOOKUP(CompleteData[[#This Row],[Client_ID]], GeoIDbyClientID[], 2,FALSE)</f>
        <v>GEO1002</v>
      </c>
      <c r="E808" s="2" t="str">
        <f>INDEX(GeoNameIndex[], MATCH(CompleteData[[#This Row],[Geo_ID]], GeoNameIndex[Geo ID], 0), 2)</f>
        <v>APAC</v>
      </c>
      <c r="F808" s="41" t="str">
        <f>"Q" &amp; ROUNDUP(MONTH(CompleteData[Date])/3, 0) &amp; " " &amp; YEAR(CompleteData[[#This Row],[Date]])</f>
        <v>Q2 2020</v>
      </c>
    </row>
    <row r="809" spans="1:6" x14ac:dyDescent="0.2">
      <c r="A809" s="11" t="s">
        <v>29</v>
      </c>
      <c r="B809" s="11">
        <v>43982</v>
      </c>
      <c r="C809" s="12">
        <v>1219</v>
      </c>
      <c r="D809" s="2" t="str">
        <f>VLOOKUP(CompleteData[[#This Row],[Client_ID]], GeoIDbyClientID[], 2,FALSE)</f>
        <v>GEO1002</v>
      </c>
      <c r="E809" s="2" t="str">
        <f>INDEX(GeoNameIndex[], MATCH(CompleteData[[#This Row],[Geo_ID]], GeoNameIndex[Geo ID], 0), 2)</f>
        <v>APAC</v>
      </c>
      <c r="F809" s="41" t="str">
        <f>"Q" &amp; ROUNDUP(MONTH(CompleteData[Date])/3, 0) &amp; " " &amp; YEAR(CompleteData[[#This Row],[Date]])</f>
        <v>Q2 2020</v>
      </c>
    </row>
    <row r="810" spans="1:6" x14ac:dyDescent="0.2">
      <c r="A810" s="11" t="s">
        <v>29</v>
      </c>
      <c r="B810" s="11">
        <v>44012</v>
      </c>
      <c r="C810" s="12">
        <v>795</v>
      </c>
      <c r="D810" s="2" t="str">
        <f>VLOOKUP(CompleteData[[#This Row],[Client_ID]], GeoIDbyClientID[], 2,FALSE)</f>
        <v>GEO1002</v>
      </c>
      <c r="E810" s="2" t="str">
        <f>INDEX(GeoNameIndex[], MATCH(CompleteData[[#This Row],[Geo_ID]], GeoNameIndex[Geo ID], 0), 2)</f>
        <v>APAC</v>
      </c>
      <c r="F810" s="41" t="str">
        <f>"Q" &amp; ROUNDUP(MONTH(CompleteData[Date])/3, 0) &amp; " " &amp; YEAR(CompleteData[[#This Row],[Date]])</f>
        <v>Q2 2020</v>
      </c>
    </row>
    <row r="811" spans="1:6" x14ac:dyDescent="0.2">
      <c r="A811" s="11" t="s">
        <v>29</v>
      </c>
      <c r="B811" s="11">
        <v>44043</v>
      </c>
      <c r="C811" s="12">
        <v>794</v>
      </c>
      <c r="D811" s="2" t="str">
        <f>VLOOKUP(CompleteData[[#This Row],[Client_ID]], GeoIDbyClientID[], 2,FALSE)</f>
        <v>GEO1002</v>
      </c>
      <c r="E811" s="2" t="str">
        <f>INDEX(GeoNameIndex[], MATCH(CompleteData[[#This Row],[Geo_ID]], GeoNameIndex[Geo ID], 0), 2)</f>
        <v>APAC</v>
      </c>
      <c r="F811" s="41" t="str">
        <f>"Q" &amp; ROUNDUP(MONTH(CompleteData[Date])/3, 0) &amp; " " &amp; YEAR(CompleteData[[#This Row],[Date]])</f>
        <v>Q3 2020</v>
      </c>
    </row>
    <row r="812" spans="1:6" x14ac:dyDescent="0.2">
      <c r="A812" s="11" t="s">
        <v>29</v>
      </c>
      <c r="B812" s="11">
        <v>44074</v>
      </c>
      <c r="C812" s="12">
        <v>581</v>
      </c>
      <c r="D812" s="2" t="str">
        <f>VLOOKUP(CompleteData[[#This Row],[Client_ID]], GeoIDbyClientID[], 2,FALSE)</f>
        <v>GEO1002</v>
      </c>
      <c r="E812" s="2" t="str">
        <f>INDEX(GeoNameIndex[], MATCH(CompleteData[[#This Row],[Geo_ID]], GeoNameIndex[Geo ID], 0), 2)</f>
        <v>APAC</v>
      </c>
      <c r="F812" s="41" t="str">
        <f>"Q" &amp; ROUNDUP(MONTH(CompleteData[Date])/3, 0) &amp; " " &amp; YEAR(CompleteData[[#This Row],[Date]])</f>
        <v>Q3 2020</v>
      </c>
    </row>
    <row r="813" spans="1:6" x14ac:dyDescent="0.2">
      <c r="A813" s="11" t="s">
        <v>29</v>
      </c>
      <c r="B813" s="11">
        <v>44104</v>
      </c>
      <c r="C813" s="12">
        <v>690</v>
      </c>
      <c r="D813" s="2" t="str">
        <f>VLOOKUP(CompleteData[[#This Row],[Client_ID]], GeoIDbyClientID[], 2,FALSE)</f>
        <v>GEO1002</v>
      </c>
      <c r="E813" s="2" t="str">
        <f>INDEX(GeoNameIndex[], MATCH(CompleteData[[#This Row],[Geo_ID]], GeoNameIndex[Geo ID], 0), 2)</f>
        <v>APAC</v>
      </c>
      <c r="F813" s="41" t="str">
        <f>"Q" &amp; ROUNDUP(MONTH(CompleteData[Date])/3, 0) &amp; " " &amp; YEAR(CompleteData[[#This Row],[Date]])</f>
        <v>Q3 2020</v>
      </c>
    </row>
    <row r="814" spans="1:6" x14ac:dyDescent="0.2">
      <c r="A814" s="11" t="s">
        <v>29</v>
      </c>
      <c r="B814" s="11">
        <v>44135</v>
      </c>
      <c r="C814" s="12">
        <v>690</v>
      </c>
      <c r="D814" s="2" t="str">
        <f>VLOOKUP(CompleteData[[#This Row],[Client_ID]], GeoIDbyClientID[], 2,FALSE)</f>
        <v>GEO1002</v>
      </c>
      <c r="E814" s="2" t="str">
        <f>INDEX(GeoNameIndex[], MATCH(CompleteData[[#This Row],[Geo_ID]], GeoNameIndex[Geo ID], 0), 2)</f>
        <v>APAC</v>
      </c>
      <c r="F814" s="41" t="str">
        <f>"Q" &amp; ROUNDUP(MONTH(CompleteData[Date])/3, 0) &amp; " " &amp; YEAR(CompleteData[[#This Row],[Date]])</f>
        <v>Q4 2020</v>
      </c>
    </row>
    <row r="815" spans="1:6" x14ac:dyDescent="0.2">
      <c r="A815" s="11" t="s">
        <v>29</v>
      </c>
      <c r="B815" s="11">
        <v>44165</v>
      </c>
      <c r="C815" s="12">
        <v>899</v>
      </c>
      <c r="D815" s="2" t="str">
        <f>VLOOKUP(CompleteData[[#This Row],[Client_ID]], GeoIDbyClientID[], 2,FALSE)</f>
        <v>GEO1002</v>
      </c>
      <c r="E815" s="2" t="str">
        <f>INDEX(GeoNameIndex[], MATCH(CompleteData[[#This Row],[Geo_ID]], GeoNameIndex[Geo ID], 0), 2)</f>
        <v>APAC</v>
      </c>
      <c r="F815" s="41" t="str">
        <f>"Q" &amp; ROUNDUP(MONTH(CompleteData[Date])/3, 0) &amp; " " &amp; YEAR(CompleteData[[#This Row],[Date]])</f>
        <v>Q4 2020</v>
      </c>
    </row>
    <row r="816" spans="1:6" x14ac:dyDescent="0.2">
      <c r="A816" s="11" t="s">
        <v>29</v>
      </c>
      <c r="B816" s="11">
        <v>44196</v>
      </c>
      <c r="C816" s="12">
        <v>793</v>
      </c>
      <c r="D816" s="2" t="str">
        <f>VLOOKUP(CompleteData[[#This Row],[Client_ID]], GeoIDbyClientID[], 2,FALSE)</f>
        <v>GEO1002</v>
      </c>
      <c r="E816" s="2" t="str">
        <f>INDEX(GeoNameIndex[], MATCH(CompleteData[[#This Row],[Geo_ID]], GeoNameIndex[Geo ID], 0), 2)</f>
        <v>APAC</v>
      </c>
      <c r="F816" s="41" t="str">
        <f>"Q" &amp; ROUNDUP(MONTH(CompleteData[Date])/3, 0) &amp; " " &amp; YEAR(CompleteData[[#This Row],[Date]])</f>
        <v>Q4 2020</v>
      </c>
    </row>
    <row r="817" spans="1:6" x14ac:dyDescent="0.2">
      <c r="A817" s="11" t="s">
        <v>29</v>
      </c>
      <c r="B817" s="11">
        <v>44377</v>
      </c>
      <c r="C817" s="12">
        <v>820</v>
      </c>
      <c r="D817" s="2" t="str">
        <f>VLOOKUP(CompleteData[[#This Row],[Client_ID]], GeoIDbyClientID[], 2,FALSE)</f>
        <v>GEO1002</v>
      </c>
      <c r="E817" s="2" t="str">
        <f>INDEX(GeoNameIndex[], MATCH(CompleteData[[#This Row],[Geo_ID]], GeoNameIndex[Geo ID], 0), 2)</f>
        <v>APAC</v>
      </c>
      <c r="F817" s="41" t="str">
        <f>"Q" &amp; ROUNDUP(MONTH(CompleteData[Date])/3, 0) &amp; " " &amp; YEAR(CompleteData[[#This Row],[Date]])</f>
        <v>Q2 2021</v>
      </c>
    </row>
    <row r="818" spans="1:6" x14ac:dyDescent="0.2">
      <c r="A818" s="11" t="s">
        <v>29</v>
      </c>
      <c r="B818" s="11">
        <v>44347</v>
      </c>
      <c r="C818" s="12">
        <v>1231</v>
      </c>
      <c r="D818" s="2" t="str">
        <f>VLOOKUP(CompleteData[[#This Row],[Client_ID]], GeoIDbyClientID[], 2,FALSE)</f>
        <v>GEO1002</v>
      </c>
      <c r="E818" s="2" t="str">
        <f>INDEX(GeoNameIndex[], MATCH(CompleteData[[#This Row],[Geo_ID]], GeoNameIndex[Geo ID], 0), 2)</f>
        <v>APAC</v>
      </c>
      <c r="F818" s="41" t="str">
        <f>"Q" &amp; ROUNDUP(MONTH(CompleteData[Date])/3, 0) &amp; " " &amp; YEAR(CompleteData[[#This Row],[Date]])</f>
        <v>Q2 2021</v>
      </c>
    </row>
    <row r="819" spans="1:6" x14ac:dyDescent="0.2">
      <c r="A819" s="11" t="s">
        <v>29</v>
      </c>
      <c r="B819" s="11">
        <v>44316</v>
      </c>
      <c r="C819" s="12">
        <v>1204</v>
      </c>
      <c r="D819" s="2" t="str">
        <f>VLOOKUP(CompleteData[[#This Row],[Client_ID]], GeoIDbyClientID[], 2,FALSE)</f>
        <v>GEO1002</v>
      </c>
      <c r="E819" s="2" t="str">
        <f>INDEX(GeoNameIndex[], MATCH(CompleteData[[#This Row],[Geo_ID]], GeoNameIndex[Geo ID], 0), 2)</f>
        <v>APAC</v>
      </c>
      <c r="F819" s="41" t="str">
        <f>"Q" &amp; ROUNDUP(MONTH(CompleteData[Date])/3, 0) &amp; " " &amp; YEAR(CompleteData[[#This Row],[Date]])</f>
        <v>Q2 2021</v>
      </c>
    </row>
    <row r="820" spans="1:6" x14ac:dyDescent="0.2">
      <c r="A820" s="11" t="s">
        <v>29</v>
      </c>
      <c r="B820" s="11">
        <v>44286</v>
      </c>
      <c r="C820" s="12">
        <v>1120</v>
      </c>
      <c r="D820" s="2" t="str">
        <f>VLOOKUP(CompleteData[[#This Row],[Client_ID]], GeoIDbyClientID[], 2,FALSE)</f>
        <v>GEO1002</v>
      </c>
      <c r="E820" s="2" t="str">
        <f>INDEX(GeoNameIndex[], MATCH(CompleteData[[#This Row],[Geo_ID]], GeoNameIndex[Geo ID], 0), 2)</f>
        <v>APAC</v>
      </c>
      <c r="F820" s="41" t="str">
        <f>"Q" &amp; ROUNDUP(MONTH(CompleteData[Date])/3, 0) &amp; " " &amp; YEAR(CompleteData[[#This Row],[Date]])</f>
        <v>Q1 2021</v>
      </c>
    </row>
    <row r="821" spans="1:6" x14ac:dyDescent="0.2">
      <c r="A821" s="11" t="s">
        <v>29</v>
      </c>
      <c r="B821" s="11">
        <v>44255</v>
      </c>
      <c r="C821" s="12">
        <v>945</v>
      </c>
      <c r="D821" s="2" t="str">
        <f>VLOOKUP(CompleteData[[#This Row],[Client_ID]], GeoIDbyClientID[], 2,FALSE)</f>
        <v>GEO1002</v>
      </c>
      <c r="E821" s="2" t="str">
        <f>INDEX(GeoNameIndex[], MATCH(CompleteData[[#This Row],[Geo_ID]], GeoNameIndex[Geo ID], 0), 2)</f>
        <v>APAC</v>
      </c>
      <c r="F821" s="41" t="str">
        <f>"Q" &amp; ROUNDUP(MONTH(CompleteData[Date])/3, 0) &amp; " " &amp; YEAR(CompleteData[[#This Row],[Date]])</f>
        <v>Q1 2021</v>
      </c>
    </row>
    <row r="822" spans="1:6" x14ac:dyDescent="0.2">
      <c r="A822" s="11" t="s">
        <v>29</v>
      </c>
      <c r="B822" s="11">
        <v>44227</v>
      </c>
      <c r="C822" s="12">
        <v>936</v>
      </c>
      <c r="D822" s="2" t="str">
        <f>VLOOKUP(CompleteData[[#This Row],[Client_ID]], GeoIDbyClientID[], 2,FALSE)</f>
        <v>GEO1002</v>
      </c>
      <c r="E822" s="2" t="str">
        <f>INDEX(GeoNameIndex[], MATCH(CompleteData[[#This Row],[Geo_ID]], GeoNameIndex[Geo ID], 0), 2)</f>
        <v>APAC</v>
      </c>
      <c r="F822" s="41" t="str">
        <f>"Q" &amp; ROUNDUP(MONTH(CompleteData[Date])/3, 0) &amp; " " &amp; YEAR(CompleteData[[#This Row],[Date]])</f>
        <v>Q1 2021</v>
      </c>
    </row>
    <row r="823" spans="1:6" x14ac:dyDescent="0.2">
      <c r="A823" s="11" t="s">
        <v>39</v>
      </c>
      <c r="B823" s="11">
        <v>43861</v>
      </c>
      <c r="C823" s="12">
        <v>1244</v>
      </c>
      <c r="D823" s="2" t="str">
        <f>VLOOKUP(CompleteData[[#This Row],[Client_ID]], GeoIDbyClientID[], 2,FALSE)</f>
        <v>GEO1002</v>
      </c>
      <c r="E823" s="2" t="str">
        <f>INDEX(GeoNameIndex[], MATCH(CompleteData[[#This Row],[Geo_ID]], GeoNameIndex[Geo ID], 0), 2)</f>
        <v>APAC</v>
      </c>
      <c r="F823" s="41" t="str">
        <f>"Q" &amp; ROUNDUP(MONTH(CompleteData[Date])/3, 0) &amp; " " &amp; YEAR(CompleteData[[#This Row],[Date]])</f>
        <v>Q1 2020</v>
      </c>
    </row>
    <row r="824" spans="1:6" x14ac:dyDescent="0.2">
      <c r="A824" s="11" t="s">
        <v>39</v>
      </c>
      <c r="B824" s="11">
        <v>43890</v>
      </c>
      <c r="C824" s="12">
        <v>1240</v>
      </c>
      <c r="D824" s="2" t="str">
        <f>VLOOKUP(CompleteData[[#This Row],[Client_ID]], GeoIDbyClientID[], 2,FALSE)</f>
        <v>GEO1002</v>
      </c>
      <c r="E824" s="2" t="str">
        <f>INDEX(GeoNameIndex[], MATCH(CompleteData[[#This Row],[Geo_ID]], GeoNameIndex[Geo ID], 0), 2)</f>
        <v>APAC</v>
      </c>
      <c r="F824" s="41" t="str">
        <f>"Q" &amp; ROUNDUP(MONTH(CompleteData[Date])/3, 0) &amp; " " &amp; YEAR(CompleteData[[#This Row],[Date]])</f>
        <v>Q1 2020</v>
      </c>
    </row>
    <row r="825" spans="1:6" x14ac:dyDescent="0.2">
      <c r="A825" s="11" t="s">
        <v>39</v>
      </c>
      <c r="B825" s="11">
        <v>43921</v>
      </c>
      <c r="C825" s="12">
        <v>1534</v>
      </c>
      <c r="D825" s="2" t="str">
        <f>VLOOKUP(CompleteData[[#This Row],[Client_ID]], GeoIDbyClientID[], 2,FALSE)</f>
        <v>GEO1002</v>
      </c>
      <c r="E825" s="2" t="str">
        <f>INDEX(GeoNameIndex[], MATCH(CompleteData[[#This Row],[Geo_ID]], GeoNameIndex[Geo ID], 0), 2)</f>
        <v>APAC</v>
      </c>
      <c r="F825" s="41" t="str">
        <f>"Q" &amp; ROUNDUP(MONTH(CompleteData[Date])/3, 0) &amp; " " &amp; YEAR(CompleteData[[#This Row],[Date]])</f>
        <v>Q1 2020</v>
      </c>
    </row>
    <row r="826" spans="1:6" x14ac:dyDescent="0.2">
      <c r="A826" s="11" t="s">
        <v>39</v>
      </c>
      <c r="B826" s="11">
        <v>43951</v>
      </c>
      <c r="C826" s="12">
        <v>1675</v>
      </c>
      <c r="D826" s="2" t="str">
        <f>VLOOKUP(CompleteData[[#This Row],[Client_ID]], GeoIDbyClientID[], 2,FALSE)</f>
        <v>GEO1002</v>
      </c>
      <c r="E826" s="2" t="str">
        <f>INDEX(GeoNameIndex[], MATCH(CompleteData[[#This Row],[Geo_ID]], GeoNameIndex[Geo ID], 0), 2)</f>
        <v>APAC</v>
      </c>
      <c r="F826" s="41" t="str">
        <f>"Q" &amp; ROUNDUP(MONTH(CompleteData[Date])/3, 0) &amp; " " &amp; YEAR(CompleteData[[#This Row],[Date]])</f>
        <v>Q2 2020</v>
      </c>
    </row>
    <row r="827" spans="1:6" x14ac:dyDescent="0.2">
      <c r="A827" s="11" t="s">
        <v>39</v>
      </c>
      <c r="B827" s="11">
        <v>43982</v>
      </c>
      <c r="C827" s="12">
        <v>1680</v>
      </c>
      <c r="D827" s="2" t="str">
        <f>VLOOKUP(CompleteData[[#This Row],[Client_ID]], GeoIDbyClientID[], 2,FALSE)</f>
        <v>GEO1002</v>
      </c>
      <c r="E827" s="2" t="str">
        <f>INDEX(GeoNameIndex[], MATCH(CompleteData[[#This Row],[Geo_ID]], GeoNameIndex[Geo ID], 0), 2)</f>
        <v>APAC</v>
      </c>
      <c r="F827" s="41" t="str">
        <f>"Q" &amp; ROUNDUP(MONTH(CompleteData[Date])/3, 0) &amp; " " &amp; YEAR(CompleteData[[#This Row],[Date]])</f>
        <v>Q2 2020</v>
      </c>
    </row>
    <row r="828" spans="1:6" x14ac:dyDescent="0.2">
      <c r="A828" s="11" t="s">
        <v>39</v>
      </c>
      <c r="B828" s="11">
        <v>44012</v>
      </c>
      <c r="C828" s="12">
        <v>1094</v>
      </c>
      <c r="D828" s="2" t="str">
        <f>VLOOKUP(CompleteData[[#This Row],[Client_ID]], GeoIDbyClientID[], 2,FALSE)</f>
        <v>GEO1002</v>
      </c>
      <c r="E828" s="2" t="str">
        <f>INDEX(GeoNameIndex[], MATCH(CompleteData[[#This Row],[Geo_ID]], GeoNameIndex[Geo ID], 0), 2)</f>
        <v>APAC</v>
      </c>
      <c r="F828" s="41" t="str">
        <f>"Q" &amp; ROUNDUP(MONTH(CompleteData[Date])/3, 0) &amp; " " &amp; YEAR(CompleteData[[#This Row],[Date]])</f>
        <v>Q2 2020</v>
      </c>
    </row>
    <row r="829" spans="1:6" x14ac:dyDescent="0.2">
      <c r="A829" s="11" t="s">
        <v>39</v>
      </c>
      <c r="B829" s="11">
        <v>44043</v>
      </c>
      <c r="C829" s="12">
        <v>1095</v>
      </c>
      <c r="D829" s="2" t="str">
        <f>VLOOKUP(CompleteData[[#This Row],[Client_ID]], GeoIDbyClientID[], 2,FALSE)</f>
        <v>GEO1002</v>
      </c>
      <c r="E829" s="2" t="str">
        <f>INDEX(GeoNameIndex[], MATCH(CompleteData[[#This Row],[Geo_ID]], GeoNameIndex[Geo ID], 0), 2)</f>
        <v>APAC</v>
      </c>
      <c r="F829" s="41" t="str">
        <f>"Q" &amp; ROUNDUP(MONTH(CompleteData[Date])/3, 0) &amp; " " &amp; YEAR(CompleteData[[#This Row],[Date]])</f>
        <v>Q3 2020</v>
      </c>
    </row>
    <row r="830" spans="1:6" x14ac:dyDescent="0.2">
      <c r="A830" s="11" t="s">
        <v>39</v>
      </c>
      <c r="B830" s="11">
        <v>44074</v>
      </c>
      <c r="C830" s="12">
        <v>807</v>
      </c>
      <c r="D830" s="2" t="str">
        <f>VLOOKUP(CompleteData[[#This Row],[Client_ID]], GeoIDbyClientID[], 2,FALSE)</f>
        <v>GEO1002</v>
      </c>
      <c r="E830" s="2" t="str">
        <f>INDEX(GeoNameIndex[], MATCH(CompleteData[[#This Row],[Geo_ID]], GeoNameIndex[Geo ID], 0), 2)</f>
        <v>APAC</v>
      </c>
      <c r="F830" s="41" t="str">
        <f>"Q" &amp; ROUNDUP(MONTH(CompleteData[Date])/3, 0) &amp; " " &amp; YEAR(CompleteData[[#This Row],[Date]])</f>
        <v>Q3 2020</v>
      </c>
    </row>
    <row r="831" spans="1:6" x14ac:dyDescent="0.2">
      <c r="A831" s="11" t="s">
        <v>39</v>
      </c>
      <c r="B831" s="11">
        <v>44104</v>
      </c>
      <c r="C831" s="12">
        <v>950</v>
      </c>
      <c r="D831" s="2" t="str">
        <f>VLOOKUP(CompleteData[[#This Row],[Client_ID]], GeoIDbyClientID[], 2,FALSE)</f>
        <v>GEO1002</v>
      </c>
      <c r="E831" s="2" t="str">
        <f>INDEX(GeoNameIndex[], MATCH(CompleteData[[#This Row],[Geo_ID]], GeoNameIndex[Geo ID], 0), 2)</f>
        <v>APAC</v>
      </c>
      <c r="F831" s="41" t="str">
        <f>"Q" &amp; ROUNDUP(MONTH(CompleteData[Date])/3, 0) &amp; " " &amp; YEAR(CompleteData[[#This Row],[Date]])</f>
        <v>Q3 2020</v>
      </c>
    </row>
    <row r="832" spans="1:6" x14ac:dyDescent="0.2">
      <c r="A832" s="11" t="s">
        <v>39</v>
      </c>
      <c r="B832" s="11">
        <v>44135</v>
      </c>
      <c r="C832" s="12">
        <v>947</v>
      </c>
      <c r="D832" s="2" t="str">
        <f>VLOOKUP(CompleteData[[#This Row],[Client_ID]], GeoIDbyClientID[], 2,FALSE)</f>
        <v>GEO1002</v>
      </c>
      <c r="E832" s="2" t="str">
        <f>INDEX(GeoNameIndex[], MATCH(CompleteData[[#This Row],[Geo_ID]], GeoNameIndex[Geo ID], 0), 2)</f>
        <v>APAC</v>
      </c>
      <c r="F832" s="41" t="str">
        <f>"Q" &amp; ROUNDUP(MONTH(CompleteData[Date])/3, 0) &amp; " " &amp; YEAR(CompleteData[[#This Row],[Date]])</f>
        <v>Q4 2020</v>
      </c>
    </row>
    <row r="833" spans="1:6" x14ac:dyDescent="0.2">
      <c r="A833" s="11" t="s">
        <v>39</v>
      </c>
      <c r="B833" s="11">
        <v>44165</v>
      </c>
      <c r="C833" s="12">
        <v>1239</v>
      </c>
      <c r="D833" s="2" t="str">
        <f>VLOOKUP(CompleteData[[#This Row],[Client_ID]], GeoIDbyClientID[], 2,FALSE)</f>
        <v>GEO1002</v>
      </c>
      <c r="E833" s="2" t="str">
        <f>INDEX(GeoNameIndex[], MATCH(CompleteData[[#This Row],[Geo_ID]], GeoNameIndex[Geo ID], 0), 2)</f>
        <v>APAC</v>
      </c>
      <c r="F833" s="41" t="str">
        <f>"Q" &amp; ROUNDUP(MONTH(CompleteData[Date])/3, 0) &amp; " " &amp; YEAR(CompleteData[[#This Row],[Date]])</f>
        <v>Q4 2020</v>
      </c>
    </row>
    <row r="834" spans="1:6" x14ac:dyDescent="0.2">
      <c r="A834" s="11" t="s">
        <v>39</v>
      </c>
      <c r="B834" s="11">
        <v>44196</v>
      </c>
      <c r="C834" s="12">
        <v>1092</v>
      </c>
      <c r="D834" s="2" t="str">
        <f>VLOOKUP(CompleteData[[#This Row],[Client_ID]], GeoIDbyClientID[], 2,FALSE)</f>
        <v>GEO1002</v>
      </c>
      <c r="E834" s="2" t="str">
        <f>INDEX(GeoNameIndex[], MATCH(CompleteData[[#This Row],[Geo_ID]], GeoNameIndex[Geo ID], 0), 2)</f>
        <v>APAC</v>
      </c>
      <c r="F834" s="41" t="str">
        <f>"Q" &amp; ROUNDUP(MONTH(CompleteData[Date])/3, 0) &amp; " " &amp; YEAR(CompleteData[[#This Row],[Date]])</f>
        <v>Q4 2020</v>
      </c>
    </row>
    <row r="835" spans="1:6" x14ac:dyDescent="0.2">
      <c r="A835" s="11" t="s">
        <v>39</v>
      </c>
      <c r="B835" s="11">
        <v>44377</v>
      </c>
      <c r="C835" s="12">
        <v>1153</v>
      </c>
      <c r="D835" s="2" t="str">
        <f>VLOOKUP(CompleteData[[#This Row],[Client_ID]], GeoIDbyClientID[], 2,FALSE)</f>
        <v>GEO1002</v>
      </c>
      <c r="E835" s="2" t="str">
        <f>INDEX(GeoNameIndex[], MATCH(CompleteData[[#This Row],[Geo_ID]], GeoNameIndex[Geo ID], 0), 2)</f>
        <v>APAC</v>
      </c>
      <c r="F835" s="41" t="str">
        <f>"Q" &amp; ROUNDUP(MONTH(CompleteData[Date])/3, 0) &amp; " " &amp; YEAR(CompleteData[[#This Row],[Date]])</f>
        <v>Q2 2021</v>
      </c>
    </row>
    <row r="836" spans="1:6" x14ac:dyDescent="0.2">
      <c r="A836" s="11" t="s">
        <v>39</v>
      </c>
      <c r="B836" s="11">
        <v>44347</v>
      </c>
      <c r="C836" s="12">
        <v>1659</v>
      </c>
      <c r="D836" s="2" t="str">
        <f>VLOOKUP(CompleteData[[#This Row],[Client_ID]], GeoIDbyClientID[], 2,FALSE)</f>
        <v>GEO1002</v>
      </c>
      <c r="E836" s="2" t="str">
        <f>INDEX(GeoNameIndex[], MATCH(CompleteData[[#This Row],[Geo_ID]], GeoNameIndex[Geo ID], 0), 2)</f>
        <v>APAC</v>
      </c>
      <c r="F836" s="41" t="str">
        <f>"Q" &amp; ROUNDUP(MONTH(CompleteData[Date])/3, 0) &amp; " " &amp; YEAR(CompleteData[[#This Row],[Date]])</f>
        <v>Q2 2021</v>
      </c>
    </row>
    <row r="837" spans="1:6" x14ac:dyDescent="0.2">
      <c r="A837" s="11" t="s">
        <v>39</v>
      </c>
      <c r="B837" s="11">
        <v>44316</v>
      </c>
      <c r="C837" s="12">
        <v>1710</v>
      </c>
      <c r="D837" s="2" t="str">
        <f>VLOOKUP(CompleteData[[#This Row],[Client_ID]], GeoIDbyClientID[], 2,FALSE)</f>
        <v>GEO1002</v>
      </c>
      <c r="E837" s="2" t="str">
        <f>INDEX(GeoNameIndex[], MATCH(CompleteData[[#This Row],[Geo_ID]], GeoNameIndex[Geo ID], 0), 2)</f>
        <v>APAC</v>
      </c>
      <c r="F837" s="41" t="str">
        <f>"Q" &amp; ROUNDUP(MONTH(CompleteData[Date])/3, 0) &amp; " " &amp; YEAR(CompleteData[[#This Row],[Date]])</f>
        <v>Q2 2021</v>
      </c>
    </row>
    <row r="838" spans="1:6" x14ac:dyDescent="0.2">
      <c r="A838" s="11" t="s">
        <v>39</v>
      </c>
      <c r="B838" s="11">
        <v>44286</v>
      </c>
      <c r="C838" s="12">
        <v>1546</v>
      </c>
      <c r="D838" s="2" t="str">
        <f>VLOOKUP(CompleteData[[#This Row],[Client_ID]], GeoIDbyClientID[], 2,FALSE)</f>
        <v>GEO1002</v>
      </c>
      <c r="E838" s="2" t="str">
        <f>INDEX(GeoNameIndex[], MATCH(CompleteData[[#This Row],[Geo_ID]], GeoNameIndex[Geo ID], 0), 2)</f>
        <v>APAC</v>
      </c>
      <c r="F838" s="41" t="str">
        <f>"Q" &amp; ROUNDUP(MONTH(CompleteData[Date])/3, 0) &amp; " " &amp; YEAR(CompleteData[[#This Row],[Date]])</f>
        <v>Q1 2021</v>
      </c>
    </row>
    <row r="839" spans="1:6" x14ac:dyDescent="0.2">
      <c r="A839" s="11" t="s">
        <v>39</v>
      </c>
      <c r="B839" s="11">
        <v>44255</v>
      </c>
      <c r="C839" s="12">
        <v>1289</v>
      </c>
      <c r="D839" s="2" t="str">
        <f>VLOOKUP(CompleteData[[#This Row],[Client_ID]], GeoIDbyClientID[], 2,FALSE)</f>
        <v>GEO1002</v>
      </c>
      <c r="E839" s="2" t="str">
        <f>INDEX(GeoNameIndex[], MATCH(CompleteData[[#This Row],[Geo_ID]], GeoNameIndex[Geo ID], 0), 2)</f>
        <v>APAC</v>
      </c>
      <c r="F839" s="41" t="str">
        <f>"Q" &amp; ROUNDUP(MONTH(CompleteData[Date])/3, 0) &amp; " " &amp; YEAR(CompleteData[[#This Row],[Date]])</f>
        <v>Q1 2021</v>
      </c>
    </row>
    <row r="840" spans="1:6" x14ac:dyDescent="0.2">
      <c r="A840" s="11" t="s">
        <v>39</v>
      </c>
      <c r="B840" s="11">
        <v>44227</v>
      </c>
      <c r="C840" s="12">
        <v>1236</v>
      </c>
      <c r="D840" s="2" t="str">
        <f>VLOOKUP(CompleteData[[#This Row],[Client_ID]], GeoIDbyClientID[], 2,FALSE)</f>
        <v>GEO1002</v>
      </c>
      <c r="E840" s="2" t="str">
        <f>INDEX(GeoNameIndex[], MATCH(CompleteData[[#This Row],[Geo_ID]], GeoNameIndex[Geo ID], 0), 2)</f>
        <v>APAC</v>
      </c>
      <c r="F840" s="41" t="str">
        <f>"Q" &amp; ROUNDUP(MONTH(CompleteData[Date])/3, 0) &amp; " " &amp; YEAR(CompleteData[[#This Row],[Date]])</f>
        <v>Q1 2021</v>
      </c>
    </row>
    <row r="841" spans="1:6" x14ac:dyDescent="0.2">
      <c r="A841" s="11" t="s">
        <v>47</v>
      </c>
      <c r="B841" s="11">
        <v>43861</v>
      </c>
      <c r="C841" s="12">
        <v>1362</v>
      </c>
      <c r="D841" s="2" t="str">
        <f>VLOOKUP(CompleteData[[#This Row],[Client_ID]], GeoIDbyClientID[], 2,FALSE)</f>
        <v>GEO1001</v>
      </c>
      <c r="E841" s="2" t="str">
        <f>INDEX(GeoNameIndex[], MATCH(CompleteData[[#This Row],[Geo_ID]], GeoNameIndex[Geo ID], 0), 2)</f>
        <v>NAM</v>
      </c>
      <c r="F841" s="41" t="str">
        <f>"Q" &amp; ROUNDUP(MONTH(CompleteData[Date])/3, 0) &amp; " " &amp; YEAR(CompleteData[[#This Row],[Date]])</f>
        <v>Q1 2020</v>
      </c>
    </row>
    <row r="842" spans="1:6" x14ac:dyDescent="0.2">
      <c r="A842" s="11" t="s">
        <v>47</v>
      </c>
      <c r="B842" s="11">
        <v>43890</v>
      </c>
      <c r="C842" s="12">
        <v>1719</v>
      </c>
      <c r="D842" s="2" t="str">
        <f>VLOOKUP(CompleteData[[#This Row],[Client_ID]], GeoIDbyClientID[], 2,FALSE)</f>
        <v>GEO1001</v>
      </c>
      <c r="E842" s="2" t="str">
        <f>INDEX(GeoNameIndex[], MATCH(CompleteData[[#This Row],[Geo_ID]], GeoNameIndex[Geo ID], 0), 2)</f>
        <v>NAM</v>
      </c>
      <c r="F842" s="41" t="str">
        <f>"Q" &amp; ROUNDUP(MONTH(CompleteData[Date])/3, 0) &amp; " " &amp; YEAR(CompleteData[[#This Row],[Date]])</f>
        <v>Q1 2020</v>
      </c>
    </row>
    <row r="843" spans="1:6" x14ac:dyDescent="0.2">
      <c r="A843" s="11" t="s">
        <v>47</v>
      </c>
      <c r="B843" s="11">
        <v>43921</v>
      </c>
      <c r="C843" s="12">
        <v>1717</v>
      </c>
      <c r="D843" s="2" t="str">
        <f>VLOOKUP(CompleteData[[#This Row],[Client_ID]], GeoIDbyClientID[], 2,FALSE)</f>
        <v>GEO1001</v>
      </c>
      <c r="E843" s="2" t="str">
        <f>INDEX(GeoNameIndex[], MATCH(CompleteData[[#This Row],[Geo_ID]], GeoNameIndex[Geo ID], 0), 2)</f>
        <v>NAM</v>
      </c>
      <c r="F843" s="41" t="str">
        <f>"Q" &amp; ROUNDUP(MONTH(CompleteData[Date])/3, 0) &amp; " " &amp; YEAR(CompleteData[[#This Row],[Date]])</f>
        <v>Q1 2020</v>
      </c>
    </row>
    <row r="844" spans="1:6" x14ac:dyDescent="0.2">
      <c r="A844" s="11" t="s">
        <v>47</v>
      </c>
      <c r="B844" s="11">
        <v>43951</v>
      </c>
      <c r="C844" s="12">
        <v>2259</v>
      </c>
      <c r="D844" s="2" t="str">
        <f>VLOOKUP(CompleteData[[#This Row],[Client_ID]], GeoIDbyClientID[], 2,FALSE)</f>
        <v>GEO1001</v>
      </c>
      <c r="E844" s="2" t="str">
        <f>INDEX(GeoNameIndex[], MATCH(CompleteData[[#This Row],[Geo_ID]], GeoNameIndex[Geo ID], 0), 2)</f>
        <v>NAM</v>
      </c>
      <c r="F844" s="41" t="str">
        <f>"Q" &amp; ROUNDUP(MONTH(CompleteData[Date])/3, 0) &amp; " " &amp; YEAR(CompleteData[[#This Row],[Date]])</f>
        <v>Q2 2020</v>
      </c>
    </row>
    <row r="845" spans="1:6" x14ac:dyDescent="0.2">
      <c r="A845" s="11" t="s">
        <v>47</v>
      </c>
      <c r="B845" s="11">
        <v>43982</v>
      </c>
      <c r="C845" s="12">
        <v>1898</v>
      </c>
      <c r="D845" s="2" t="str">
        <f>VLOOKUP(CompleteData[[#This Row],[Client_ID]], GeoIDbyClientID[], 2,FALSE)</f>
        <v>GEO1001</v>
      </c>
      <c r="E845" s="2" t="str">
        <f>INDEX(GeoNameIndex[], MATCH(CompleteData[[#This Row],[Geo_ID]], GeoNameIndex[Geo ID], 0), 2)</f>
        <v>NAM</v>
      </c>
      <c r="F845" s="41" t="str">
        <f>"Q" &amp; ROUNDUP(MONTH(CompleteData[Date])/3, 0) &amp; " " &amp; YEAR(CompleteData[[#This Row],[Date]])</f>
        <v>Q2 2020</v>
      </c>
    </row>
    <row r="846" spans="1:6" x14ac:dyDescent="0.2">
      <c r="A846" s="11" t="s">
        <v>47</v>
      </c>
      <c r="B846" s="11">
        <v>44012</v>
      </c>
      <c r="C846" s="12">
        <v>1539</v>
      </c>
      <c r="D846" s="2" t="str">
        <f>VLOOKUP(CompleteData[[#This Row],[Client_ID]], GeoIDbyClientID[], 2,FALSE)</f>
        <v>GEO1001</v>
      </c>
      <c r="E846" s="2" t="str">
        <f>INDEX(GeoNameIndex[], MATCH(CompleteData[[#This Row],[Geo_ID]], GeoNameIndex[Geo ID], 0), 2)</f>
        <v>NAM</v>
      </c>
      <c r="F846" s="41" t="str">
        <f>"Q" &amp; ROUNDUP(MONTH(CompleteData[Date])/3, 0) &amp; " " &amp; YEAR(CompleteData[[#This Row],[Date]])</f>
        <v>Q2 2020</v>
      </c>
    </row>
    <row r="847" spans="1:6" x14ac:dyDescent="0.2">
      <c r="A847" s="11" t="s">
        <v>47</v>
      </c>
      <c r="B847" s="11">
        <v>44043</v>
      </c>
      <c r="C847" s="12">
        <v>1180</v>
      </c>
      <c r="D847" s="2" t="str">
        <f>VLOOKUP(CompleteData[[#This Row],[Client_ID]], GeoIDbyClientID[], 2,FALSE)</f>
        <v>GEO1001</v>
      </c>
      <c r="E847" s="2" t="str">
        <f>INDEX(GeoNameIndex[], MATCH(CompleteData[[#This Row],[Geo_ID]], GeoNameIndex[Geo ID], 0), 2)</f>
        <v>NAM</v>
      </c>
      <c r="F847" s="41" t="str">
        <f>"Q" &amp; ROUNDUP(MONTH(CompleteData[Date])/3, 0) &amp; " " &amp; YEAR(CompleteData[[#This Row],[Date]])</f>
        <v>Q3 2020</v>
      </c>
    </row>
    <row r="848" spans="1:6" x14ac:dyDescent="0.2">
      <c r="A848" s="11" t="s">
        <v>47</v>
      </c>
      <c r="B848" s="11">
        <v>44074</v>
      </c>
      <c r="C848" s="12">
        <v>1175</v>
      </c>
      <c r="D848" s="2" t="str">
        <f>VLOOKUP(CompleteData[[#This Row],[Client_ID]], GeoIDbyClientID[], 2,FALSE)</f>
        <v>GEO1001</v>
      </c>
      <c r="E848" s="2" t="str">
        <f>INDEX(GeoNameIndex[], MATCH(CompleteData[[#This Row],[Geo_ID]], GeoNameIndex[Geo ID], 0), 2)</f>
        <v>NAM</v>
      </c>
      <c r="F848" s="41" t="str">
        <f>"Q" &amp; ROUNDUP(MONTH(CompleteData[Date])/3, 0) &amp; " " &amp; YEAR(CompleteData[[#This Row],[Date]])</f>
        <v>Q3 2020</v>
      </c>
    </row>
    <row r="849" spans="1:6" x14ac:dyDescent="0.2">
      <c r="A849" s="11" t="s">
        <v>47</v>
      </c>
      <c r="B849" s="11">
        <v>44104</v>
      </c>
      <c r="C849" s="12">
        <v>999</v>
      </c>
      <c r="D849" s="2" t="str">
        <f>VLOOKUP(CompleteData[[#This Row],[Client_ID]], GeoIDbyClientID[], 2,FALSE)</f>
        <v>GEO1001</v>
      </c>
      <c r="E849" s="2" t="str">
        <f>INDEX(GeoNameIndex[], MATCH(CompleteData[[#This Row],[Geo_ID]], GeoNameIndex[Geo ID], 0), 2)</f>
        <v>NAM</v>
      </c>
      <c r="F849" s="41" t="str">
        <f>"Q" &amp; ROUNDUP(MONTH(CompleteData[Date])/3, 0) &amp; " " &amp; YEAR(CompleteData[[#This Row],[Date]])</f>
        <v>Q3 2020</v>
      </c>
    </row>
    <row r="850" spans="1:6" x14ac:dyDescent="0.2">
      <c r="A850" s="11" t="s">
        <v>47</v>
      </c>
      <c r="B850" s="11">
        <v>44135</v>
      </c>
      <c r="C850" s="12">
        <v>1361</v>
      </c>
      <c r="D850" s="2" t="str">
        <f>VLOOKUP(CompleteData[[#This Row],[Client_ID]], GeoIDbyClientID[], 2,FALSE)</f>
        <v>GEO1001</v>
      </c>
      <c r="E850" s="2" t="str">
        <f>INDEX(GeoNameIndex[], MATCH(CompleteData[[#This Row],[Geo_ID]], GeoNameIndex[Geo ID], 0), 2)</f>
        <v>NAM</v>
      </c>
      <c r="F850" s="41" t="str">
        <f>"Q" &amp; ROUNDUP(MONTH(CompleteData[Date])/3, 0) &amp; " " &amp; YEAR(CompleteData[[#This Row],[Date]])</f>
        <v>Q4 2020</v>
      </c>
    </row>
    <row r="851" spans="1:6" x14ac:dyDescent="0.2">
      <c r="A851" s="11" t="s">
        <v>47</v>
      </c>
      <c r="B851" s="11">
        <v>44165</v>
      </c>
      <c r="C851" s="12">
        <v>1358</v>
      </c>
      <c r="D851" s="2" t="str">
        <f>VLOOKUP(CompleteData[[#This Row],[Client_ID]], GeoIDbyClientID[], 2,FALSE)</f>
        <v>GEO1001</v>
      </c>
      <c r="E851" s="2" t="str">
        <f>INDEX(GeoNameIndex[], MATCH(CompleteData[[#This Row],[Geo_ID]], GeoNameIndex[Geo ID], 0), 2)</f>
        <v>NAM</v>
      </c>
      <c r="F851" s="41" t="str">
        <f>"Q" &amp; ROUNDUP(MONTH(CompleteData[Date])/3, 0) &amp; " " &amp; YEAR(CompleteData[[#This Row],[Date]])</f>
        <v>Q4 2020</v>
      </c>
    </row>
    <row r="852" spans="1:6" x14ac:dyDescent="0.2">
      <c r="A852" s="11" t="s">
        <v>47</v>
      </c>
      <c r="B852" s="11">
        <v>44196</v>
      </c>
      <c r="C852" s="12">
        <v>1542</v>
      </c>
      <c r="D852" s="2" t="str">
        <f>VLOOKUP(CompleteData[[#This Row],[Client_ID]], GeoIDbyClientID[], 2,FALSE)</f>
        <v>GEO1001</v>
      </c>
      <c r="E852" s="2" t="str">
        <f>INDEX(GeoNameIndex[], MATCH(CompleteData[[#This Row],[Geo_ID]], GeoNameIndex[Geo ID], 0), 2)</f>
        <v>NAM</v>
      </c>
      <c r="F852" s="41" t="str">
        <f>"Q" &amp; ROUNDUP(MONTH(CompleteData[Date])/3, 0) &amp; " " &amp; YEAR(CompleteData[[#This Row],[Date]])</f>
        <v>Q4 2020</v>
      </c>
    </row>
    <row r="853" spans="1:6" x14ac:dyDescent="0.2">
      <c r="A853" s="11" t="s">
        <v>47</v>
      </c>
      <c r="B853" s="11">
        <v>44377</v>
      </c>
      <c r="C853" s="12">
        <v>1553</v>
      </c>
      <c r="D853" s="2" t="str">
        <f>VLOOKUP(CompleteData[[#This Row],[Client_ID]], GeoIDbyClientID[], 2,FALSE)</f>
        <v>GEO1001</v>
      </c>
      <c r="E853" s="2" t="str">
        <f>INDEX(GeoNameIndex[], MATCH(CompleteData[[#This Row],[Geo_ID]], GeoNameIndex[Geo ID], 0), 2)</f>
        <v>NAM</v>
      </c>
      <c r="F853" s="41" t="str">
        <f>"Q" &amp; ROUNDUP(MONTH(CompleteData[Date])/3, 0) &amp; " " &amp; YEAR(CompleteData[[#This Row],[Date]])</f>
        <v>Q2 2021</v>
      </c>
    </row>
    <row r="854" spans="1:6" x14ac:dyDescent="0.2">
      <c r="A854" s="11" t="s">
        <v>47</v>
      </c>
      <c r="B854" s="11">
        <v>44347</v>
      </c>
      <c r="C854" s="12">
        <v>1998</v>
      </c>
      <c r="D854" s="2" t="str">
        <f>VLOOKUP(CompleteData[[#This Row],[Client_ID]], GeoIDbyClientID[], 2,FALSE)</f>
        <v>GEO1001</v>
      </c>
      <c r="E854" s="2" t="str">
        <f>INDEX(GeoNameIndex[], MATCH(CompleteData[[#This Row],[Geo_ID]], GeoNameIndex[Geo ID], 0), 2)</f>
        <v>NAM</v>
      </c>
      <c r="F854" s="41" t="str">
        <f>"Q" &amp; ROUNDUP(MONTH(CompleteData[Date])/3, 0) &amp; " " &amp; YEAR(CompleteData[[#This Row],[Date]])</f>
        <v>Q2 2021</v>
      </c>
    </row>
    <row r="855" spans="1:6" x14ac:dyDescent="0.2">
      <c r="A855" s="11" t="s">
        <v>47</v>
      </c>
      <c r="B855" s="11">
        <v>44316</v>
      </c>
      <c r="C855" s="12">
        <v>2309</v>
      </c>
      <c r="D855" s="2" t="str">
        <f>VLOOKUP(CompleteData[[#This Row],[Client_ID]], GeoIDbyClientID[], 2,FALSE)</f>
        <v>GEO1001</v>
      </c>
      <c r="E855" s="2" t="str">
        <f>INDEX(GeoNameIndex[], MATCH(CompleteData[[#This Row],[Geo_ID]], GeoNameIndex[Geo ID], 0), 2)</f>
        <v>NAM</v>
      </c>
      <c r="F855" s="41" t="str">
        <f>"Q" &amp; ROUNDUP(MONTH(CompleteData[Date])/3, 0) &amp; " " &amp; YEAR(CompleteData[[#This Row],[Date]])</f>
        <v>Q2 2021</v>
      </c>
    </row>
    <row r="856" spans="1:6" x14ac:dyDescent="0.2">
      <c r="A856" s="11" t="s">
        <v>47</v>
      </c>
      <c r="B856" s="11">
        <v>44286</v>
      </c>
      <c r="C856" s="12">
        <v>1701</v>
      </c>
      <c r="D856" s="2" t="str">
        <f>VLOOKUP(CompleteData[[#This Row],[Client_ID]], GeoIDbyClientID[], 2,FALSE)</f>
        <v>GEO1001</v>
      </c>
      <c r="E856" s="2" t="str">
        <f>INDEX(GeoNameIndex[], MATCH(CompleteData[[#This Row],[Geo_ID]], GeoNameIndex[Geo ID], 0), 2)</f>
        <v>NAM</v>
      </c>
      <c r="F856" s="41" t="str">
        <f>"Q" &amp; ROUNDUP(MONTH(CompleteData[Date])/3, 0) &amp; " " &amp; YEAR(CompleteData[[#This Row],[Date]])</f>
        <v>Q1 2021</v>
      </c>
    </row>
    <row r="857" spans="1:6" x14ac:dyDescent="0.2">
      <c r="A857" s="11" t="s">
        <v>47</v>
      </c>
      <c r="B857" s="11">
        <v>44255</v>
      </c>
      <c r="C857" s="12">
        <v>1790</v>
      </c>
      <c r="D857" s="2" t="str">
        <f>VLOOKUP(CompleteData[[#This Row],[Client_ID]], GeoIDbyClientID[], 2,FALSE)</f>
        <v>GEO1001</v>
      </c>
      <c r="E857" s="2" t="str">
        <f>INDEX(GeoNameIndex[], MATCH(CompleteData[[#This Row],[Geo_ID]], GeoNameIndex[Geo ID], 0), 2)</f>
        <v>NAM</v>
      </c>
      <c r="F857" s="41" t="str">
        <f>"Q" &amp; ROUNDUP(MONTH(CompleteData[Date])/3, 0) &amp; " " &amp; YEAR(CompleteData[[#This Row],[Date]])</f>
        <v>Q1 2021</v>
      </c>
    </row>
    <row r="858" spans="1:6" x14ac:dyDescent="0.2">
      <c r="A858" s="11" t="s">
        <v>47</v>
      </c>
      <c r="B858" s="11">
        <v>44227</v>
      </c>
      <c r="C858" s="12">
        <v>1353</v>
      </c>
      <c r="D858" s="2" t="str">
        <f>VLOOKUP(CompleteData[[#This Row],[Client_ID]], GeoIDbyClientID[], 2,FALSE)</f>
        <v>GEO1001</v>
      </c>
      <c r="E858" s="2" t="str">
        <f>INDEX(GeoNameIndex[], MATCH(CompleteData[[#This Row],[Geo_ID]], GeoNameIndex[Geo ID], 0), 2)</f>
        <v>NAM</v>
      </c>
      <c r="F858" s="41" t="str">
        <f>"Q" &amp; ROUNDUP(MONTH(CompleteData[Date])/3, 0) &amp; " " &amp; YEAR(CompleteData[[#This Row],[Date]])</f>
        <v>Q1 2021</v>
      </c>
    </row>
    <row r="859" spans="1:6" x14ac:dyDescent="0.2">
      <c r="A859" s="11" t="s">
        <v>1</v>
      </c>
      <c r="B859" s="11">
        <v>43861</v>
      </c>
      <c r="C859" s="12">
        <v>28034</v>
      </c>
      <c r="D859" s="2" t="str">
        <f>VLOOKUP(CompleteData[[#This Row],[Client_ID]], GeoIDbyClientID[], 2,FALSE)</f>
        <v>GEO1001</v>
      </c>
      <c r="E859" s="2" t="str">
        <f>INDEX(GeoNameIndex[], MATCH(CompleteData[[#This Row],[Geo_ID]], GeoNameIndex[Geo ID], 0), 2)</f>
        <v>NAM</v>
      </c>
      <c r="F859" s="41" t="str">
        <f>"Q" &amp; ROUNDUP(MONTH(CompleteData[Date])/3, 0) &amp; " " &amp; YEAR(CompleteData[[#This Row],[Date]])</f>
        <v>Q1 2020</v>
      </c>
    </row>
    <row r="860" spans="1:6" x14ac:dyDescent="0.2">
      <c r="A860" s="11" t="s">
        <v>1</v>
      </c>
      <c r="B860" s="11">
        <v>43890</v>
      </c>
      <c r="C860" s="12">
        <v>24922</v>
      </c>
      <c r="D860" s="2" t="str">
        <f>VLOOKUP(CompleteData[[#This Row],[Client_ID]], GeoIDbyClientID[], 2,FALSE)</f>
        <v>GEO1001</v>
      </c>
      <c r="E860" s="2" t="str">
        <f>INDEX(GeoNameIndex[], MATCH(CompleteData[[#This Row],[Geo_ID]], GeoNameIndex[Geo ID], 0), 2)</f>
        <v>NAM</v>
      </c>
      <c r="F860" s="41" t="str">
        <f>"Q" &amp; ROUNDUP(MONTH(CompleteData[Date])/3, 0) &amp; " " &amp; YEAR(CompleteData[[#This Row],[Date]])</f>
        <v>Q1 2020</v>
      </c>
    </row>
    <row r="861" spans="1:6" x14ac:dyDescent="0.2">
      <c r="A861" s="11" t="s">
        <v>1</v>
      </c>
      <c r="B861" s="11">
        <v>43921</v>
      </c>
      <c r="C861" s="12">
        <v>34268</v>
      </c>
      <c r="D861" s="2" t="str">
        <f>VLOOKUP(CompleteData[[#This Row],[Client_ID]], GeoIDbyClientID[], 2,FALSE)</f>
        <v>GEO1001</v>
      </c>
      <c r="E861" s="2" t="str">
        <f>INDEX(GeoNameIndex[], MATCH(CompleteData[[#This Row],[Geo_ID]], GeoNameIndex[Geo ID], 0), 2)</f>
        <v>NAM</v>
      </c>
      <c r="F861" s="41" t="str">
        <f>"Q" &amp; ROUNDUP(MONTH(CompleteData[Date])/3, 0) &amp; " " &amp; YEAR(CompleteData[[#This Row],[Date]])</f>
        <v>Q1 2020</v>
      </c>
    </row>
    <row r="862" spans="1:6" x14ac:dyDescent="0.2">
      <c r="A862" s="11" t="s">
        <v>1</v>
      </c>
      <c r="B862" s="11">
        <v>43951</v>
      </c>
      <c r="C862" s="12">
        <v>34268</v>
      </c>
      <c r="D862" s="2" t="str">
        <f>VLOOKUP(CompleteData[[#This Row],[Client_ID]], GeoIDbyClientID[], 2,FALSE)</f>
        <v>GEO1001</v>
      </c>
      <c r="E862" s="2" t="str">
        <f>INDEX(GeoNameIndex[], MATCH(CompleteData[[#This Row],[Geo_ID]], GeoNameIndex[Geo ID], 0), 2)</f>
        <v>NAM</v>
      </c>
      <c r="F862" s="41" t="str">
        <f>"Q" &amp; ROUNDUP(MONTH(CompleteData[Date])/3, 0) &amp; " " &amp; YEAR(CompleteData[[#This Row],[Date]])</f>
        <v>Q2 2020</v>
      </c>
    </row>
    <row r="863" spans="1:6" x14ac:dyDescent="0.2">
      <c r="A863" s="11" t="s">
        <v>1</v>
      </c>
      <c r="B863" s="11">
        <v>43982</v>
      </c>
      <c r="C863" s="12">
        <v>37380</v>
      </c>
      <c r="D863" s="2" t="str">
        <f>VLOOKUP(CompleteData[[#This Row],[Client_ID]], GeoIDbyClientID[], 2,FALSE)</f>
        <v>GEO1001</v>
      </c>
      <c r="E863" s="2" t="str">
        <f>INDEX(GeoNameIndex[], MATCH(CompleteData[[#This Row],[Geo_ID]], GeoNameIndex[Geo ID], 0), 2)</f>
        <v>NAM</v>
      </c>
      <c r="F863" s="41" t="str">
        <f>"Q" &amp; ROUNDUP(MONTH(CompleteData[Date])/3, 0) &amp; " " &amp; YEAR(CompleteData[[#This Row],[Date]])</f>
        <v>Q2 2020</v>
      </c>
    </row>
    <row r="864" spans="1:6" x14ac:dyDescent="0.2">
      <c r="A864" s="11" t="s">
        <v>1</v>
      </c>
      <c r="B864" s="11">
        <v>44012</v>
      </c>
      <c r="C864" s="12">
        <v>21809</v>
      </c>
      <c r="D864" s="2" t="str">
        <f>VLOOKUP(CompleteData[[#This Row],[Client_ID]], GeoIDbyClientID[], 2,FALSE)</f>
        <v>GEO1001</v>
      </c>
      <c r="E864" s="2" t="str">
        <f>INDEX(GeoNameIndex[], MATCH(CompleteData[[#This Row],[Geo_ID]], GeoNameIndex[Geo ID], 0), 2)</f>
        <v>NAM</v>
      </c>
      <c r="F864" s="41" t="str">
        <f>"Q" &amp; ROUNDUP(MONTH(CompleteData[Date])/3, 0) &amp; " " &amp; YEAR(CompleteData[[#This Row],[Date]])</f>
        <v>Q2 2020</v>
      </c>
    </row>
    <row r="865" spans="1:6" x14ac:dyDescent="0.2">
      <c r="A865" s="11" t="s">
        <v>1</v>
      </c>
      <c r="B865" s="11">
        <v>44043</v>
      </c>
      <c r="C865" s="12">
        <v>24920</v>
      </c>
      <c r="D865" s="2" t="str">
        <f>VLOOKUP(CompleteData[[#This Row],[Client_ID]], GeoIDbyClientID[], 2,FALSE)</f>
        <v>GEO1001</v>
      </c>
      <c r="E865" s="2" t="str">
        <f>INDEX(GeoNameIndex[], MATCH(CompleteData[[#This Row],[Geo_ID]], GeoNameIndex[Geo ID], 0), 2)</f>
        <v>NAM</v>
      </c>
      <c r="F865" s="41" t="str">
        <f>"Q" &amp; ROUNDUP(MONTH(CompleteData[Date])/3, 0) &amp; " " &amp; YEAR(CompleteData[[#This Row],[Date]])</f>
        <v>Q3 2020</v>
      </c>
    </row>
    <row r="866" spans="1:6" x14ac:dyDescent="0.2">
      <c r="A866" s="11" t="s">
        <v>1</v>
      </c>
      <c r="B866" s="11">
        <v>44074</v>
      </c>
      <c r="C866" s="12">
        <v>15576</v>
      </c>
      <c r="D866" s="2" t="str">
        <f>VLOOKUP(CompleteData[[#This Row],[Client_ID]], GeoIDbyClientID[], 2,FALSE)</f>
        <v>GEO1001</v>
      </c>
      <c r="E866" s="2" t="str">
        <f>INDEX(GeoNameIndex[], MATCH(CompleteData[[#This Row],[Geo_ID]], GeoNameIndex[Geo ID], 0), 2)</f>
        <v>NAM</v>
      </c>
      <c r="F866" s="41" t="str">
        <f>"Q" &amp; ROUNDUP(MONTH(CompleteData[Date])/3, 0) &amp; " " &amp; YEAR(CompleteData[[#This Row],[Date]])</f>
        <v>Q3 2020</v>
      </c>
    </row>
    <row r="867" spans="1:6" x14ac:dyDescent="0.2">
      <c r="A867" s="11" t="s">
        <v>1</v>
      </c>
      <c r="B867" s="11">
        <v>44104</v>
      </c>
      <c r="C867" s="12">
        <v>21809</v>
      </c>
      <c r="D867" s="2" t="str">
        <f>VLOOKUP(CompleteData[[#This Row],[Client_ID]], GeoIDbyClientID[], 2,FALSE)</f>
        <v>GEO1001</v>
      </c>
      <c r="E867" s="2" t="str">
        <f>INDEX(GeoNameIndex[], MATCH(CompleteData[[#This Row],[Geo_ID]], GeoNameIndex[Geo ID], 0), 2)</f>
        <v>NAM</v>
      </c>
      <c r="F867" s="41" t="str">
        <f>"Q" &amp; ROUNDUP(MONTH(CompleteData[Date])/3, 0) &amp; " " &amp; YEAR(CompleteData[[#This Row],[Date]])</f>
        <v>Q3 2020</v>
      </c>
    </row>
    <row r="868" spans="1:6" x14ac:dyDescent="0.2">
      <c r="A868" s="11" t="s">
        <v>1</v>
      </c>
      <c r="B868" s="11">
        <v>44135</v>
      </c>
      <c r="C868" s="12">
        <v>18694</v>
      </c>
      <c r="D868" s="2" t="str">
        <f>VLOOKUP(CompleteData[[#This Row],[Client_ID]], GeoIDbyClientID[], 2,FALSE)</f>
        <v>GEO1001</v>
      </c>
      <c r="E868" s="2" t="str">
        <f>INDEX(GeoNameIndex[], MATCH(CompleteData[[#This Row],[Geo_ID]], GeoNameIndex[Geo ID], 0), 2)</f>
        <v>NAM</v>
      </c>
      <c r="F868" s="41" t="str">
        <f>"Q" &amp; ROUNDUP(MONTH(CompleteData[Date])/3, 0) &amp; " " &amp; YEAR(CompleteData[[#This Row],[Date]])</f>
        <v>Q4 2020</v>
      </c>
    </row>
    <row r="869" spans="1:6" x14ac:dyDescent="0.2">
      <c r="A869" s="11" t="s">
        <v>1</v>
      </c>
      <c r="B869" s="11">
        <v>44165</v>
      </c>
      <c r="C869" s="12">
        <v>28037</v>
      </c>
      <c r="D869" s="2" t="str">
        <f>VLOOKUP(CompleteData[[#This Row],[Client_ID]], GeoIDbyClientID[], 2,FALSE)</f>
        <v>GEO1001</v>
      </c>
      <c r="E869" s="2" t="str">
        <f>INDEX(GeoNameIndex[], MATCH(CompleteData[[#This Row],[Geo_ID]], GeoNameIndex[Geo ID], 0), 2)</f>
        <v>NAM</v>
      </c>
      <c r="F869" s="41" t="str">
        <f>"Q" &amp; ROUNDUP(MONTH(CompleteData[Date])/3, 0) &amp; " " &amp; YEAR(CompleteData[[#This Row],[Date]])</f>
        <v>Q4 2020</v>
      </c>
    </row>
    <row r="870" spans="1:6" x14ac:dyDescent="0.2">
      <c r="A870" s="11" t="s">
        <v>1</v>
      </c>
      <c r="B870" s="11">
        <v>44196</v>
      </c>
      <c r="C870" s="12">
        <v>21809</v>
      </c>
      <c r="D870" s="2" t="str">
        <f>VLOOKUP(CompleteData[[#This Row],[Client_ID]], GeoIDbyClientID[], 2,FALSE)</f>
        <v>GEO1001</v>
      </c>
      <c r="E870" s="2" t="str">
        <f>INDEX(GeoNameIndex[], MATCH(CompleteData[[#This Row],[Geo_ID]], GeoNameIndex[Geo ID], 0), 2)</f>
        <v>NAM</v>
      </c>
      <c r="F870" s="41" t="str">
        <f>"Q" &amp; ROUNDUP(MONTH(CompleteData[Date])/3, 0) &amp; " " &amp; YEAR(CompleteData[[#This Row],[Date]])</f>
        <v>Q4 2020</v>
      </c>
    </row>
    <row r="871" spans="1:6" x14ac:dyDescent="0.2">
      <c r="A871" s="11" t="s">
        <v>1</v>
      </c>
      <c r="B871" s="11">
        <v>44377</v>
      </c>
      <c r="C871" s="12">
        <v>22463</v>
      </c>
      <c r="D871" s="2" t="str">
        <f>VLOOKUP(CompleteData[[#This Row],[Client_ID]], GeoIDbyClientID[], 2,FALSE)</f>
        <v>GEO1001</v>
      </c>
      <c r="E871" s="2" t="str">
        <f>INDEX(GeoNameIndex[], MATCH(CompleteData[[#This Row],[Geo_ID]], GeoNameIndex[Geo ID], 0), 2)</f>
        <v>NAM</v>
      </c>
      <c r="F871" s="41" t="str">
        <f>"Q" &amp; ROUNDUP(MONTH(CompleteData[Date])/3, 0) &amp; " " &amp; YEAR(CompleteData[[#This Row],[Date]])</f>
        <v>Q2 2021</v>
      </c>
    </row>
    <row r="872" spans="1:6" x14ac:dyDescent="0.2">
      <c r="A872" s="11" t="s">
        <v>1</v>
      </c>
      <c r="B872" s="11">
        <v>44347</v>
      </c>
      <c r="C872" s="12">
        <v>38501</v>
      </c>
      <c r="D872" s="2" t="str">
        <f>VLOOKUP(CompleteData[[#This Row],[Client_ID]], GeoIDbyClientID[], 2,FALSE)</f>
        <v>GEO1001</v>
      </c>
      <c r="E872" s="2" t="str">
        <f>INDEX(GeoNameIndex[], MATCH(CompleteData[[#This Row],[Geo_ID]], GeoNameIndex[Geo ID], 0), 2)</f>
        <v>NAM</v>
      </c>
      <c r="F872" s="41" t="str">
        <f>"Q" &amp; ROUNDUP(MONTH(CompleteData[Date])/3, 0) &amp; " " &amp; YEAR(CompleteData[[#This Row],[Date]])</f>
        <v>Q2 2021</v>
      </c>
    </row>
    <row r="873" spans="1:6" x14ac:dyDescent="0.2">
      <c r="A873" s="11" t="s">
        <v>1</v>
      </c>
      <c r="B873" s="11">
        <v>44316</v>
      </c>
      <c r="C873" s="12">
        <v>33923</v>
      </c>
      <c r="D873" s="2" t="str">
        <f>VLOOKUP(CompleteData[[#This Row],[Client_ID]], GeoIDbyClientID[], 2,FALSE)</f>
        <v>GEO1001</v>
      </c>
      <c r="E873" s="2" t="str">
        <f>INDEX(GeoNameIndex[], MATCH(CompleteData[[#This Row],[Geo_ID]], GeoNameIndex[Geo ID], 0), 2)</f>
        <v>NAM</v>
      </c>
      <c r="F873" s="41" t="str">
        <f>"Q" &amp; ROUNDUP(MONTH(CompleteData[Date])/3, 0) &amp; " " &amp; YEAR(CompleteData[[#This Row],[Date]])</f>
        <v>Q2 2021</v>
      </c>
    </row>
    <row r="874" spans="1:6" x14ac:dyDescent="0.2">
      <c r="A874" s="11" t="s">
        <v>1</v>
      </c>
      <c r="B874" s="11">
        <v>44286</v>
      </c>
      <c r="C874" s="12">
        <v>35291</v>
      </c>
      <c r="D874" s="2" t="str">
        <f>VLOOKUP(CompleteData[[#This Row],[Client_ID]], GeoIDbyClientID[], 2,FALSE)</f>
        <v>GEO1001</v>
      </c>
      <c r="E874" s="2" t="str">
        <f>INDEX(GeoNameIndex[], MATCH(CompleteData[[#This Row],[Geo_ID]], GeoNameIndex[Geo ID], 0), 2)</f>
        <v>NAM</v>
      </c>
      <c r="F874" s="41" t="str">
        <f>"Q" &amp; ROUNDUP(MONTH(CompleteData[Date])/3, 0) &amp; " " &amp; YEAR(CompleteData[[#This Row],[Date]])</f>
        <v>Q1 2021</v>
      </c>
    </row>
    <row r="875" spans="1:6" x14ac:dyDescent="0.2">
      <c r="A875" s="11" t="s">
        <v>1</v>
      </c>
      <c r="B875" s="11">
        <v>44255</v>
      </c>
      <c r="C875" s="12">
        <v>24798</v>
      </c>
      <c r="D875" s="2" t="str">
        <f>VLOOKUP(CompleteData[[#This Row],[Client_ID]], GeoIDbyClientID[], 2,FALSE)</f>
        <v>GEO1001</v>
      </c>
      <c r="E875" s="2" t="str">
        <f>INDEX(GeoNameIndex[], MATCH(CompleteData[[#This Row],[Geo_ID]], GeoNameIndex[Geo ID], 0), 2)</f>
        <v>NAM</v>
      </c>
      <c r="F875" s="41" t="str">
        <f>"Q" &amp; ROUNDUP(MONTH(CompleteData[Date])/3, 0) &amp; " " &amp; YEAR(CompleteData[[#This Row],[Date]])</f>
        <v>Q1 2021</v>
      </c>
    </row>
    <row r="876" spans="1:6" x14ac:dyDescent="0.2">
      <c r="A876" s="11" t="s">
        <v>1</v>
      </c>
      <c r="B876" s="11">
        <v>44227</v>
      </c>
      <c r="C876" s="12">
        <v>29157</v>
      </c>
      <c r="D876" s="2" t="str">
        <f>VLOOKUP(CompleteData[[#This Row],[Client_ID]], GeoIDbyClientID[], 2,FALSE)</f>
        <v>GEO1001</v>
      </c>
      <c r="E876" s="2" t="str">
        <f>INDEX(GeoNameIndex[], MATCH(CompleteData[[#This Row],[Geo_ID]], GeoNameIndex[Geo ID], 0), 2)</f>
        <v>NAM</v>
      </c>
      <c r="F876" s="41" t="str">
        <f>"Q" &amp; ROUNDUP(MONTH(CompleteData[Date])/3, 0) &amp; " " &amp; YEAR(CompleteData[[#This Row],[Date]])</f>
        <v>Q1 2021</v>
      </c>
    </row>
    <row r="877" spans="1:6" x14ac:dyDescent="0.2">
      <c r="A877" s="11" t="s">
        <v>5</v>
      </c>
      <c r="B877" s="11">
        <v>43861</v>
      </c>
      <c r="C877" s="12">
        <v>142</v>
      </c>
      <c r="D877" s="2" t="str">
        <f>VLOOKUP(CompleteData[[#This Row],[Client_ID]], GeoIDbyClientID[], 2,FALSE)</f>
        <v>GEO1002</v>
      </c>
      <c r="E877" s="2" t="str">
        <f>INDEX(GeoNameIndex[], MATCH(CompleteData[[#This Row],[Geo_ID]], GeoNameIndex[Geo ID], 0), 2)</f>
        <v>APAC</v>
      </c>
      <c r="F877" s="41" t="str">
        <f>"Q" &amp; ROUNDUP(MONTH(CompleteData[Date])/3, 0) &amp; " " &amp; YEAR(CompleteData[[#This Row],[Date]])</f>
        <v>Q1 2020</v>
      </c>
    </row>
    <row r="878" spans="1:6" x14ac:dyDescent="0.2">
      <c r="A878" s="11" t="s">
        <v>5</v>
      </c>
      <c r="B878" s="11">
        <v>43890</v>
      </c>
      <c r="C878" s="12">
        <v>125</v>
      </c>
      <c r="D878" s="2" t="str">
        <f>VLOOKUP(CompleteData[[#This Row],[Client_ID]], GeoIDbyClientID[], 2,FALSE)</f>
        <v>GEO1002</v>
      </c>
      <c r="E878" s="2" t="str">
        <f>INDEX(GeoNameIndex[], MATCH(CompleteData[[#This Row],[Geo_ID]], GeoNameIndex[Geo ID], 0), 2)</f>
        <v>APAC</v>
      </c>
      <c r="F878" s="41" t="str">
        <f>"Q" &amp; ROUNDUP(MONTH(CompleteData[Date])/3, 0) &amp; " " &amp; YEAR(CompleteData[[#This Row],[Date]])</f>
        <v>Q1 2020</v>
      </c>
    </row>
    <row r="879" spans="1:6" x14ac:dyDescent="0.2">
      <c r="A879" s="11" t="s">
        <v>5</v>
      </c>
      <c r="B879" s="11">
        <v>43921</v>
      </c>
      <c r="C879" s="12">
        <v>171</v>
      </c>
      <c r="D879" s="2" t="str">
        <f>VLOOKUP(CompleteData[[#This Row],[Client_ID]], GeoIDbyClientID[], 2,FALSE)</f>
        <v>GEO1002</v>
      </c>
      <c r="E879" s="2" t="str">
        <f>INDEX(GeoNameIndex[], MATCH(CompleteData[[#This Row],[Geo_ID]], GeoNameIndex[Geo ID], 0), 2)</f>
        <v>APAC</v>
      </c>
      <c r="F879" s="41" t="str">
        <f>"Q" &amp; ROUNDUP(MONTH(CompleteData[Date])/3, 0) &amp; " " &amp; YEAR(CompleteData[[#This Row],[Date]])</f>
        <v>Q1 2020</v>
      </c>
    </row>
    <row r="880" spans="1:6" x14ac:dyDescent="0.2">
      <c r="A880" s="11" t="s">
        <v>5</v>
      </c>
      <c r="B880" s="11">
        <v>43951</v>
      </c>
      <c r="C880" s="12">
        <v>168</v>
      </c>
      <c r="D880" s="2" t="str">
        <f>VLOOKUP(CompleteData[[#This Row],[Client_ID]], GeoIDbyClientID[], 2,FALSE)</f>
        <v>GEO1002</v>
      </c>
      <c r="E880" s="2" t="str">
        <f>INDEX(GeoNameIndex[], MATCH(CompleteData[[#This Row],[Geo_ID]], GeoNameIndex[Geo ID], 0), 2)</f>
        <v>APAC</v>
      </c>
      <c r="F880" s="41" t="str">
        <f>"Q" &amp; ROUNDUP(MONTH(CompleteData[Date])/3, 0) &amp; " " &amp; YEAR(CompleteData[[#This Row],[Date]])</f>
        <v>Q2 2020</v>
      </c>
    </row>
    <row r="881" spans="1:6" x14ac:dyDescent="0.2">
      <c r="A881" s="11" t="s">
        <v>5</v>
      </c>
      <c r="B881" s="11">
        <v>43982</v>
      </c>
      <c r="C881" s="12">
        <v>183</v>
      </c>
      <c r="D881" s="2" t="str">
        <f>VLOOKUP(CompleteData[[#This Row],[Client_ID]], GeoIDbyClientID[], 2,FALSE)</f>
        <v>GEO1002</v>
      </c>
      <c r="E881" s="2" t="str">
        <f>INDEX(GeoNameIndex[], MATCH(CompleteData[[#This Row],[Geo_ID]], GeoNameIndex[Geo ID], 0), 2)</f>
        <v>APAC</v>
      </c>
      <c r="F881" s="41" t="str">
        <f>"Q" &amp; ROUNDUP(MONTH(CompleteData[Date])/3, 0) &amp; " " &amp; YEAR(CompleteData[[#This Row],[Date]])</f>
        <v>Q2 2020</v>
      </c>
    </row>
    <row r="882" spans="1:6" x14ac:dyDescent="0.2">
      <c r="A882" s="11" t="s">
        <v>5</v>
      </c>
      <c r="B882" s="11">
        <v>44012</v>
      </c>
      <c r="C882" s="12">
        <v>109</v>
      </c>
      <c r="D882" s="2" t="str">
        <f>VLOOKUP(CompleteData[[#This Row],[Client_ID]], GeoIDbyClientID[], 2,FALSE)</f>
        <v>GEO1002</v>
      </c>
      <c r="E882" s="2" t="str">
        <f>INDEX(GeoNameIndex[], MATCH(CompleteData[[#This Row],[Geo_ID]], GeoNameIndex[Geo ID], 0), 2)</f>
        <v>APAC</v>
      </c>
      <c r="F882" s="41" t="str">
        <f>"Q" &amp; ROUNDUP(MONTH(CompleteData[Date])/3, 0) &amp; " " &amp; YEAR(CompleteData[[#This Row],[Date]])</f>
        <v>Q2 2020</v>
      </c>
    </row>
    <row r="883" spans="1:6" x14ac:dyDescent="0.2">
      <c r="A883" s="11" t="s">
        <v>5</v>
      </c>
      <c r="B883" s="11">
        <v>44043</v>
      </c>
      <c r="C883" s="12">
        <v>125</v>
      </c>
      <c r="D883" s="2" t="str">
        <f>VLOOKUP(CompleteData[[#This Row],[Client_ID]], GeoIDbyClientID[], 2,FALSE)</f>
        <v>GEO1002</v>
      </c>
      <c r="E883" s="2" t="str">
        <f>INDEX(GeoNameIndex[], MATCH(CompleteData[[#This Row],[Geo_ID]], GeoNameIndex[Geo ID], 0), 2)</f>
        <v>APAC</v>
      </c>
      <c r="F883" s="41" t="str">
        <f>"Q" &amp; ROUNDUP(MONTH(CompleteData[Date])/3, 0) &amp; " " &amp; YEAR(CompleteData[[#This Row],[Date]])</f>
        <v>Q3 2020</v>
      </c>
    </row>
    <row r="884" spans="1:6" x14ac:dyDescent="0.2">
      <c r="A884" s="11" t="s">
        <v>5</v>
      </c>
      <c r="B884" s="11">
        <v>44074</v>
      </c>
      <c r="C884" s="12">
        <v>80</v>
      </c>
      <c r="D884" s="2" t="str">
        <f>VLOOKUP(CompleteData[[#This Row],[Client_ID]], GeoIDbyClientID[], 2,FALSE)</f>
        <v>GEO1002</v>
      </c>
      <c r="E884" s="2" t="str">
        <f>INDEX(GeoNameIndex[], MATCH(CompleteData[[#This Row],[Geo_ID]], GeoNameIndex[Geo ID], 0), 2)</f>
        <v>APAC</v>
      </c>
      <c r="F884" s="41" t="str">
        <f>"Q" &amp; ROUNDUP(MONTH(CompleteData[Date])/3, 0) &amp; " " &amp; YEAR(CompleteData[[#This Row],[Date]])</f>
        <v>Q3 2020</v>
      </c>
    </row>
    <row r="885" spans="1:6" x14ac:dyDescent="0.2">
      <c r="A885" s="11" t="s">
        <v>5</v>
      </c>
      <c r="B885" s="11">
        <v>44104</v>
      </c>
      <c r="C885" s="12">
        <v>111</v>
      </c>
      <c r="D885" s="2" t="str">
        <f>VLOOKUP(CompleteData[[#This Row],[Client_ID]], GeoIDbyClientID[], 2,FALSE)</f>
        <v>GEO1002</v>
      </c>
      <c r="E885" s="2" t="str">
        <f>INDEX(GeoNameIndex[], MATCH(CompleteData[[#This Row],[Geo_ID]], GeoNameIndex[Geo ID], 0), 2)</f>
        <v>APAC</v>
      </c>
      <c r="F885" s="41" t="str">
        <f>"Q" &amp; ROUNDUP(MONTH(CompleteData[Date])/3, 0) &amp; " " &amp; YEAR(CompleteData[[#This Row],[Date]])</f>
        <v>Q3 2020</v>
      </c>
    </row>
    <row r="886" spans="1:6" x14ac:dyDescent="0.2">
      <c r="A886" s="11" t="s">
        <v>5</v>
      </c>
      <c r="B886" s="11">
        <v>44135</v>
      </c>
      <c r="C886" s="12">
        <v>96</v>
      </c>
      <c r="D886" s="2" t="str">
        <f>VLOOKUP(CompleteData[[#This Row],[Client_ID]], GeoIDbyClientID[], 2,FALSE)</f>
        <v>GEO1002</v>
      </c>
      <c r="E886" s="2" t="str">
        <f>INDEX(GeoNameIndex[], MATCH(CompleteData[[#This Row],[Geo_ID]], GeoNameIndex[Geo ID], 0), 2)</f>
        <v>APAC</v>
      </c>
      <c r="F886" s="41" t="str">
        <f>"Q" &amp; ROUNDUP(MONTH(CompleteData[Date])/3, 0) &amp; " " &amp; YEAR(CompleteData[[#This Row],[Date]])</f>
        <v>Q4 2020</v>
      </c>
    </row>
    <row r="887" spans="1:6" x14ac:dyDescent="0.2">
      <c r="A887" s="11" t="s">
        <v>5</v>
      </c>
      <c r="B887" s="11">
        <v>44165</v>
      </c>
      <c r="C887" s="12">
        <v>136</v>
      </c>
      <c r="D887" s="2" t="str">
        <f>VLOOKUP(CompleteData[[#This Row],[Client_ID]], GeoIDbyClientID[], 2,FALSE)</f>
        <v>GEO1002</v>
      </c>
      <c r="E887" s="2" t="str">
        <f>INDEX(GeoNameIndex[], MATCH(CompleteData[[#This Row],[Geo_ID]], GeoNameIndex[Geo ID], 0), 2)</f>
        <v>APAC</v>
      </c>
      <c r="F887" s="41" t="str">
        <f>"Q" &amp; ROUNDUP(MONTH(CompleteData[Date])/3, 0) &amp; " " &amp; YEAR(CompleteData[[#This Row],[Date]])</f>
        <v>Q4 2020</v>
      </c>
    </row>
    <row r="888" spans="1:6" x14ac:dyDescent="0.2">
      <c r="A888" s="11" t="s">
        <v>5</v>
      </c>
      <c r="B888" s="11">
        <v>44196</v>
      </c>
      <c r="C888" s="12">
        <v>107</v>
      </c>
      <c r="D888" s="2" t="str">
        <f>VLOOKUP(CompleteData[[#This Row],[Client_ID]], GeoIDbyClientID[], 2,FALSE)</f>
        <v>GEO1002</v>
      </c>
      <c r="E888" s="2" t="str">
        <f>INDEX(GeoNameIndex[], MATCH(CompleteData[[#This Row],[Geo_ID]], GeoNameIndex[Geo ID], 0), 2)</f>
        <v>APAC</v>
      </c>
      <c r="F888" s="41" t="str">
        <f>"Q" &amp; ROUNDUP(MONTH(CompleteData[Date])/3, 0) &amp; " " &amp; YEAR(CompleteData[[#This Row],[Date]])</f>
        <v>Q4 2020</v>
      </c>
    </row>
    <row r="889" spans="1:6" x14ac:dyDescent="0.2">
      <c r="A889" s="11" t="s">
        <v>5</v>
      </c>
      <c r="B889" s="11">
        <v>44255</v>
      </c>
      <c r="C889" s="12">
        <v>126</v>
      </c>
      <c r="D889" s="2" t="str">
        <f>VLOOKUP(CompleteData[[#This Row],[Client_ID]], GeoIDbyClientID[], 2,FALSE)</f>
        <v>GEO1002</v>
      </c>
      <c r="E889" s="2" t="str">
        <f>INDEX(GeoNameIndex[], MATCH(CompleteData[[#This Row],[Geo_ID]], GeoNameIndex[Geo ID], 0), 2)</f>
        <v>APAC</v>
      </c>
      <c r="F889" s="41" t="str">
        <f>"Q" &amp; ROUNDUP(MONTH(CompleteData[Date])/3, 0) &amp; " " &amp; YEAR(CompleteData[[#This Row],[Date]])</f>
        <v>Q1 2021</v>
      </c>
    </row>
    <row r="890" spans="1:6" x14ac:dyDescent="0.2">
      <c r="A890" s="11" t="s">
        <v>5</v>
      </c>
      <c r="B890" s="11">
        <v>44227</v>
      </c>
      <c r="C890" s="12">
        <v>140</v>
      </c>
      <c r="D890" s="2" t="str">
        <f>VLOOKUP(CompleteData[[#This Row],[Client_ID]], GeoIDbyClientID[], 2,FALSE)</f>
        <v>GEO1002</v>
      </c>
      <c r="E890" s="2" t="str">
        <f>INDEX(GeoNameIndex[], MATCH(CompleteData[[#This Row],[Geo_ID]], GeoNameIndex[Geo ID], 0), 2)</f>
        <v>APAC</v>
      </c>
      <c r="F890" s="41" t="str">
        <f>"Q" &amp; ROUNDUP(MONTH(CompleteData[Date])/3, 0) &amp; " " &amp; YEAR(CompleteData[[#This Row],[Date]])</f>
        <v>Q1 2021</v>
      </c>
    </row>
    <row r="891" spans="1:6" x14ac:dyDescent="0.2">
      <c r="A891" s="11" t="s">
        <v>9</v>
      </c>
      <c r="B891" s="11">
        <v>43861</v>
      </c>
      <c r="C891" s="12">
        <v>220</v>
      </c>
      <c r="D891" s="2" t="str">
        <f>VLOOKUP(CompleteData[[#This Row],[Client_ID]], GeoIDbyClientID[], 2,FALSE)</f>
        <v>GEO1002</v>
      </c>
      <c r="E891" s="2" t="str">
        <f>INDEX(GeoNameIndex[], MATCH(CompleteData[[#This Row],[Geo_ID]], GeoNameIndex[Geo ID], 0), 2)</f>
        <v>APAC</v>
      </c>
      <c r="F891" s="41" t="str">
        <f>"Q" &amp; ROUNDUP(MONTH(CompleteData[Date])/3, 0) &amp; " " &amp; YEAR(CompleteData[[#This Row],[Date]])</f>
        <v>Q1 2020</v>
      </c>
    </row>
    <row r="892" spans="1:6" x14ac:dyDescent="0.2">
      <c r="A892" s="11" t="s">
        <v>9</v>
      </c>
      <c r="B892" s="11">
        <v>43890</v>
      </c>
      <c r="C892" s="12">
        <v>219</v>
      </c>
      <c r="D892" s="2" t="str">
        <f>VLOOKUP(CompleteData[[#This Row],[Client_ID]], GeoIDbyClientID[], 2,FALSE)</f>
        <v>GEO1002</v>
      </c>
      <c r="E892" s="2" t="str">
        <f>INDEX(GeoNameIndex[], MATCH(CompleteData[[#This Row],[Geo_ID]], GeoNameIndex[Geo ID], 0), 2)</f>
        <v>APAC</v>
      </c>
      <c r="F892" s="41" t="str">
        <f>"Q" &amp; ROUNDUP(MONTH(CompleteData[Date])/3, 0) &amp; " " &amp; YEAR(CompleteData[[#This Row],[Date]])</f>
        <v>Q1 2020</v>
      </c>
    </row>
    <row r="893" spans="1:6" x14ac:dyDescent="0.2">
      <c r="A893" s="11" t="s">
        <v>9</v>
      </c>
      <c r="B893" s="11">
        <v>43921</v>
      </c>
      <c r="C893" s="12">
        <v>266</v>
      </c>
      <c r="D893" s="2" t="str">
        <f>VLOOKUP(CompleteData[[#This Row],[Client_ID]], GeoIDbyClientID[], 2,FALSE)</f>
        <v>GEO1002</v>
      </c>
      <c r="E893" s="2" t="str">
        <f>INDEX(GeoNameIndex[], MATCH(CompleteData[[#This Row],[Geo_ID]], GeoNameIndex[Geo ID], 0), 2)</f>
        <v>APAC</v>
      </c>
      <c r="F893" s="41" t="str">
        <f>"Q" &amp; ROUNDUP(MONTH(CompleteData[Date])/3, 0) &amp; " " &amp; YEAR(CompleteData[[#This Row],[Date]])</f>
        <v>Q1 2020</v>
      </c>
    </row>
    <row r="894" spans="1:6" x14ac:dyDescent="0.2">
      <c r="A894" s="11" t="s">
        <v>9</v>
      </c>
      <c r="B894" s="11">
        <v>43951</v>
      </c>
      <c r="C894" s="12">
        <v>294</v>
      </c>
      <c r="D894" s="2" t="str">
        <f>VLOOKUP(CompleteData[[#This Row],[Client_ID]], GeoIDbyClientID[], 2,FALSE)</f>
        <v>GEO1002</v>
      </c>
      <c r="E894" s="2" t="str">
        <f>INDEX(GeoNameIndex[], MATCH(CompleteData[[#This Row],[Geo_ID]], GeoNameIndex[Geo ID], 0), 2)</f>
        <v>APAC</v>
      </c>
      <c r="F894" s="41" t="str">
        <f>"Q" &amp; ROUNDUP(MONTH(CompleteData[Date])/3, 0) &amp; " " &amp; YEAR(CompleteData[[#This Row],[Date]])</f>
        <v>Q2 2020</v>
      </c>
    </row>
    <row r="895" spans="1:6" x14ac:dyDescent="0.2">
      <c r="A895" s="11" t="s">
        <v>9</v>
      </c>
      <c r="B895" s="11">
        <v>43982</v>
      </c>
      <c r="C895" s="12">
        <v>295</v>
      </c>
      <c r="D895" s="2" t="str">
        <f>VLOOKUP(CompleteData[[#This Row],[Client_ID]], GeoIDbyClientID[], 2,FALSE)</f>
        <v>GEO1002</v>
      </c>
      <c r="E895" s="2" t="str">
        <f>INDEX(GeoNameIndex[], MATCH(CompleteData[[#This Row],[Geo_ID]], GeoNameIndex[Geo ID], 0), 2)</f>
        <v>APAC</v>
      </c>
      <c r="F895" s="41" t="str">
        <f>"Q" &amp; ROUNDUP(MONTH(CompleteData[Date])/3, 0) &amp; " " &amp; YEAR(CompleteData[[#This Row],[Date]])</f>
        <v>Q2 2020</v>
      </c>
    </row>
    <row r="896" spans="1:6" x14ac:dyDescent="0.2">
      <c r="A896" s="11" t="s">
        <v>9</v>
      </c>
      <c r="B896" s="11">
        <v>44012</v>
      </c>
      <c r="C896" s="12">
        <v>193</v>
      </c>
      <c r="D896" s="2" t="str">
        <f>VLOOKUP(CompleteData[[#This Row],[Client_ID]], GeoIDbyClientID[], 2,FALSE)</f>
        <v>GEO1002</v>
      </c>
      <c r="E896" s="2" t="str">
        <f>INDEX(GeoNameIndex[], MATCH(CompleteData[[#This Row],[Geo_ID]], GeoNameIndex[Geo ID], 0), 2)</f>
        <v>APAC</v>
      </c>
      <c r="F896" s="41" t="str">
        <f>"Q" &amp; ROUNDUP(MONTH(CompleteData[Date])/3, 0) &amp; " " &amp; YEAR(CompleteData[[#This Row],[Date]])</f>
        <v>Q2 2020</v>
      </c>
    </row>
    <row r="897" spans="1:6" x14ac:dyDescent="0.2">
      <c r="A897" s="11" t="s">
        <v>9</v>
      </c>
      <c r="B897" s="11">
        <v>44043</v>
      </c>
      <c r="C897" s="12">
        <v>190</v>
      </c>
      <c r="D897" s="2" t="str">
        <f>VLOOKUP(CompleteData[[#This Row],[Client_ID]], GeoIDbyClientID[], 2,FALSE)</f>
        <v>GEO1002</v>
      </c>
      <c r="E897" s="2" t="str">
        <f>INDEX(GeoNameIndex[], MATCH(CompleteData[[#This Row],[Geo_ID]], GeoNameIndex[Geo ID], 0), 2)</f>
        <v>APAC</v>
      </c>
      <c r="F897" s="41" t="str">
        <f>"Q" &amp; ROUNDUP(MONTH(CompleteData[Date])/3, 0) &amp; " " &amp; YEAR(CompleteData[[#This Row],[Date]])</f>
        <v>Q3 2020</v>
      </c>
    </row>
    <row r="898" spans="1:6" x14ac:dyDescent="0.2">
      <c r="A898" s="11" t="s">
        <v>9</v>
      </c>
      <c r="B898" s="11">
        <v>44074</v>
      </c>
      <c r="C898" s="12">
        <v>143</v>
      </c>
      <c r="D898" s="2" t="str">
        <f>VLOOKUP(CompleteData[[#This Row],[Client_ID]], GeoIDbyClientID[], 2,FALSE)</f>
        <v>GEO1002</v>
      </c>
      <c r="E898" s="2" t="str">
        <f>INDEX(GeoNameIndex[], MATCH(CompleteData[[#This Row],[Geo_ID]], GeoNameIndex[Geo ID], 0), 2)</f>
        <v>APAC</v>
      </c>
      <c r="F898" s="41" t="str">
        <f>"Q" &amp; ROUNDUP(MONTH(CompleteData[Date])/3, 0) &amp; " " &amp; YEAR(CompleteData[[#This Row],[Date]])</f>
        <v>Q3 2020</v>
      </c>
    </row>
    <row r="899" spans="1:6" x14ac:dyDescent="0.2">
      <c r="A899" s="11" t="s">
        <v>9</v>
      </c>
      <c r="B899" s="11">
        <v>44104</v>
      </c>
      <c r="C899" s="12">
        <v>170</v>
      </c>
      <c r="D899" s="2" t="str">
        <f>VLOOKUP(CompleteData[[#This Row],[Client_ID]], GeoIDbyClientID[], 2,FALSE)</f>
        <v>GEO1002</v>
      </c>
      <c r="E899" s="2" t="str">
        <f>INDEX(GeoNameIndex[], MATCH(CompleteData[[#This Row],[Geo_ID]], GeoNameIndex[Geo ID], 0), 2)</f>
        <v>APAC</v>
      </c>
      <c r="F899" s="41" t="str">
        <f>"Q" &amp; ROUNDUP(MONTH(CompleteData[Date])/3, 0) &amp; " " &amp; YEAR(CompleteData[[#This Row],[Date]])</f>
        <v>Q3 2020</v>
      </c>
    </row>
    <row r="900" spans="1:6" x14ac:dyDescent="0.2">
      <c r="A900" s="11" t="s">
        <v>9</v>
      </c>
      <c r="B900" s="11">
        <v>44135</v>
      </c>
      <c r="C900" s="12">
        <v>170</v>
      </c>
      <c r="D900" s="2" t="str">
        <f>VLOOKUP(CompleteData[[#This Row],[Client_ID]], GeoIDbyClientID[], 2,FALSE)</f>
        <v>GEO1002</v>
      </c>
      <c r="E900" s="2" t="str">
        <f>INDEX(GeoNameIndex[], MATCH(CompleteData[[#This Row],[Geo_ID]], GeoNameIndex[Geo ID], 0), 2)</f>
        <v>APAC</v>
      </c>
      <c r="F900" s="41" t="str">
        <f>"Q" &amp; ROUNDUP(MONTH(CompleteData[Date])/3, 0) &amp; " " &amp; YEAR(CompleteData[[#This Row],[Date]])</f>
        <v>Q4 2020</v>
      </c>
    </row>
    <row r="901" spans="1:6" x14ac:dyDescent="0.2">
      <c r="A901" s="11" t="s">
        <v>9</v>
      </c>
      <c r="B901" s="11">
        <v>44165</v>
      </c>
      <c r="C901" s="12">
        <v>214</v>
      </c>
      <c r="D901" s="2" t="str">
        <f>VLOOKUP(CompleteData[[#This Row],[Client_ID]], GeoIDbyClientID[], 2,FALSE)</f>
        <v>GEO1002</v>
      </c>
      <c r="E901" s="2" t="str">
        <f>INDEX(GeoNameIndex[], MATCH(CompleteData[[#This Row],[Geo_ID]], GeoNameIndex[Geo ID], 0), 2)</f>
        <v>APAC</v>
      </c>
      <c r="F901" s="41" t="str">
        <f>"Q" &amp; ROUNDUP(MONTH(CompleteData[Date])/3, 0) &amp; " " &amp; YEAR(CompleteData[[#This Row],[Date]])</f>
        <v>Q4 2020</v>
      </c>
    </row>
    <row r="902" spans="1:6" x14ac:dyDescent="0.2">
      <c r="A902" s="11" t="s">
        <v>9</v>
      </c>
      <c r="B902" s="11">
        <v>44196</v>
      </c>
      <c r="C902" s="12">
        <v>194</v>
      </c>
      <c r="D902" s="2" t="str">
        <f>VLOOKUP(CompleteData[[#This Row],[Client_ID]], GeoIDbyClientID[], 2,FALSE)</f>
        <v>GEO1002</v>
      </c>
      <c r="E902" s="2" t="str">
        <f>INDEX(GeoNameIndex[], MATCH(CompleteData[[#This Row],[Geo_ID]], GeoNameIndex[Geo ID], 0), 2)</f>
        <v>APAC</v>
      </c>
      <c r="F902" s="41" t="str">
        <f>"Q" &amp; ROUNDUP(MONTH(CompleteData[Date])/3, 0) &amp; " " &amp; YEAR(CompleteData[[#This Row],[Date]])</f>
        <v>Q4 2020</v>
      </c>
    </row>
    <row r="903" spans="1:6" x14ac:dyDescent="0.2">
      <c r="A903" s="11" t="s">
        <v>9</v>
      </c>
      <c r="B903" s="11">
        <v>44377</v>
      </c>
      <c r="C903" s="12">
        <v>195</v>
      </c>
      <c r="D903" s="2" t="str">
        <f>VLOOKUP(CompleteData[[#This Row],[Client_ID]], GeoIDbyClientID[], 2,FALSE)</f>
        <v>GEO1002</v>
      </c>
      <c r="E903" s="2" t="str">
        <f>INDEX(GeoNameIndex[], MATCH(CompleteData[[#This Row],[Geo_ID]], GeoNameIndex[Geo ID], 0), 2)</f>
        <v>APAC</v>
      </c>
      <c r="F903" s="41" t="str">
        <f>"Q" &amp; ROUNDUP(MONTH(CompleteData[Date])/3, 0) &amp; " " &amp; YEAR(CompleteData[[#This Row],[Date]])</f>
        <v>Q2 2021</v>
      </c>
    </row>
    <row r="904" spans="1:6" x14ac:dyDescent="0.2">
      <c r="A904" s="11" t="s">
        <v>9</v>
      </c>
      <c r="B904" s="11">
        <v>44347</v>
      </c>
      <c r="C904" s="12">
        <v>290</v>
      </c>
      <c r="D904" s="2" t="str">
        <f>VLOOKUP(CompleteData[[#This Row],[Client_ID]], GeoIDbyClientID[], 2,FALSE)</f>
        <v>GEO1002</v>
      </c>
      <c r="E904" s="2" t="str">
        <f>INDEX(GeoNameIndex[], MATCH(CompleteData[[#This Row],[Geo_ID]], GeoNameIndex[Geo ID], 0), 2)</f>
        <v>APAC</v>
      </c>
      <c r="F904" s="41" t="str">
        <f>"Q" &amp; ROUNDUP(MONTH(CompleteData[Date])/3, 0) &amp; " " &amp; YEAR(CompleteData[[#This Row],[Date]])</f>
        <v>Q2 2021</v>
      </c>
    </row>
    <row r="905" spans="1:6" x14ac:dyDescent="0.2">
      <c r="A905" s="11" t="s">
        <v>9</v>
      </c>
      <c r="B905" s="11">
        <v>44316</v>
      </c>
      <c r="C905" s="12">
        <v>294</v>
      </c>
      <c r="D905" s="2" t="str">
        <f>VLOOKUP(CompleteData[[#This Row],[Client_ID]], GeoIDbyClientID[], 2,FALSE)</f>
        <v>GEO1002</v>
      </c>
      <c r="E905" s="2" t="str">
        <f>INDEX(GeoNameIndex[], MATCH(CompleteData[[#This Row],[Geo_ID]], GeoNameIndex[Geo ID], 0), 2)</f>
        <v>APAC</v>
      </c>
      <c r="F905" s="41" t="str">
        <f>"Q" &amp; ROUNDUP(MONTH(CompleteData[Date])/3, 0) &amp; " " &amp; YEAR(CompleteData[[#This Row],[Date]])</f>
        <v>Q2 2021</v>
      </c>
    </row>
    <row r="906" spans="1:6" x14ac:dyDescent="0.2">
      <c r="A906" s="11" t="s">
        <v>9</v>
      </c>
      <c r="B906" s="11">
        <v>44286</v>
      </c>
      <c r="C906" s="12">
        <v>270</v>
      </c>
      <c r="D906" s="2" t="str">
        <f>VLOOKUP(CompleteData[[#This Row],[Client_ID]], GeoIDbyClientID[], 2,FALSE)</f>
        <v>GEO1002</v>
      </c>
      <c r="E906" s="2" t="str">
        <f>INDEX(GeoNameIndex[], MATCH(CompleteData[[#This Row],[Geo_ID]], GeoNameIndex[Geo ID], 0), 2)</f>
        <v>APAC</v>
      </c>
      <c r="F906" s="41" t="str">
        <f>"Q" &amp; ROUNDUP(MONTH(CompleteData[Date])/3, 0) &amp; " " &amp; YEAR(CompleteData[[#This Row],[Date]])</f>
        <v>Q1 2021</v>
      </c>
    </row>
    <row r="907" spans="1:6" x14ac:dyDescent="0.2">
      <c r="A907" s="11" t="s">
        <v>9</v>
      </c>
      <c r="B907" s="11">
        <v>44255</v>
      </c>
      <c r="C907" s="12">
        <v>224</v>
      </c>
      <c r="D907" s="2" t="str">
        <f>VLOOKUP(CompleteData[[#This Row],[Client_ID]], GeoIDbyClientID[], 2,FALSE)</f>
        <v>GEO1002</v>
      </c>
      <c r="E907" s="2" t="str">
        <f>INDEX(GeoNameIndex[], MATCH(CompleteData[[#This Row],[Geo_ID]], GeoNameIndex[Geo ID], 0), 2)</f>
        <v>APAC</v>
      </c>
      <c r="F907" s="41" t="str">
        <f>"Q" &amp; ROUNDUP(MONTH(CompleteData[Date])/3, 0) &amp; " " &amp; YEAR(CompleteData[[#This Row],[Date]])</f>
        <v>Q1 2021</v>
      </c>
    </row>
    <row r="908" spans="1:6" ht="13.5" thickBot="1" x14ac:dyDescent="0.25">
      <c r="A908" s="11" t="s">
        <v>9</v>
      </c>
      <c r="B908" s="11">
        <v>44227</v>
      </c>
      <c r="C908" s="12">
        <v>222</v>
      </c>
      <c r="D908" s="2" t="str">
        <f>VLOOKUP(CompleteData[[#This Row],[Client_ID]], GeoIDbyClientID[], 2,FALSE)</f>
        <v>GEO1002</v>
      </c>
      <c r="E908" s="2" t="str">
        <f>INDEX(GeoNameIndex[], MATCH(CompleteData[[#This Row],[Geo_ID]], GeoNameIndex[Geo ID], 0), 2)</f>
        <v>APAC</v>
      </c>
      <c r="F908" s="42" t="str">
        <f>"Q" &amp; ROUNDUP(MONTH(CompleteData[Date])/3, 0) &amp; " " &amp; YEAR(CompleteData[[#This Row],[Date]])</f>
        <v>Q1 2021</v>
      </c>
    </row>
  </sheetData>
  <pageMargins left="0.7" right="0.7" top="0.75" bottom="0.75" header="0.3" footer="0.3"/>
  <pageSetup orientation="portrait" horizontalDpi="1200" verticalDpi="1200"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5E96-437D-492A-BA27-481CFDBCE1C3}">
  <dimension ref="B2:I24"/>
  <sheetViews>
    <sheetView showGridLines="0" workbookViewId="0">
      <selection activeCell="F26" sqref="F26"/>
    </sheetView>
  </sheetViews>
  <sheetFormatPr defaultRowHeight="12.75" x14ac:dyDescent="0.2"/>
  <cols>
    <col min="1" max="1" width="9.140625" style="2"/>
    <col min="2" max="2" width="16.140625" style="2" bestFit="1" customWidth="1"/>
    <col min="3" max="8" width="8.7109375" style="2" bestFit="1" customWidth="1"/>
    <col min="9" max="9" width="11.7109375" style="2" bestFit="1" customWidth="1"/>
    <col min="10" max="16384" width="9.140625" style="2"/>
  </cols>
  <sheetData>
    <row r="2" spans="2:9" x14ac:dyDescent="0.2">
      <c r="B2" s="57" t="s">
        <v>964</v>
      </c>
      <c r="C2" s="53" t="s">
        <v>971</v>
      </c>
      <c r="D2" s="54"/>
      <c r="E2" s="55"/>
      <c r="F2" s="56"/>
      <c r="G2" s="55"/>
      <c r="H2" s="55"/>
      <c r="I2" s="56"/>
    </row>
    <row r="3" spans="2:9" x14ac:dyDescent="0.2">
      <c r="B3" s="57" t="s">
        <v>958</v>
      </c>
      <c r="C3" s="54" t="s">
        <v>967</v>
      </c>
      <c r="D3" s="65" t="s">
        <v>965</v>
      </c>
      <c r="E3" s="55" t="s">
        <v>969</v>
      </c>
      <c r="F3" s="56" t="s">
        <v>970</v>
      </c>
      <c r="G3" s="55" t="s">
        <v>968</v>
      </c>
      <c r="H3" s="67" t="s">
        <v>966</v>
      </c>
      <c r="I3" s="56" t="s">
        <v>963</v>
      </c>
    </row>
    <row r="4" spans="2:9" x14ac:dyDescent="0.2">
      <c r="B4" s="58" t="s">
        <v>901</v>
      </c>
      <c r="C4" s="48">
        <v>509419</v>
      </c>
      <c r="D4" s="49">
        <v>576618</v>
      </c>
      <c r="E4" s="50">
        <v>363694</v>
      </c>
      <c r="F4" s="51">
        <v>432034</v>
      </c>
      <c r="G4" s="50">
        <v>530019</v>
      </c>
      <c r="H4" s="62">
        <v>596502</v>
      </c>
      <c r="I4" s="51">
        <v>3008286</v>
      </c>
    </row>
    <row r="5" spans="2:9" x14ac:dyDescent="0.2">
      <c r="B5" s="59" t="s">
        <v>902</v>
      </c>
      <c r="C5" s="43">
        <v>147852</v>
      </c>
      <c r="D5" s="223">
        <v>173566</v>
      </c>
      <c r="E5" s="52">
        <v>103536</v>
      </c>
      <c r="F5" s="44">
        <v>129264</v>
      </c>
      <c r="G5" s="52">
        <v>150204</v>
      </c>
      <c r="H5" s="63">
        <v>176338</v>
      </c>
      <c r="I5" s="44">
        <v>880760</v>
      </c>
    </row>
    <row r="6" spans="2:9" x14ac:dyDescent="0.2">
      <c r="B6" s="59" t="s">
        <v>903</v>
      </c>
      <c r="C6" s="43">
        <v>95736</v>
      </c>
      <c r="D6" s="223">
        <v>107338</v>
      </c>
      <c r="E6" s="52">
        <v>69198</v>
      </c>
      <c r="F6" s="44">
        <v>80144</v>
      </c>
      <c r="G6" s="52">
        <v>99778</v>
      </c>
      <c r="H6" s="63">
        <v>109811</v>
      </c>
      <c r="I6" s="44">
        <v>562005</v>
      </c>
    </row>
    <row r="7" spans="2:9" x14ac:dyDescent="0.2">
      <c r="B7" s="60" t="s">
        <v>904</v>
      </c>
      <c r="C7" s="43">
        <v>69053</v>
      </c>
      <c r="D7" s="223">
        <v>82618</v>
      </c>
      <c r="E7" s="52">
        <v>50574</v>
      </c>
      <c r="F7" s="44">
        <v>65121</v>
      </c>
      <c r="G7" s="52">
        <v>75265</v>
      </c>
      <c r="H7" s="63">
        <v>82631</v>
      </c>
      <c r="I7" s="44">
        <v>425262</v>
      </c>
    </row>
    <row r="8" spans="2:9" x14ac:dyDescent="0.2">
      <c r="B8" s="61" t="s">
        <v>963</v>
      </c>
      <c r="C8" s="45">
        <v>822060</v>
      </c>
      <c r="D8" s="64">
        <v>940140</v>
      </c>
      <c r="E8" s="46">
        <v>587002</v>
      </c>
      <c r="F8" s="47">
        <v>706563</v>
      </c>
      <c r="G8" s="46">
        <v>855266</v>
      </c>
      <c r="H8" s="66">
        <v>965282</v>
      </c>
      <c r="I8" s="47">
        <v>4876313</v>
      </c>
    </row>
    <row r="10" spans="2:9" x14ac:dyDescent="0.2">
      <c r="B10" s="10" t="s">
        <v>981</v>
      </c>
    </row>
    <row r="18" spans="2:4" ht="12.75" customHeight="1" x14ac:dyDescent="0.2">
      <c r="B18" s="10" t="s">
        <v>990</v>
      </c>
    </row>
    <row r="19" spans="2:4" ht="12.75" customHeight="1" x14ac:dyDescent="0.2">
      <c r="B19" s="10" t="s">
        <v>991</v>
      </c>
    </row>
    <row r="20" spans="2:4" ht="12.75" customHeight="1" x14ac:dyDescent="0.2">
      <c r="B20" s="10" t="s">
        <v>1023</v>
      </c>
      <c r="C20"/>
      <c r="D20"/>
    </row>
    <row r="21" spans="2:4" x14ac:dyDescent="0.2">
      <c r="C21"/>
      <c r="D21"/>
    </row>
    <row r="22" spans="2:4" x14ac:dyDescent="0.2">
      <c r="C22"/>
      <c r="D22"/>
    </row>
    <row r="23" spans="2:4" x14ac:dyDescent="0.2">
      <c r="C23"/>
      <c r="D23"/>
    </row>
    <row r="24" spans="2:4" x14ac:dyDescent="0.2">
      <c r="C24"/>
      <c r="D24"/>
    </row>
  </sheetData>
  <conditionalFormatting pivot="1" sqref="C6:H6">
    <cfRule type="colorScale" priority="2">
      <colorScale>
        <cfvo type="min"/>
        <cfvo type="max"/>
        <color rgb="FFFFEF9C"/>
        <color rgb="FF63BE7B"/>
      </colorScale>
    </cfRule>
  </conditionalFormatting>
  <conditionalFormatting pivot="1" sqref="C5:H5">
    <cfRule type="colorScale" priority="9">
      <colorScale>
        <cfvo type="min"/>
        <cfvo type="max"/>
        <color rgb="FFFCFCFF"/>
        <color rgb="FFF8696B"/>
      </colorScale>
    </cfRule>
  </conditionalFormatting>
  <conditionalFormatting pivot="1" sqref="C7:H7">
    <cfRule type="colorScale" priority="1">
      <colorScale>
        <cfvo type="min"/>
        <cfvo type="max"/>
        <color rgb="FFFFEF9C"/>
        <color rgb="FF63BE7B"/>
      </colorScale>
    </cfRule>
  </conditionalFormatting>
  <conditionalFormatting pivot="1" sqref="C4:H4">
    <cfRule type="colorScale" priority="7">
      <colorScale>
        <cfvo type="min"/>
        <cfvo type="max"/>
        <color rgb="FFFCFCFF"/>
        <color rgb="FFF8696B"/>
      </colorScale>
    </cfRule>
  </conditionalFormatting>
  <conditionalFormatting pivot="1" sqref="C4:H4">
    <cfRule type="colorScale" priority="4">
      <colorScale>
        <cfvo type="min"/>
        <cfvo type="max"/>
        <color rgb="FFFFEF9C"/>
        <color rgb="FF63BE7B"/>
      </colorScale>
    </cfRule>
  </conditionalFormatting>
  <conditionalFormatting pivot="1" sqref="C5:H5">
    <cfRule type="colorScale" priority="3">
      <colorScale>
        <cfvo type="min"/>
        <cfvo type="max"/>
        <color rgb="FFFFEF9C"/>
        <color rgb="FF63BE7B"/>
      </colorScale>
    </cfRule>
  </conditionalFormatting>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EAAF9-8F3B-411E-8D16-94320D667D2C}">
  <dimension ref="B1:AG219"/>
  <sheetViews>
    <sheetView showGridLines="0" topLeftCell="A42" zoomScaleNormal="100" workbookViewId="0">
      <selection activeCell="E76" sqref="E76"/>
    </sheetView>
  </sheetViews>
  <sheetFormatPr defaultRowHeight="12.75" x14ac:dyDescent="0.2"/>
  <cols>
    <col min="1" max="1" width="3.28515625" style="2" customWidth="1"/>
    <col min="2" max="2" width="15.140625" style="2" bestFit="1" customWidth="1"/>
    <col min="3" max="3" width="10.28515625" style="2" bestFit="1" customWidth="1"/>
    <col min="4" max="6" width="8.7109375" style="2" bestFit="1" customWidth="1"/>
    <col min="7" max="7" width="11.7109375" style="2" bestFit="1" customWidth="1"/>
    <col min="8" max="8" width="8.7109375" style="2" bestFit="1" customWidth="1"/>
    <col min="9" max="9" width="19.140625" style="2" bestFit="1" customWidth="1"/>
    <col min="10" max="10" width="8.7109375" style="2" bestFit="1" customWidth="1"/>
    <col min="11" max="11" width="12.5703125" style="2" bestFit="1" customWidth="1"/>
    <col min="12" max="12" width="8.5703125" style="2" bestFit="1" customWidth="1"/>
    <col min="13" max="13" width="15.42578125" style="2" customWidth="1"/>
    <col min="14" max="14" width="15.7109375" style="2" bestFit="1" customWidth="1"/>
    <col min="15" max="15" width="15.85546875" style="2" bestFit="1" customWidth="1"/>
    <col min="16" max="16" width="15" style="2" bestFit="1" customWidth="1"/>
    <col min="17" max="17" width="14.28515625" style="2" bestFit="1" customWidth="1"/>
    <col min="18" max="20" width="13.28515625" style="2" customWidth="1"/>
    <col min="21" max="21" width="14.5703125" style="2" customWidth="1"/>
    <col min="22" max="22" width="6" style="2" customWidth="1"/>
    <col min="23" max="23" width="11.140625" style="2" customWidth="1"/>
    <col min="24" max="24" width="20.5703125" style="2" bestFit="1" customWidth="1"/>
    <col min="25" max="29" width="7.7109375" style="2" bestFit="1" customWidth="1"/>
    <col min="30" max="30" width="11.7109375" style="2" bestFit="1" customWidth="1"/>
    <col min="31" max="16384" width="9.140625" style="2"/>
  </cols>
  <sheetData>
    <row r="1" spans="2:10" x14ac:dyDescent="0.2">
      <c r="B1" s="260" t="s">
        <v>1019</v>
      </c>
      <c r="C1" s="260"/>
      <c r="D1" s="260"/>
      <c r="E1" s="260"/>
      <c r="F1" s="260"/>
      <c r="G1" s="260"/>
      <c r="H1" s="260"/>
      <c r="I1" s="260"/>
      <c r="J1" s="260"/>
    </row>
    <row r="2" spans="2:10" x14ac:dyDescent="0.2">
      <c r="B2" s="260"/>
      <c r="C2" s="260"/>
      <c r="D2" s="260"/>
      <c r="E2" s="260"/>
      <c r="F2" s="260"/>
      <c r="G2" s="260"/>
      <c r="H2" s="260"/>
      <c r="I2" s="260"/>
      <c r="J2" s="260"/>
    </row>
    <row r="3" spans="2:10" x14ac:dyDescent="0.2">
      <c r="B3" s="260"/>
      <c r="C3" s="260"/>
      <c r="D3" s="260"/>
      <c r="E3" s="260"/>
      <c r="F3" s="260"/>
      <c r="G3" s="260"/>
      <c r="H3" s="260"/>
      <c r="I3" s="260"/>
      <c r="J3" s="260"/>
    </row>
    <row r="4" spans="2:10" x14ac:dyDescent="0.2">
      <c r="B4" s="260"/>
      <c r="C4" s="260"/>
      <c r="D4" s="260"/>
      <c r="E4" s="260"/>
      <c r="F4" s="260"/>
      <c r="G4" s="260"/>
      <c r="H4" s="260"/>
      <c r="I4" s="260"/>
      <c r="J4" s="260"/>
    </row>
    <row r="5" spans="2:10" x14ac:dyDescent="0.2">
      <c r="B5" s="260"/>
      <c r="C5" s="260"/>
      <c r="D5" s="260"/>
      <c r="E5" s="260"/>
      <c r="F5" s="260"/>
      <c r="G5" s="260"/>
      <c r="H5" s="260"/>
      <c r="I5" s="260"/>
      <c r="J5" s="260"/>
    </row>
    <row r="8" spans="2:10" x14ac:dyDescent="0.2">
      <c r="B8" s="224" t="s">
        <v>964</v>
      </c>
      <c r="C8" s="68" t="s">
        <v>971</v>
      </c>
      <c r="D8" s="69"/>
      <c r="E8" s="69"/>
      <c r="F8" s="69"/>
      <c r="G8" s="70"/>
    </row>
    <row r="9" spans="2:10" x14ac:dyDescent="0.2">
      <c r="B9" s="71" t="s">
        <v>989</v>
      </c>
      <c r="C9" s="2" t="s">
        <v>901</v>
      </c>
      <c r="D9" s="2" t="s">
        <v>902</v>
      </c>
      <c r="E9" s="2" t="s">
        <v>903</v>
      </c>
      <c r="F9" s="2" t="s">
        <v>904</v>
      </c>
      <c r="G9" s="72" t="s">
        <v>963</v>
      </c>
    </row>
    <row r="10" spans="2:10" x14ac:dyDescent="0.2">
      <c r="B10" s="225" t="s">
        <v>972</v>
      </c>
      <c r="C10" s="82"/>
      <c r="D10" s="82"/>
      <c r="E10" s="82"/>
      <c r="F10" s="82"/>
      <c r="G10" s="226"/>
    </row>
    <row r="11" spans="2:10" x14ac:dyDescent="0.2">
      <c r="B11" s="59" t="s">
        <v>974</v>
      </c>
      <c r="C11" s="82">
        <v>509419</v>
      </c>
      <c r="D11" s="82">
        <v>147852</v>
      </c>
      <c r="E11" s="82">
        <v>95736</v>
      </c>
      <c r="F11" s="82">
        <v>69053</v>
      </c>
      <c r="G11" s="226">
        <v>822060</v>
      </c>
    </row>
    <row r="12" spans="2:10" x14ac:dyDescent="0.2">
      <c r="B12" s="59" t="s">
        <v>975</v>
      </c>
      <c r="C12" s="82">
        <v>576618</v>
      </c>
      <c r="D12" s="82">
        <v>173566</v>
      </c>
      <c r="E12" s="82">
        <v>107338</v>
      </c>
      <c r="F12" s="82">
        <v>82618</v>
      </c>
      <c r="G12" s="226">
        <v>940140</v>
      </c>
    </row>
    <row r="13" spans="2:10" x14ac:dyDescent="0.2">
      <c r="B13" s="59" t="s">
        <v>976</v>
      </c>
      <c r="C13" s="82">
        <v>363694</v>
      </c>
      <c r="D13" s="82">
        <v>103536</v>
      </c>
      <c r="E13" s="82">
        <v>69198</v>
      </c>
      <c r="F13" s="82">
        <v>50574</v>
      </c>
      <c r="G13" s="226">
        <v>587002</v>
      </c>
    </row>
    <row r="14" spans="2:10" x14ac:dyDescent="0.2">
      <c r="B14" s="59" t="s">
        <v>977</v>
      </c>
      <c r="C14" s="82">
        <v>432034</v>
      </c>
      <c r="D14" s="82">
        <v>129264</v>
      </c>
      <c r="E14" s="82">
        <v>80144</v>
      </c>
      <c r="F14" s="82">
        <v>65121</v>
      </c>
      <c r="G14" s="226">
        <v>706563</v>
      </c>
    </row>
    <row r="15" spans="2:10" x14ac:dyDescent="0.2">
      <c r="B15" s="225" t="s">
        <v>973</v>
      </c>
      <c r="C15" s="82"/>
      <c r="D15" s="82"/>
      <c r="E15" s="82"/>
      <c r="F15" s="82"/>
      <c r="G15" s="226"/>
    </row>
    <row r="16" spans="2:10" x14ac:dyDescent="0.2">
      <c r="B16" s="59" t="s">
        <v>974</v>
      </c>
      <c r="C16" s="82">
        <v>530019</v>
      </c>
      <c r="D16" s="82">
        <v>150204</v>
      </c>
      <c r="E16" s="82">
        <v>99778</v>
      </c>
      <c r="F16" s="82">
        <v>75265</v>
      </c>
      <c r="G16" s="226">
        <v>855266</v>
      </c>
    </row>
    <row r="17" spans="2:7" x14ac:dyDescent="0.2">
      <c r="B17" s="59" t="s">
        <v>975</v>
      </c>
      <c r="C17" s="82">
        <v>596502</v>
      </c>
      <c r="D17" s="82">
        <v>176338</v>
      </c>
      <c r="E17" s="82">
        <v>109811</v>
      </c>
      <c r="F17" s="82">
        <v>82631</v>
      </c>
      <c r="G17" s="226">
        <v>965282</v>
      </c>
    </row>
    <row r="18" spans="2:7" x14ac:dyDescent="0.2">
      <c r="B18" s="60" t="s">
        <v>963</v>
      </c>
      <c r="C18" s="46">
        <v>3008286</v>
      </c>
      <c r="D18" s="46">
        <v>880760</v>
      </c>
      <c r="E18" s="46">
        <v>562005</v>
      </c>
      <c r="F18" s="46">
        <v>425262</v>
      </c>
      <c r="G18" s="47">
        <v>4876313</v>
      </c>
    </row>
    <row r="19" spans="2:7" x14ac:dyDescent="0.2">
      <c r="B19"/>
      <c r="C19"/>
      <c r="D19"/>
      <c r="E19"/>
      <c r="F19"/>
      <c r="G19"/>
    </row>
    <row r="20" spans="2:7" x14ac:dyDescent="0.2">
      <c r="B20"/>
      <c r="C20"/>
      <c r="D20"/>
      <c r="E20"/>
      <c r="F20"/>
      <c r="G20"/>
    </row>
    <row r="21" spans="2:7" x14ac:dyDescent="0.2">
      <c r="B21"/>
      <c r="C21"/>
      <c r="D21"/>
      <c r="E21"/>
      <c r="F21"/>
      <c r="G21"/>
    </row>
    <row r="22" spans="2:7" x14ac:dyDescent="0.2">
      <c r="B22"/>
      <c r="C22"/>
      <c r="D22"/>
      <c r="E22"/>
      <c r="F22"/>
      <c r="G22"/>
    </row>
    <row r="23" spans="2:7" x14ac:dyDescent="0.2">
      <c r="B23"/>
      <c r="C23"/>
      <c r="D23"/>
      <c r="E23"/>
      <c r="F23"/>
      <c r="G23"/>
    </row>
    <row r="24" spans="2:7" x14ac:dyDescent="0.2">
      <c r="B24"/>
      <c r="C24"/>
      <c r="D24"/>
      <c r="E24"/>
      <c r="F24"/>
      <c r="G24"/>
    </row>
    <row r="25" spans="2:7" x14ac:dyDescent="0.2">
      <c r="B25"/>
      <c r="C25"/>
      <c r="D25"/>
      <c r="E25"/>
      <c r="F25"/>
      <c r="G25"/>
    </row>
    <row r="26" spans="2:7" x14ac:dyDescent="0.2">
      <c r="B26"/>
      <c r="C26"/>
      <c r="D26"/>
      <c r="E26"/>
      <c r="F26"/>
      <c r="G26"/>
    </row>
    <row r="27" spans="2:7" x14ac:dyDescent="0.2">
      <c r="B27"/>
      <c r="C27"/>
      <c r="D27"/>
      <c r="E27"/>
      <c r="F27"/>
      <c r="G27"/>
    </row>
    <row r="28" spans="2:7" x14ac:dyDescent="0.2">
      <c r="B28"/>
      <c r="C28"/>
      <c r="D28"/>
      <c r="E28"/>
      <c r="F28"/>
      <c r="G28"/>
    </row>
    <row r="29" spans="2:7" x14ac:dyDescent="0.2">
      <c r="B29"/>
      <c r="C29"/>
      <c r="D29"/>
      <c r="E29"/>
      <c r="F29"/>
      <c r="G29"/>
    </row>
    <row r="30" spans="2:7" x14ac:dyDescent="0.2">
      <c r="B30"/>
      <c r="C30"/>
      <c r="D30"/>
      <c r="E30"/>
      <c r="F30"/>
      <c r="G30"/>
    </row>
    <row r="31" spans="2:7" x14ac:dyDescent="0.2">
      <c r="B31"/>
      <c r="C31"/>
      <c r="D31"/>
      <c r="E31"/>
      <c r="F31"/>
      <c r="G31"/>
    </row>
    <row r="32" spans="2:7" x14ac:dyDescent="0.2">
      <c r="B32"/>
      <c r="C32"/>
      <c r="D32"/>
      <c r="E32"/>
      <c r="F32"/>
      <c r="G32"/>
    </row>
    <row r="33" spans="2:24" x14ac:dyDescent="0.2">
      <c r="B33"/>
      <c r="C33"/>
      <c r="D33"/>
      <c r="E33"/>
      <c r="F33"/>
      <c r="G33"/>
    </row>
    <row r="34" spans="2:24" x14ac:dyDescent="0.2">
      <c r="B34"/>
      <c r="C34"/>
      <c r="D34"/>
      <c r="E34"/>
      <c r="F34"/>
      <c r="G34"/>
    </row>
    <row r="35" spans="2:24" x14ac:dyDescent="0.2">
      <c r="B35"/>
      <c r="C35"/>
      <c r="D35"/>
      <c r="E35"/>
      <c r="F35"/>
      <c r="G35"/>
    </row>
    <row r="36" spans="2:24" x14ac:dyDescent="0.2">
      <c r="B36"/>
      <c r="C36"/>
      <c r="D36"/>
      <c r="E36"/>
      <c r="F36"/>
      <c r="G36"/>
    </row>
    <row r="37" spans="2:24" ht="12.75" customHeight="1" x14ac:dyDescent="0.2">
      <c r="B37"/>
      <c r="C37"/>
      <c r="D37"/>
      <c r="E37"/>
      <c r="F37"/>
      <c r="G37"/>
      <c r="I37" s="246" t="s">
        <v>1020</v>
      </c>
      <c r="J37" s="246"/>
      <c r="K37" s="246"/>
      <c r="L37" s="246"/>
      <c r="M37" s="246"/>
      <c r="N37" s="246"/>
      <c r="O37" s="246"/>
      <c r="P37" s="246"/>
      <c r="Q37" s="246"/>
      <c r="R37" s="246"/>
      <c r="S37" s="246"/>
      <c r="T37" s="246"/>
      <c r="U37" s="246"/>
      <c r="V37" s="246"/>
      <c r="W37" s="246"/>
      <c r="X37" s="246"/>
    </row>
    <row r="38" spans="2:24" ht="12.75" customHeight="1" x14ac:dyDescent="0.2">
      <c r="B38"/>
      <c r="C38"/>
      <c r="D38"/>
      <c r="E38"/>
      <c r="F38"/>
      <c r="G38"/>
      <c r="I38" s="246"/>
      <c r="J38" s="246"/>
      <c r="K38" s="246"/>
      <c r="L38" s="246"/>
      <c r="M38" s="246"/>
      <c r="N38" s="246"/>
      <c r="O38" s="246"/>
      <c r="P38" s="246"/>
      <c r="Q38" s="246"/>
      <c r="R38" s="246"/>
      <c r="S38" s="246"/>
      <c r="T38" s="246"/>
      <c r="U38" s="246"/>
      <c r="V38" s="246"/>
      <c r="W38" s="246"/>
      <c r="X38" s="246"/>
    </row>
    <row r="39" spans="2:24" x14ac:dyDescent="0.2">
      <c r="B39"/>
      <c r="C39"/>
      <c r="D39"/>
      <c r="E39"/>
      <c r="F39"/>
      <c r="G39"/>
      <c r="I39" s="246"/>
      <c r="J39" s="246"/>
      <c r="K39" s="246"/>
      <c r="L39" s="246"/>
      <c r="M39" s="246"/>
      <c r="N39" s="246"/>
      <c r="O39" s="246"/>
      <c r="P39" s="246"/>
      <c r="Q39" s="246"/>
      <c r="R39" s="246"/>
      <c r="S39" s="246"/>
      <c r="T39" s="246"/>
      <c r="U39" s="246"/>
      <c r="V39" s="246"/>
      <c r="W39" s="246"/>
      <c r="X39" s="246"/>
    </row>
    <row r="40" spans="2:24" x14ac:dyDescent="0.2">
      <c r="B40"/>
      <c r="C40"/>
      <c r="D40"/>
      <c r="E40"/>
      <c r="F40"/>
      <c r="G40"/>
      <c r="W40"/>
      <c r="X40"/>
    </row>
    <row r="41" spans="2:24" x14ac:dyDescent="0.2">
      <c r="B41"/>
      <c r="C41"/>
      <c r="D41"/>
      <c r="E41"/>
      <c r="F41"/>
      <c r="G41"/>
    </row>
    <row r="42" spans="2:24" ht="12.75" customHeight="1" x14ac:dyDescent="0.2">
      <c r="B42"/>
      <c r="C42"/>
      <c r="D42"/>
      <c r="E42"/>
      <c r="F42"/>
      <c r="G42"/>
    </row>
    <row r="43" spans="2:24" ht="13.5" thickBot="1" x14ac:dyDescent="0.25">
      <c r="B43"/>
      <c r="C43"/>
      <c r="D43"/>
      <c r="E43"/>
      <c r="F43"/>
      <c r="G43"/>
      <c r="I43" s="265" t="s">
        <v>978</v>
      </c>
      <c r="J43" s="265"/>
      <c r="K43" s="265"/>
      <c r="M43" s="266" t="s">
        <v>993</v>
      </c>
      <c r="N43" s="266"/>
      <c r="O43" s="266"/>
      <c r="P43" s="266"/>
      <c r="R43" s="253" t="s">
        <v>994</v>
      </c>
      <c r="S43" s="253"/>
      <c r="T43" s="253"/>
      <c r="U43" s="254"/>
      <c r="W43" s="246" t="s">
        <v>1005</v>
      </c>
      <c r="X43" s="246"/>
    </row>
    <row r="44" spans="2:24" ht="13.5" thickTop="1" x14ac:dyDescent="0.2">
      <c r="B44"/>
      <c r="C44"/>
      <c r="D44"/>
      <c r="E44"/>
      <c r="F44"/>
      <c r="G44"/>
      <c r="I44" s="10" t="s">
        <v>980</v>
      </c>
      <c r="J44" s="2" t="s">
        <v>979</v>
      </c>
      <c r="K44" s="73" t="s">
        <v>987</v>
      </c>
      <c r="L44" s="14"/>
      <c r="M44" s="2" t="s">
        <v>980</v>
      </c>
      <c r="N44" s="74" t="s">
        <v>982</v>
      </c>
      <c r="O44" s="14" t="s">
        <v>983</v>
      </c>
      <c r="P44" s="14" t="s">
        <v>984</v>
      </c>
      <c r="Q44" s="14"/>
      <c r="R44" s="2" t="s">
        <v>980</v>
      </c>
      <c r="S44" s="74" t="s">
        <v>982</v>
      </c>
      <c r="T44" s="14" t="s">
        <v>985</v>
      </c>
      <c r="U44" s="14" t="s">
        <v>986</v>
      </c>
      <c r="W44" s="246"/>
      <c r="X44" s="246"/>
    </row>
    <row r="45" spans="2:24" x14ac:dyDescent="0.2">
      <c r="B45"/>
      <c r="C45"/>
      <c r="D45"/>
      <c r="E45"/>
      <c r="F45"/>
      <c r="G45"/>
      <c r="I45" s="2" t="s">
        <v>901</v>
      </c>
      <c r="J45" s="52">
        <f>$E76 - $D76</f>
        <v>-212924</v>
      </c>
      <c r="K45" s="75">
        <f>($E76 / $D76)-1</f>
        <v>-0.36926353322303496</v>
      </c>
      <c r="L45" s="75"/>
      <c r="M45" s="2" t="s">
        <v>901</v>
      </c>
      <c r="N45" s="76">
        <f>($F76 / $E76) -1</f>
        <v>0.18790521702310192</v>
      </c>
      <c r="O45" s="75">
        <f>$G76 / $F76 -1</f>
        <v>0.22679927968632096</v>
      </c>
      <c r="P45" s="75">
        <f>$H76 / $G76 -1</f>
        <v>0.12543512591058059</v>
      </c>
      <c r="Q45" s="75"/>
      <c r="R45" s="2" t="s">
        <v>901</v>
      </c>
      <c r="S45" s="76">
        <f>($F76 / $E76) -1</f>
        <v>0.18790521702310192</v>
      </c>
      <c r="T45" s="77">
        <f>$N45 + $O45</f>
        <v>0.41470449670942289</v>
      </c>
      <c r="U45" s="77">
        <f>$N45 + $O45 + $P45</f>
        <v>0.54013962262000348</v>
      </c>
      <c r="W45" s="246"/>
      <c r="X45" s="246"/>
    </row>
    <row r="46" spans="2:24" x14ac:dyDescent="0.2">
      <c r="B46"/>
      <c r="C46"/>
      <c r="D46"/>
      <c r="E46"/>
      <c r="F46"/>
      <c r="G46"/>
      <c r="I46" s="2" t="s">
        <v>902</v>
      </c>
      <c r="J46" s="52">
        <f>$E77 - $D77</f>
        <v>-70030</v>
      </c>
      <c r="K46" s="75">
        <f>($E77 / $D77)-1</f>
        <v>-0.40347763962988148</v>
      </c>
      <c r="L46" s="75"/>
      <c r="M46" s="2" t="s">
        <v>902</v>
      </c>
      <c r="N46" s="76">
        <f>($F77 / $E77) -1</f>
        <v>0.24849327770051</v>
      </c>
      <c r="O46" s="75">
        <f>$G77 / $F77 -1</f>
        <v>0.16199405867062766</v>
      </c>
      <c r="P46" s="75">
        <f>$H77 / $G77 -1</f>
        <v>0.17399004021197828</v>
      </c>
      <c r="Q46" s="75"/>
      <c r="R46" s="2" t="s">
        <v>902</v>
      </c>
      <c r="S46" s="76">
        <f>($F77 / $E77) -1</f>
        <v>0.24849327770051</v>
      </c>
      <c r="T46" s="77">
        <f>$N46 + $O46</f>
        <v>0.41048733637113766</v>
      </c>
      <c r="U46" s="77">
        <f>$N46 + $O46 + $P46</f>
        <v>0.58447737658311594</v>
      </c>
      <c r="W46" s="246"/>
      <c r="X46" s="246"/>
    </row>
    <row r="47" spans="2:24" x14ac:dyDescent="0.2">
      <c r="B47"/>
      <c r="C47"/>
      <c r="D47"/>
      <c r="E47"/>
      <c r="F47"/>
      <c r="G47"/>
      <c r="I47" s="2" t="s">
        <v>903</v>
      </c>
      <c r="J47" s="52">
        <f>$E78 - $D78</f>
        <v>-38140</v>
      </c>
      <c r="K47" s="75">
        <f>($E78 / $D78)-1</f>
        <v>-0.35532616594309563</v>
      </c>
      <c r="L47" s="75"/>
      <c r="M47" s="2" t="s">
        <v>903</v>
      </c>
      <c r="N47" s="76">
        <f>($F78 / $E78) -1</f>
        <v>0.15818376253648947</v>
      </c>
      <c r="O47" s="75">
        <f>$G78 / $F78 -1</f>
        <v>0.2449840287482532</v>
      </c>
      <c r="P47" s="75">
        <f>$H78 / $G78 -1</f>
        <v>0.10055322816652978</v>
      </c>
      <c r="Q47" s="75"/>
      <c r="R47" s="2" t="s">
        <v>903</v>
      </c>
      <c r="S47" s="76">
        <f>($F78 / $E78) -1</f>
        <v>0.15818376253648947</v>
      </c>
      <c r="T47" s="77">
        <f>$N47 + $O47</f>
        <v>0.40316779128474267</v>
      </c>
      <c r="U47" s="77">
        <f>$N47 + $O47 + $P47</f>
        <v>0.50372101945127246</v>
      </c>
      <c r="W47" s="246"/>
      <c r="X47" s="246"/>
    </row>
    <row r="48" spans="2:24" ht="12.75" customHeight="1" x14ac:dyDescent="0.2">
      <c r="B48"/>
      <c r="C48"/>
      <c r="D48"/>
      <c r="E48"/>
      <c r="F48"/>
      <c r="G48"/>
      <c r="I48" s="2" t="s">
        <v>904</v>
      </c>
      <c r="J48" s="52">
        <f>$E79 - $D79</f>
        <v>-32044</v>
      </c>
      <c r="K48" s="75">
        <f>($E79 / $D79)-1</f>
        <v>-0.38785736764385481</v>
      </c>
      <c r="L48" s="75"/>
      <c r="M48" s="2" t="s">
        <v>904</v>
      </c>
      <c r="N48" s="76">
        <f>($F79 / $E79) -1</f>
        <v>0.28763791671609917</v>
      </c>
      <c r="O48" s="75">
        <f>$G79 / $F79 -1</f>
        <v>0.15577156370448852</v>
      </c>
      <c r="P48" s="75">
        <f>$H79 / $G79 -1</f>
        <v>9.7867534710688986E-2</v>
      </c>
      <c r="Q48" s="75"/>
      <c r="R48" s="2" t="s">
        <v>904</v>
      </c>
      <c r="S48" s="76">
        <f>($F79 / $E79) -1</f>
        <v>0.28763791671609917</v>
      </c>
      <c r="T48" s="77">
        <f>$N48 + $O48</f>
        <v>0.4434094804205877</v>
      </c>
      <c r="U48" s="77">
        <f>$N48 + $O48 + $P48</f>
        <v>0.54127701513127668</v>
      </c>
      <c r="W48" s="246"/>
      <c r="X48" s="246"/>
    </row>
    <row r="49" spans="2:24" x14ac:dyDescent="0.2">
      <c r="B49"/>
      <c r="C49"/>
      <c r="D49"/>
      <c r="E49"/>
      <c r="F49"/>
      <c r="G49"/>
      <c r="I49" s="13" t="s">
        <v>988</v>
      </c>
      <c r="J49" s="52">
        <f>SUBTOTAL(109,SeasonalDrop[Amount])</f>
        <v>-353138</v>
      </c>
      <c r="K49" s="78">
        <f>($E80 / $D80)-1</f>
        <v>-0.37562277958601908</v>
      </c>
      <c r="L49" s="75"/>
      <c r="M49" s="13" t="s">
        <v>988</v>
      </c>
      <c r="N49" s="76">
        <f>($F80 / $E80) -1</f>
        <v>0.20368073703326384</v>
      </c>
      <c r="O49" s="79">
        <f>$G80 / $F80 -1</f>
        <v>0.21045964761811753</v>
      </c>
      <c r="P49" s="78">
        <f>$H80 / $G80 -1</f>
        <v>0.12863366484812921</v>
      </c>
      <c r="Q49" s="75"/>
      <c r="R49" s="13" t="s">
        <v>988</v>
      </c>
      <c r="S49" s="76">
        <f>($F80 / $E80) -1</f>
        <v>0.20368073703326384</v>
      </c>
      <c r="T49" s="75">
        <f>$N49 + $O49</f>
        <v>0.41414038465138137</v>
      </c>
      <c r="U49" s="77">
        <f>$N49 + $O49 + $P49</f>
        <v>0.54277404949951058</v>
      </c>
      <c r="W49" s="246"/>
      <c r="X49" s="246"/>
    </row>
    <row r="50" spans="2:24" ht="12.75" customHeight="1" x14ac:dyDescent="0.2">
      <c r="B50"/>
      <c r="C50"/>
      <c r="D50"/>
      <c r="E50"/>
      <c r="F50"/>
      <c r="G50"/>
      <c r="W50"/>
      <c r="X50"/>
    </row>
    <row r="51" spans="2:24" ht="15" x14ac:dyDescent="0.25">
      <c r="B51"/>
      <c r="C51"/>
      <c r="D51"/>
      <c r="E51"/>
      <c r="F51"/>
      <c r="G51"/>
      <c r="I51" s="90" t="s">
        <v>998</v>
      </c>
      <c r="J51" s="91" t="s">
        <v>987</v>
      </c>
      <c r="K51" s="92" t="s">
        <v>982</v>
      </c>
      <c r="L51" s="92" t="s">
        <v>983</v>
      </c>
      <c r="M51" s="92" t="s">
        <v>984</v>
      </c>
      <c r="N51" s="93" t="s">
        <v>999</v>
      </c>
      <c r="O51" s="93" t="s">
        <v>985</v>
      </c>
      <c r="P51" s="94" t="s">
        <v>986</v>
      </c>
      <c r="R51" s="246" t="s">
        <v>1000</v>
      </c>
      <c r="S51" s="246"/>
      <c r="T51" s="246"/>
      <c r="U51" s="246"/>
      <c r="V51" s="246"/>
      <c r="W51" s="246"/>
      <c r="X51" s="246"/>
    </row>
    <row r="52" spans="2:24" ht="15" x14ac:dyDescent="0.25">
      <c r="B52"/>
      <c r="C52"/>
      <c r="D52"/>
      <c r="E52"/>
      <c r="F52"/>
      <c r="G52"/>
      <c r="I52" s="88" t="s">
        <v>920</v>
      </c>
      <c r="J52" s="83">
        <f>AVERAGE(SeasonalDrop[Q2-Q3 %])</f>
        <v>-0.37898117660996672</v>
      </c>
      <c r="K52" s="84">
        <f>AVERAGE(Seasonal_Increase[Q3-Q4 %])</f>
        <v>0.22055504349405014</v>
      </c>
      <c r="L52" s="84">
        <f>AVERAGE(Seasonal_Increase[Q4-Q1 %])</f>
        <v>0.19738723270242259</v>
      </c>
      <c r="M52" s="84">
        <f>AVERAGE(Seasonal_Increase[Q1-Q2 %])</f>
        <v>0.12446148224994441</v>
      </c>
      <c r="N52" s="85">
        <f>AVERAGE(Seasonal_Increase_1[Q3-Q4 %])</f>
        <v>0.22055504349405014</v>
      </c>
      <c r="O52" s="85">
        <f>AVERAGE(Seasonal_Increase_1[Q3-Q4-Q1 %])</f>
        <v>0.41794227619647273</v>
      </c>
      <c r="P52" s="89">
        <f>AVERAGE(Seasonal_Increase_1[Q3-Q4-Q1-Q2 %])</f>
        <v>0.54240375844641719</v>
      </c>
      <c r="R52" s="246"/>
      <c r="S52" s="246"/>
      <c r="T52" s="246"/>
      <c r="U52" s="246"/>
      <c r="V52" s="246"/>
      <c r="W52" s="246"/>
      <c r="X52" s="246"/>
    </row>
    <row r="53" spans="2:24" ht="15" x14ac:dyDescent="0.25">
      <c r="B53"/>
      <c r="C53"/>
      <c r="D53"/>
      <c r="E53"/>
      <c r="F53"/>
      <c r="G53"/>
      <c r="I53" s="88" t="s">
        <v>997</v>
      </c>
      <c r="J53" s="83">
        <f>MEDIAN(SeasonalDrop[Q2-Q3 %])</f>
        <v>-0.37856045043344488</v>
      </c>
      <c r="K53" s="84">
        <f>MEDIAN(Seasonal_Increase[Q3-Q4 %])</f>
        <v>0.21819924736180596</v>
      </c>
      <c r="L53" s="84">
        <f>MEDIAN(Seasonal_Increase[Q4-Q1 %])</f>
        <v>0.19439666917847431</v>
      </c>
      <c r="M53" s="84">
        <f>MEDIAN(Seasonal_Increase[Q1-Q2 %])</f>
        <v>0.11299417703855519</v>
      </c>
      <c r="N53" s="85">
        <f>MEDIAN(Seasonal_Increase_1[Q3-Q4 %])</f>
        <v>0.21819924736180596</v>
      </c>
      <c r="O53" s="85">
        <f>MEDIAN(Seasonal_Increase_1[Q3-Q4-Q1 %])</f>
        <v>0.41259591654028027</v>
      </c>
      <c r="P53" s="89">
        <f>MEDIAN(Seasonal_Increase_1[Q3-Q4-Q1-Q2 %])</f>
        <v>0.54070831887564008</v>
      </c>
      <c r="R53" s="246"/>
      <c r="S53" s="246"/>
      <c r="T53" s="246"/>
      <c r="U53" s="246"/>
      <c r="V53" s="246"/>
      <c r="W53" s="246"/>
      <c r="X53" s="246"/>
    </row>
    <row r="54" spans="2:24" ht="15" x14ac:dyDescent="0.25">
      <c r="B54"/>
      <c r="C54"/>
      <c r="D54"/>
      <c r="E54"/>
      <c r="F54"/>
      <c r="G54"/>
      <c r="I54" s="95" t="s">
        <v>924</v>
      </c>
      <c r="J54" s="96">
        <f>ABS(MIN(SeasonalDrop[Q2-Q3 %]) - MAX(SeasonalDrop[Q2-Q3 %]))</f>
        <v>4.8151473686785851E-2</v>
      </c>
      <c r="K54" s="97">
        <f>MAX(Seasonal_Increase[Q3-Q4 %]) - MIN(Seasonal_Increase[Q3-Q4 %])</f>
        <v>0.1294541541796097</v>
      </c>
      <c r="L54" s="97">
        <f>MAX(Seasonal_Increase[Q4-Q1 %]) - MIN(Seasonal_Increase[Q4-Q1 %])</f>
        <v>8.9212465043764677E-2</v>
      </c>
      <c r="M54" s="97">
        <f>MAX(Seasonal_Increase[Q1-Q2 %]) - MIN(Seasonal_Increase[Q1-Q2 %])</f>
        <v>7.6122505501289295E-2</v>
      </c>
      <c r="N54" s="98">
        <f>MAX(Seasonal_Increase_1[Q3-Q4 %]) - MIN(Seasonal_Increase_1[Q3-Q4 %])</f>
        <v>0.1294541541796097</v>
      </c>
      <c r="O54" s="98">
        <f>MAX(Seasonal_Increase_1[Q3-Q4-Q1 %]) - MIN(Seasonal_Increase_1[Q3-Q4-Q1 %])</f>
        <v>4.0241689135845027E-2</v>
      </c>
      <c r="P54" s="99">
        <f>MAX(Seasonal_Increase_1[Q3-Q4-Q1-Q2 %]) - MIN(Seasonal_Increase_1[Q3-Q4-Q1-Q2 %])</f>
        <v>8.0756357131843481E-2</v>
      </c>
      <c r="R54" s="246"/>
      <c r="S54" s="246"/>
      <c r="T54" s="246"/>
      <c r="U54" s="246"/>
      <c r="V54" s="246"/>
      <c r="W54" s="246"/>
      <c r="X54" s="246"/>
    </row>
    <row r="55" spans="2:24" x14ac:dyDescent="0.2">
      <c r="B55"/>
      <c r="C55"/>
      <c r="D55"/>
      <c r="E55"/>
      <c r="F55"/>
      <c r="G55"/>
    </row>
    <row r="56" spans="2:24" ht="12.75" customHeight="1" x14ac:dyDescent="0.2">
      <c r="B56"/>
      <c r="C56"/>
      <c r="D56"/>
      <c r="E56"/>
      <c r="F56"/>
      <c r="G56"/>
      <c r="I56" s="252" t="s">
        <v>1021</v>
      </c>
      <c r="J56" s="252"/>
      <c r="K56" s="252"/>
      <c r="L56" s="252"/>
      <c r="M56" s="252"/>
      <c r="N56" s="252"/>
      <c r="O56" s="252"/>
      <c r="P56" s="252"/>
      <c r="Q56" s="252"/>
      <c r="R56" s="252"/>
      <c r="S56" s="252"/>
      <c r="T56" s="252"/>
      <c r="U56" s="252"/>
      <c r="V56" s="252"/>
      <c r="W56" s="252"/>
      <c r="X56" s="252"/>
    </row>
    <row r="57" spans="2:24" x14ac:dyDescent="0.2">
      <c r="B57"/>
      <c r="C57"/>
      <c r="D57"/>
      <c r="E57"/>
      <c r="F57"/>
      <c r="G57"/>
      <c r="I57" s="252"/>
      <c r="J57" s="252"/>
      <c r="K57" s="252"/>
      <c r="L57" s="252"/>
      <c r="M57" s="252"/>
      <c r="N57" s="252"/>
      <c r="O57" s="252"/>
      <c r="P57" s="252"/>
      <c r="Q57" s="252"/>
      <c r="R57" s="252"/>
      <c r="S57" s="252"/>
      <c r="T57" s="252"/>
      <c r="U57" s="252"/>
      <c r="V57" s="252"/>
      <c r="W57" s="252"/>
      <c r="X57" s="252"/>
    </row>
    <row r="59" spans="2:24" ht="13.5" thickBot="1" x14ac:dyDescent="0.25">
      <c r="B59" s="81"/>
      <c r="C59" s="81"/>
      <c r="D59" s="81"/>
      <c r="E59" s="81"/>
      <c r="F59" s="81"/>
      <c r="G59" s="81"/>
    </row>
    <row r="60" spans="2:24" x14ac:dyDescent="0.2">
      <c r="J60" s="52"/>
    </row>
    <row r="61" spans="2:24" x14ac:dyDescent="0.2">
      <c r="B61" s="267" t="s">
        <v>992</v>
      </c>
      <c r="C61" s="267"/>
      <c r="D61" s="267"/>
      <c r="E61" s="267"/>
      <c r="F61" s="267"/>
      <c r="G61" s="267"/>
    </row>
    <row r="62" spans="2:24" x14ac:dyDescent="0.2">
      <c r="B62" s="267"/>
      <c r="C62" s="267"/>
      <c r="D62" s="267"/>
      <c r="E62" s="267"/>
      <c r="F62" s="267"/>
      <c r="G62" s="267"/>
    </row>
    <row r="63" spans="2:24" x14ac:dyDescent="0.2">
      <c r="B63" s="267"/>
      <c r="C63" s="267"/>
      <c r="D63" s="267"/>
      <c r="E63" s="267"/>
      <c r="F63" s="267"/>
      <c r="G63" s="267"/>
    </row>
    <row r="64" spans="2:24" x14ac:dyDescent="0.2">
      <c r="B64" s="267"/>
      <c r="C64" s="267"/>
      <c r="D64" s="267"/>
      <c r="E64" s="267"/>
      <c r="F64" s="267"/>
      <c r="G64" s="267"/>
    </row>
    <row r="66" spans="2:24" ht="12.75" customHeight="1" x14ac:dyDescent="0.75">
      <c r="J66" s="123"/>
      <c r="K66" s="123"/>
      <c r="L66" s="123"/>
      <c r="N66" s="264" t="s">
        <v>1018</v>
      </c>
      <c r="O66" s="264"/>
      <c r="P66" s="264"/>
      <c r="Q66" s="264"/>
      <c r="R66" s="264"/>
      <c r="S66" s="264"/>
      <c r="T66" s="264"/>
      <c r="U66" s="264"/>
      <c r="V66" s="264"/>
      <c r="W66" s="264"/>
      <c r="X66" s="264"/>
    </row>
    <row r="67" spans="2:24" ht="12.75" customHeight="1" x14ac:dyDescent="0.75">
      <c r="I67" s="123"/>
      <c r="J67" s="123"/>
      <c r="K67" s="123"/>
      <c r="L67" s="123"/>
      <c r="N67" s="264"/>
      <c r="O67" s="264"/>
      <c r="P67" s="264"/>
      <c r="Q67" s="264"/>
      <c r="R67" s="264"/>
      <c r="S67" s="264"/>
      <c r="T67" s="264"/>
      <c r="U67" s="264"/>
      <c r="V67" s="264"/>
      <c r="W67" s="264"/>
      <c r="X67" s="264"/>
    </row>
    <row r="68" spans="2:24" ht="12.75" customHeight="1" x14ac:dyDescent="0.75">
      <c r="I68" s="123"/>
      <c r="J68" s="123"/>
      <c r="K68" s="123"/>
      <c r="L68" s="123"/>
      <c r="N68" s="264"/>
      <c r="O68" s="264"/>
      <c r="P68" s="264"/>
      <c r="Q68" s="264"/>
      <c r="R68" s="264"/>
      <c r="S68" s="264"/>
      <c r="T68" s="264"/>
      <c r="U68" s="264"/>
      <c r="V68" s="264"/>
      <c r="W68" s="264"/>
      <c r="X68" s="264"/>
    </row>
    <row r="69" spans="2:24" ht="12.75" customHeight="1" x14ac:dyDescent="0.75">
      <c r="I69" s="123"/>
      <c r="J69" s="123"/>
      <c r="K69" s="123"/>
      <c r="L69" s="123"/>
      <c r="N69" s="264"/>
      <c r="O69" s="264"/>
      <c r="P69" s="264"/>
      <c r="Q69" s="264"/>
      <c r="R69" s="264"/>
      <c r="S69" s="264"/>
      <c r="T69" s="264"/>
      <c r="U69" s="264"/>
      <c r="V69" s="264"/>
      <c r="W69" s="264"/>
      <c r="X69" s="264"/>
    </row>
    <row r="70" spans="2:24" ht="12.75" customHeight="1" x14ac:dyDescent="0.75">
      <c r="I70" s="123"/>
      <c r="J70" s="123"/>
      <c r="K70" s="123"/>
      <c r="L70" s="123"/>
      <c r="N70" s="264"/>
      <c r="O70" s="264"/>
      <c r="P70" s="264"/>
      <c r="Q70" s="264"/>
      <c r="R70" s="264"/>
      <c r="S70" s="264"/>
      <c r="T70" s="264"/>
      <c r="U70" s="264"/>
      <c r="V70" s="264"/>
      <c r="W70" s="264"/>
      <c r="X70" s="264"/>
    </row>
    <row r="73" spans="2:24" ht="13.5" thickBot="1" x14ac:dyDescent="0.25">
      <c r="B73" s="80" t="s">
        <v>964</v>
      </c>
      <c r="C73" s="68" t="s">
        <v>971</v>
      </c>
      <c r="D73" s="69"/>
      <c r="E73" s="69"/>
      <c r="F73" s="69"/>
      <c r="G73" s="69"/>
      <c r="H73" s="69"/>
      <c r="I73" s="70"/>
    </row>
    <row r="74" spans="2:24" ht="15" thickBot="1" x14ac:dyDescent="0.25">
      <c r="B74" s="7"/>
      <c r="C74" s="2" t="s">
        <v>972</v>
      </c>
      <c r="G74" s="2" t="s">
        <v>973</v>
      </c>
      <c r="I74" s="14" t="s">
        <v>963</v>
      </c>
      <c r="J74" s="261" t="s">
        <v>1012</v>
      </c>
      <c r="K74" s="262"/>
      <c r="L74" s="262"/>
      <c r="M74" s="263"/>
      <c r="N74" s="261" t="s">
        <v>1022</v>
      </c>
      <c r="O74" s="262"/>
      <c r="P74" s="262"/>
      <c r="Q74" s="263"/>
      <c r="S74" s="246" t="s">
        <v>1026</v>
      </c>
      <c r="T74" s="246"/>
      <c r="U74" s="246"/>
    </row>
    <row r="75" spans="2:24" ht="13.5" thickTop="1" x14ac:dyDescent="0.2">
      <c r="B75" s="71" t="s">
        <v>980</v>
      </c>
      <c r="C75" s="14" t="s">
        <v>974</v>
      </c>
      <c r="D75" s="14" t="s">
        <v>975</v>
      </c>
      <c r="E75" s="14" t="s">
        <v>976</v>
      </c>
      <c r="F75" s="14" t="s">
        <v>977</v>
      </c>
      <c r="G75" s="14" t="s">
        <v>974</v>
      </c>
      <c r="H75" s="14" t="s">
        <v>975</v>
      </c>
      <c r="J75" s="103" t="s">
        <v>1010</v>
      </c>
      <c r="K75" s="73" t="s">
        <v>1006</v>
      </c>
      <c r="L75" s="73" t="s">
        <v>1011</v>
      </c>
      <c r="M75" s="109" t="s">
        <v>1007</v>
      </c>
      <c r="N75" s="100" t="s">
        <v>1013</v>
      </c>
      <c r="O75" s="73" t="s">
        <v>1008</v>
      </c>
      <c r="P75" s="73" t="s">
        <v>1014</v>
      </c>
      <c r="Q75" s="104" t="s">
        <v>1009</v>
      </c>
      <c r="S75" s="246"/>
      <c r="T75" s="246"/>
      <c r="U75" s="246"/>
    </row>
    <row r="76" spans="2:24" x14ac:dyDescent="0.2">
      <c r="B76" s="59" t="s">
        <v>901</v>
      </c>
      <c r="C76" s="52">
        <v>509419</v>
      </c>
      <c r="D76" s="52">
        <v>576618</v>
      </c>
      <c r="E76" s="52">
        <v>363694</v>
      </c>
      <c r="F76" s="52">
        <v>432034</v>
      </c>
      <c r="G76" s="52">
        <v>530019</v>
      </c>
      <c r="H76" s="52">
        <v>596502</v>
      </c>
      <c r="I76" s="52">
        <v>3008286</v>
      </c>
      <c r="J76" s="105">
        <f>$G76-$C76</f>
        <v>20600</v>
      </c>
      <c r="K76" s="75">
        <f>($G76 / $C76) -1</f>
        <v>4.0438224722674221E-2</v>
      </c>
      <c r="L76" s="52">
        <f>$H76 - $D76</f>
        <v>19884</v>
      </c>
      <c r="M76" s="101">
        <f>($H76 / $D76) -1</f>
        <v>3.4483835051975387E-2</v>
      </c>
      <c r="N76" s="105">
        <f>$D76 - $C76</f>
        <v>67199</v>
      </c>
      <c r="O76" s="75">
        <f>($D76 / $C76) - 1</f>
        <v>0.13191302248247516</v>
      </c>
      <c r="P76" s="52">
        <f>$H76 - $G76</f>
        <v>66483</v>
      </c>
      <c r="Q76" s="101">
        <f>($H76 / $G76) - 1</f>
        <v>0.12543512591058059</v>
      </c>
      <c r="S76" s="246"/>
      <c r="T76" s="246"/>
      <c r="U76" s="246"/>
    </row>
    <row r="77" spans="2:24" x14ac:dyDescent="0.2">
      <c r="B77" s="59" t="s">
        <v>902</v>
      </c>
      <c r="C77" s="52">
        <v>147852</v>
      </c>
      <c r="D77" s="52">
        <v>173566</v>
      </c>
      <c r="E77" s="52">
        <v>103536</v>
      </c>
      <c r="F77" s="52">
        <v>129264</v>
      </c>
      <c r="G77" s="52">
        <v>150204</v>
      </c>
      <c r="H77" s="52">
        <v>176338</v>
      </c>
      <c r="I77" s="52">
        <v>880760</v>
      </c>
      <c r="J77" s="105">
        <f>$G77-$C77</f>
        <v>2352</v>
      </c>
      <c r="K77" s="75">
        <f>($G77 / $C77) -1</f>
        <v>1.5907799691583513E-2</v>
      </c>
      <c r="L77" s="52">
        <f>$H77 - $D77</f>
        <v>2772</v>
      </c>
      <c r="M77" s="101">
        <f>($H77 / $D77) -1</f>
        <v>1.5970869870827187E-2</v>
      </c>
      <c r="N77" s="105">
        <f>$D77 - $C77</f>
        <v>25714</v>
      </c>
      <c r="O77" s="75">
        <f>($D77 / $C77) - 1</f>
        <v>0.17391716040364691</v>
      </c>
      <c r="P77" s="52">
        <f>$H77 - $G77</f>
        <v>26134</v>
      </c>
      <c r="Q77" s="101">
        <f>($H77 / $G77) - 1</f>
        <v>0.17399004021197828</v>
      </c>
      <c r="S77" s="246"/>
      <c r="T77" s="246"/>
      <c r="U77" s="246"/>
    </row>
    <row r="78" spans="2:24" x14ac:dyDescent="0.2">
      <c r="B78" s="59" t="s">
        <v>903</v>
      </c>
      <c r="C78" s="52">
        <v>95736</v>
      </c>
      <c r="D78" s="52">
        <v>107338</v>
      </c>
      <c r="E78" s="52">
        <v>69198</v>
      </c>
      <c r="F78" s="52">
        <v>80144</v>
      </c>
      <c r="G78" s="52">
        <v>99778</v>
      </c>
      <c r="H78" s="52">
        <v>109811</v>
      </c>
      <c r="I78" s="52">
        <v>562005</v>
      </c>
      <c r="J78" s="105">
        <f>$G78-$C78</f>
        <v>4042</v>
      </c>
      <c r="K78" s="75">
        <f>($G78 / $C78) -1</f>
        <v>4.2220272415810056E-2</v>
      </c>
      <c r="L78" s="52">
        <f>$H78 - $D78</f>
        <v>2473</v>
      </c>
      <c r="M78" s="101">
        <f>($H78 / $D78) -1</f>
        <v>2.3039370959026639E-2</v>
      </c>
      <c r="N78" s="105">
        <f>$D78 - $C78</f>
        <v>11602</v>
      </c>
      <c r="O78" s="75">
        <f>($D78 / $C78) - 1</f>
        <v>0.12118743210495531</v>
      </c>
      <c r="P78" s="52">
        <f>$H78 - $G78</f>
        <v>10033</v>
      </c>
      <c r="Q78" s="101">
        <f>($H78 / $G78) - 1</f>
        <v>0.10055322816652978</v>
      </c>
      <c r="S78" s="246"/>
      <c r="T78" s="246"/>
      <c r="U78" s="246"/>
    </row>
    <row r="79" spans="2:24" x14ac:dyDescent="0.2">
      <c r="B79" s="59" t="s">
        <v>904</v>
      </c>
      <c r="C79" s="52">
        <v>69053</v>
      </c>
      <c r="D79" s="52">
        <v>82618</v>
      </c>
      <c r="E79" s="52">
        <v>50574</v>
      </c>
      <c r="F79" s="52">
        <v>65121</v>
      </c>
      <c r="G79" s="52">
        <v>75265</v>
      </c>
      <c r="H79" s="52">
        <v>82631</v>
      </c>
      <c r="I79" s="52">
        <v>425262</v>
      </c>
      <c r="J79" s="105">
        <f>$G79-$C79</f>
        <v>6212</v>
      </c>
      <c r="K79" s="75">
        <f>($G79 / $C79) -1</f>
        <v>8.9959885884755231E-2</v>
      </c>
      <c r="L79" s="52">
        <f>$H79 - $D79</f>
        <v>13</v>
      </c>
      <c r="M79" s="101">
        <f>($H79 / $D79) -1</f>
        <v>1.5735069839495353E-4</v>
      </c>
      <c r="N79" s="105">
        <f>$D79 - $C79</f>
        <v>13565</v>
      </c>
      <c r="O79" s="75">
        <f>($D79 / $C79) - 1</f>
        <v>0.1964433116591604</v>
      </c>
      <c r="P79" s="52">
        <f>$H79 - $G79</f>
        <v>7366</v>
      </c>
      <c r="Q79" s="101">
        <f>($H79 / $G79) - 1</f>
        <v>9.7867534710688986E-2</v>
      </c>
      <c r="S79" s="246"/>
      <c r="T79" s="246"/>
      <c r="U79" s="246"/>
    </row>
    <row r="80" spans="2:24" ht="15.75" thickBot="1" x14ac:dyDescent="0.3">
      <c r="B80" s="60" t="s">
        <v>963</v>
      </c>
      <c r="C80" s="46">
        <v>822060</v>
      </c>
      <c r="D80" s="46">
        <v>940140</v>
      </c>
      <c r="E80" s="46">
        <v>587002</v>
      </c>
      <c r="F80" s="46">
        <v>706563</v>
      </c>
      <c r="G80" s="46">
        <v>855266</v>
      </c>
      <c r="H80" s="46">
        <v>965282</v>
      </c>
      <c r="I80" s="46">
        <v>4876313</v>
      </c>
      <c r="J80" s="106">
        <f>$G80-$C80</f>
        <v>33206</v>
      </c>
      <c r="K80" s="107">
        <f>($G80 / $C80) -1</f>
        <v>4.0393645232708053E-2</v>
      </c>
      <c r="L80" s="102">
        <f>$H80 - $D80</f>
        <v>25142</v>
      </c>
      <c r="M80" s="108">
        <f>($H80 / $D80) -1</f>
        <v>2.6742825536622217E-2</v>
      </c>
      <c r="N80" s="106">
        <f>$D80 - $C80</f>
        <v>118080</v>
      </c>
      <c r="O80" s="107">
        <f>($D80 / $C80) - 1</f>
        <v>0.14363915042697606</v>
      </c>
      <c r="P80" s="102">
        <f>$H80 - $G80</f>
        <v>110016</v>
      </c>
      <c r="Q80" s="108">
        <f>($H80 / $G80) - 1</f>
        <v>0.12863366484812921</v>
      </c>
      <c r="S80" s="246"/>
      <c r="T80" s="246"/>
      <c r="U80" s="246"/>
    </row>
    <row r="81" spans="2:33" x14ac:dyDescent="0.2">
      <c r="S81"/>
      <c r="T81"/>
    </row>
    <row r="82" spans="2:33" ht="12.75" customHeight="1" x14ac:dyDescent="0.2">
      <c r="J82" s="246" t="s">
        <v>1032</v>
      </c>
      <c r="K82" s="246"/>
      <c r="L82" s="246"/>
      <c r="M82" s="246"/>
      <c r="N82" s="246"/>
      <c r="O82" s="246"/>
    </row>
    <row r="85" spans="2:33" ht="12.75" customHeight="1" x14ac:dyDescent="0.2">
      <c r="B85" s="252" t="s">
        <v>1033</v>
      </c>
      <c r="C85" s="252"/>
      <c r="D85" s="252"/>
      <c r="E85" s="252"/>
      <c r="F85" s="252"/>
      <c r="G85" s="252"/>
      <c r="H85" s="252"/>
      <c r="N85" s="255" t="s">
        <v>1091</v>
      </c>
      <c r="O85" s="255"/>
      <c r="P85" s="255"/>
      <c r="X85" s="128"/>
    </row>
    <row r="86" spans="2:33" ht="15.75" x14ac:dyDescent="0.2">
      <c r="B86" s="252"/>
      <c r="C86" s="252"/>
      <c r="D86" s="252"/>
      <c r="E86" s="252"/>
      <c r="F86" s="252"/>
      <c r="G86" s="252"/>
      <c r="H86" s="252"/>
      <c r="I86" s="52"/>
      <c r="N86" s="255"/>
      <c r="O86" s="255"/>
      <c r="P86" s="255"/>
      <c r="Z86" s="138"/>
      <c r="AA86" s="128"/>
    </row>
    <row r="87" spans="2:33" x14ac:dyDescent="0.2">
      <c r="J87" s="52"/>
      <c r="Z87" s="128"/>
      <c r="AA87" s="128"/>
    </row>
    <row r="88" spans="2:33" ht="15.75" x14ac:dyDescent="0.25">
      <c r="B88" s="257" t="s">
        <v>1016</v>
      </c>
      <c r="C88" s="258"/>
      <c r="D88" s="258"/>
      <c r="E88" s="258"/>
      <c r="F88" s="258"/>
      <c r="G88" s="258"/>
      <c r="H88" s="259"/>
      <c r="N88" s="80" t="s">
        <v>964</v>
      </c>
      <c r="O88" s="80" t="s">
        <v>971</v>
      </c>
      <c r="P88" s="69"/>
      <c r="Q88" s="69"/>
      <c r="R88" s="70"/>
      <c r="S88" s="69"/>
      <c r="T88" s="69"/>
      <c r="U88" s="3"/>
      <c r="W88" s="244" t="s">
        <v>1067</v>
      </c>
      <c r="Z88" s="10"/>
      <c r="AA88" s="129"/>
    </row>
    <row r="89" spans="2:33" ht="15.75" x14ac:dyDescent="0.25">
      <c r="B89" s="110" t="s">
        <v>980</v>
      </c>
      <c r="C89" s="111" t="s">
        <v>1003</v>
      </c>
      <c r="D89" s="112" t="s">
        <v>1004</v>
      </c>
      <c r="E89" s="112" t="s">
        <v>1002</v>
      </c>
      <c r="F89" s="111" t="s">
        <v>1001</v>
      </c>
      <c r="G89" s="112" t="s">
        <v>995</v>
      </c>
      <c r="H89" s="118" t="s">
        <v>996</v>
      </c>
      <c r="I89" s="121"/>
      <c r="J89" s="219" t="s">
        <v>1099</v>
      </c>
      <c r="M89"/>
      <c r="N89" s="7"/>
      <c r="O89" s="7" t="s">
        <v>972</v>
      </c>
      <c r="R89" s="72"/>
      <c r="S89" s="2" t="s">
        <v>973</v>
      </c>
      <c r="U89" s="126" t="s">
        <v>963</v>
      </c>
      <c r="W89" s="245"/>
      <c r="Z89" s="130"/>
      <c r="AA89" s="130"/>
    </row>
    <row r="90" spans="2:33" x14ac:dyDescent="0.2">
      <c r="B90" s="70" t="s">
        <v>901</v>
      </c>
      <c r="C90" s="48">
        <f>($D76 * $K76) + $D76</f>
        <v>599935.40826313896</v>
      </c>
      <c r="D90" s="48">
        <f>($G76 * $O76) + $G76</f>
        <v>599935.40826313896</v>
      </c>
      <c r="E90" s="3" t="b">
        <f>$C90 = $D90</f>
        <v>1</v>
      </c>
      <c r="F90" s="116">
        <v>596502</v>
      </c>
      <c r="G90" s="86">
        <f xml:space="preserve"> $D90 - $F90</f>
        <v>3433.408263138961</v>
      </c>
      <c r="H90" s="119">
        <f>$G90 / $G$94</f>
        <v>0.26753104544526513</v>
      </c>
      <c r="I90" s="121"/>
      <c r="M90"/>
      <c r="N90" s="71" t="s">
        <v>980</v>
      </c>
      <c r="O90" s="125" t="s">
        <v>974</v>
      </c>
      <c r="P90" s="14" t="s">
        <v>975</v>
      </c>
      <c r="Q90" s="14" t="s">
        <v>976</v>
      </c>
      <c r="R90" s="124" t="s">
        <v>977</v>
      </c>
      <c r="S90" s="14" t="s">
        <v>974</v>
      </c>
      <c r="T90" s="14" t="s">
        <v>975</v>
      </c>
      <c r="U90" s="126"/>
      <c r="W90" s="245"/>
    </row>
    <row r="91" spans="2:33" ht="12.75" customHeight="1" x14ac:dyDescent="0.2">
      <c r="B91" s="72" t="s">
        <v>902</v>
      </c>
      <c r="C91" s="43">
        <f>($D77 * $K77) + $D77</f>
        <v>176327.05316126937</v>
      </c>
      <c r="D91" s="43">
        <f>($G77 * $O77) + $G77</f>
        <v>176327.05316126937</v>
      </c>
      <c r="E91" s="4" t="b">
        <f>$C91 = $D91</f>
        <v>1</v>
      </c>
      <c r="F91" s="114">
        <v>176338</v>
      </c>
      <c r="G91" s="113">
        <f xml:space="preserve"> $D91 - $F91</f>
        <v>-10.946838730626041</v>
      </c>
      <c r="H91" s="122">
        <f>$G91 / $G$94</f>
        <v>-8.5297727082640665E-4</v>
      </c>
      <c r="I91" s="121"/>
      <c r="J91" s="246" t="s">
        <v>1082</v>
      </c>
      <c r="K91" s="246"/>
      <c r="L91" s="246"/>
      <c r="M91"/>
      <c r="N91" s="58" t="s">
        <v>901</v>
      </c>
      <c r="O91" s="48"/>
      <c r="P91" s="50"/>
      <c r="Q91" s="50"/>
      <c r="R91" s="51"/>
      <c r="S91" s="50"/>
      <c r="T91" s="50"/>
      <c r="U91" s="86"/>
      <c r="W91" s="147" t="s">
        <v>901</v>
      </c>
      <c r="Y91"/>
      <c r="Z91"/>
      <c r="AA91"/>
      <c r="AB91"/>
      <c r="AC91"/>
      <c r="AD91"/>
      <c r="AE91"/>
      <c r="AF91"/>
      <c r="AG91"/>
    </row>
    <row r="92" spans="2:33" x14ac:dyDescent="0.2">
      <c r="B92" s="72" t="s">
        <v>903</v>
      </c>
      <c r="C92" s="43">
        <f>($D78 * $K78) + $D78</f>
        <v>111869.83960056822</v>
      </c>
      <c r="D92" s="43">
        <f>($G78 * $O78) + $G78</f>
        <v>111869.83960056823</v>
      </c>
      <c r="E92" s="4" t="b">
        <f>$C92 = $D92</f>
        <v>1</v>
      </c>
      <c r="F92" s="114">
        <v>109811</v>
      </c>
      <c r="G92" s="87">
        <f xml:space="preserve"> $D92 - $F92</f>
        <v>2058.8396005682298</v>
      </c>
      <c r="H92" s="119">
        <f>$G92 / $G$94</f>
        <v>0.16042470586954424</v>
      </c>
      <c r="I92" s="121"/>
      <c r="J92" s="246"/>
      <c r="K92" s="246"/>
      <c r="L92" s="246"/>
      <c r="M92"/>
      <c r="N92" s="59" t="s">
        <v>7</v>
      </c>
      <c r="O92" s="43">
        <v>95153</v>
      </c>
      <c r="P92" s="52">
        <v>101946</v>
      </c>
      <c r="Q92" s="52">
        <v>67976</v>
      </c>
      <c r="R92" s="44">
        <v>74763</v>
      </c>
      <c r="S92" s="52">
        <v>98412</v>
      </c>
      <c r="T92" s="52">
        <v>105213</v>
      </c>
      <c r="U92" s="87">
        <v>543463</v>
      </c>
      <c r="W92" s="145">
        <v>1</v>
      </c>
      <c r="X92" s="175"/>
      <c r="Y92"/>
      <c r="Z92"/>
      <c r="AA92"/>
      <c r="AB92"/>
      <c r="AC92"/>
      <c r="AD92"/>
      <c r="AE92"/>
      <c r="AF92"/>
      <c r="AG92"/>
    </row>
    <row r="93" spans="2:33" x14ac:dyDescent="0.2">
      <c r="B93" s="72" t="s">
        <v>904</v>
      </c>
      <c r="C93" s="43">
        <f>($D79 * $K79) + $D79</f>
        <v>90050.305852026708</v>
      </c>
      <c r="D93" s="43">
        <f>($G79 * $O79) + $G79</f>
        <v>90050.305852026708</v>
      </c>
      <c r="E93" s="4" t="b">
        <f>$C93 = $D93</f>
        <v>1</v>
      </c>
      <c r="F93" s="114">
        <v>82631</v>
      </c>
      <c r="G93" s="87">
        <f xml:space="preserve"> $D93 - $F93</f>
        <v>7419.3058520267077</v>
      </c>
      <c r="H93" s="119">
        <f>$G93 / $G$94</f>
        <v>0.57811203881014939</v>
      </c>
      <c r="I93" s="121"/>
      <c r="J93" s="246"/>
      <c r="K93" s="246"/>
      <c r="L93" s="246"/>
      <c r="M93"/>
      <c r="N93" s="59" t="s">
        <v>1</v>
      </c>
      <c r="O93" s="43">
        <v>87224</v>
      </c>
      <c r="P93" s="52">
        <v>93457</v>
      </c>
      <c r="Q93" s="52">
        <v>62305</v>
      </c>
      <c r="R93" s="44">
        <v>68540</v>
      </c>
      <c r="S93" s="52">
        <v>89246</v>
      </c>
      <c r="T93" s="52">
        <v>94887</v>
      </c>
      <c r="U93" s="87">
        <v>495659</v>
      </c>
      <c r="W93" s="145">
        <v>2</v>
      </c>
      <c r="X93" s="175"/>
      <c r="Y93"/>
      <c r="Z93"/>
      <c r="AA93"/>
      <c r="AB93"/>
      <c r="AC93"/>
      <c r="AD93"/>
      <c r="AE93"/>
      <c r="AF93"/>
      <c r="AG93"/>
    </row>
    <row r="94" spans="2:33" x14ac:dyDescent="0.2">
      <c r="B94" s="72" t="s">
        <v>1015</v>
      </c>
      <c r="C94" s="43">
        <f>($D80 * $K80) + $D80</f>
        <v>978115.68162907811</v>
      </c>
      <c r="D94" s="43">
        <f>($G80 * $O80) + $G80</f>
        <v>978115.68162907811</v>
      </c>
      <c r="E94" s="5" t="b">
        <f>$C94 = $D94</f>
        <v>1</v>
      </c>
      <c r="F94" s="117">
        <f>SUBTOTAL(109,FCST[Observed])</f>
        <v>965282</v>
      </c>
      <c r="G94" s="87">
        <f xml:space="preserve"> $D94 - $F94</f>
        <v>12833.681629078113</v>
      </c>
      <c r="H94" s="120">
        <f>$G94 / $G$94</f>
        <v>1</v>
      </c>
      <c r="I94" s="121"/>
      <c r="J94" s="246"/>
      <c r="K94" s="246"/>
      <c r="L94" s="246"/>
      <c r="M94"/>
      <c r="N94" s="59" t="s">
        <v>17</v>
      </c>
      <c r="O94" s="43">
        <v>68822</v>
      </c>
      <c r="P94" s="52">
        <v>79019</v>
      </c>
      <c r="Q94" s="52">
        <v>48434</v>
      </c>
      <c r="R94" s="44">
        <v>58625</v>
      </c>
      <c r="S94" s="52">
        <v>69761</v>
      </c>
      <c r="T94" s="52">
        <v>81839</v>
      </c>
      <c r="U94" s="87">
        <v>406500</v>
      </c>
      <c r="W94" s="145">
        <v>3</v>
      </c>
      <c r="X94" s="175"/>
      <c r="Y94"/>
      <c r="Z94"/>
      <c r="AA94"/>
      <c r="AB94"/>
      <c r="AC94"/>
      <c r="AD94"/>
      <c r="AE94"/>
      <c r="AF94"/>
      <c r="AG94"/>
    </row>
    <row r="95" spans="2:33" x14ac:dyDescent="0.2">
      <c r="J95" s="246"/>
      <c r="K95" s="246"/>
      <c r="L95" s="246"/>
      <c r="M95"/>
      <c r="N95" s="59" t="s">
        <v>36</v>
      </c>
      <c r="O95" s="43">
        <v>57353</v>
      </c>
      <c r="P95" s="52">
        <v>65847</v>
      </c>
      <c r="Q95" s="52">
        <v>40364</v>
      </c>
      <c r="R95" s="44">
        <v>48865</v>
      </c>
      <c r="S95" s="52">
        <v>58740</v>
      </c>
      <c r="T95" s="52">
        <v>67226</v>
      </c>
      <c r="U95" s="87">
        <v>338395</v>
      </c>
      <c r="W95" s="145">
        <v>4</v>
      </c>
      <c r="X95" s="175"/>
      <c r="Y95"/>
      <c r="Z95"/>
      <c r="AA95"/>
      <c r="AB95"/>
      <c r="AC95"/>
      <c r="AD95"/>
      <c r="AE95"/>
      <c r="AF95"/>
      <c r="AG95"/>
    </row>
    <row r="96" spans="2:33" x14ac:dyDescent="0.2">
      <c r="C96" s="52"/>
      <c r="J96" s="246"/>
      <c r="K96" s="246"/>
      <c r="L96" s="246"/>
      <c r="M96"/>
      <c r="N96" s="59" t="s">
        <v>3</v>
      </c>
      <c r="O96" s="43">
        <v>51543</v>
      </c>
      <c r="P96" s="52">
        <v>63438</v>
      </c>
      <c r="Q96" s="52">
        <v>35691</v>
      </c>
      <c r="R96" s="44">
        <v>47581</v>
      </c>
      <c r="S96" s="52">
        <v>52266</v>
      </c>
      <c r="T96" s="52">
        <v>65834</v>
      </c>
      <c r="U96" s="87">
        <v>316353</v>
      </c>
      <c r="W96" s="145">
        <v>5</v>
      </c>
      <c r="X96" s="175"/>
      <c r="Y96"/>
      <c r="Z96"/>
      <c r="AA96"/>
      <c r="AB96"/>
      <c r="AC96"/>
      <c r="AD96"/>
      <c r="AE96"/>
      <c r="AF96"/>
      <c r="AG96"/>
    </row>
    <row r="97" spans="2:33" x14ac:dyDescent="0.2">
      <c r="B97"/>
      <c r="C97"/>
      <c r="J97" s="246"/>
      <c r="K97" s="246"/>
      <c r="L97" s="246"/>
      <c r="M97"/>
      <c r="N97" s="59" t="s">
        <v>35</v>
      </c>
      <c r="O97" s="43">
        <v>47869</v>
      </c>
      <c r="P97" s="52">
        <v>58910</v>
      </c>
      <c r="Q97" s="52">
        <v>33137</v>
      </c>
      <c r="R97" s="44">
        <v>44184</v>
      </c>
      <c r="S97" s="52">
        <v>49385</v>
      </c>
      <c r="T97" s="52">
        <v>60071</v>
      </c>
      <c r="U97" s="87">
        <v>293556</v>
      </c>
      <c r="W97" s="145">
        <v>6</v>
      </c>
      <c r="X97" s="175"/>
      <c r="Y97"/>
      <c r="Z97"/>
      <c r="AA97"/>
      <c r="AB97"/>
      <c r="AC97"/>
      <c r="AD97"/>
      <c r="AE97"/>
      <c r="AF97"/>
      <c r="AG97"/>
    </row>
    <row r="98" spans="2:33" x14ac:dyDescent="0.2">
      <c r="J98" s="246"/>
      <c r="K98" s="246"/>
      <c r="L98" s="246"/>
      <c r="M98"/>
      <c r="N98" s="59" t="s">
        <v>21</v>
      </c>
      <c r="O98" s="43">
        <v>38242</v>
      </c>
      <c r="P98" s="52">
        <v>43900</v>
      </c>
      <c r="Q98" s="52">
        <v>26910</v>
      </c>
      <c r="R98" s="44">
        <v>32575</v>
      </c>
      <c r="S98" s="52">
        <v>39302</v>
      </c>
      <c r="T98" s="52">
        <v>44111</v>
      </c>
      <c r="U98" s="87">
        <v>225040</v>
      </c>
      <c r="W98" s="145">
        <v>7</v>
      </c>
      <c r="X98" s="175"/>
      <c r="Y98"/>
      <c r="Z98"/>
      <c r="AA98"/>
      <c r="AB98"/>
      <c r="AC98"/>
      <c r="AD98"/>
      <c r="AE98"/>
      <c r="AF98"/>
      <c r="AG98"/>
    </row>
    <row r="99" spans="2:33" x14ac:dyDescent="0.2">
      <c r="J99" s="246"/>
      <c r="K99" s="246"/>
      <c r="L99" s="246"/>
      <c r="M99"/>
      <c r="N99" s="59" t="s">
        <v>52</v>
      </c>
      <c r="O99" s="43">
        <v>20189</v>
      </c>
      <c r="P99" s="52">
        <v>20896</v>
      </c>
      <c r="Q99" s="52">
        <v>14525</v>
      </c>
      <c r="R99" s="44">
        <v>15234</v>
      </c>
      <c r="S99" s="52">
        <v>20317</v>
      </c>
      <c r="T99" s="52">
        <v>21097</v>
      </c>
      <c r="U99" s="87">
        <v>112258</v>
      </c>
      <c r="W99" s="145">
        <v>8</v>
      </c>
      <c r="X99" s="175"/>
      <c r="Y99"/>
      <c r="Z99"/>
      <c r="AA99"/>
      <c r="AB99"/>
      <c r="AC99"/>
      <c r="AD99"/>
      <c r="AE99"/>
      <c r="AF99"/>
      <c r="AG99"/>
    </row>
    <row r="100" spans="2:33" x14ac:dyDescent="0.2">
      <c r="B100"/>
      <c r="C100"/>
      <c r="D100"/>
      <c r="E100"/>
      <c r="F100"/>
      <c r="G100"/>
      <c r="H100"/>
      <c r="J100" s="246"/>
      <c r="K100" s="246"/>
      <c r="L100" s="246"/>
      <c r="M100"/>
      <c r="N100" s="59" t="s">
        <v>51</v>
      </c>
      <c r="O100" s="43">
        <v>8078</v>
      </c>
      <c r="P100" s="52">
        <v>8367</v>
      </c>
      <c r="Q100" s="52">
        <v>5826</v>
      </c>
      <c r="R100" s="44">
        <v>6094</v>
      </c>
      <c r="S100" s="52">
        <v>8296</v>
      </c>
      <c r="T100" s="52">
        <v>8401</v>
      </c>
      <c r="U100" s="87">
        <v>45062</v>
      </c>
      <c r="W100" s="145">
        <v>9</v>
      </c>
      <c r="X100" s="175"/>
      <c r="Y100"/>
      <c r="Z100"/>
      <c r="AA100"/>
      <c r="AB100"/>
      <c r="AC100"/>
      <c r="AD100"/>
      <c r="AE100"/>
      <c r="AF100"/>
      <c r="AG100"/>
    </row>
    <row r="101" spans="2:33" x14ac:dyDescent="0.2">
      <c r="C101"/>
      <c r="D101"/>
      <c r="E101"/>
      <c r="F101"/>
      <c r="G101"/>
      <c r="H101"/>
      <c r="J101" s="246"/>
      <c r="K101" s="246"/>
      <c r="L101" s="246"/>
      <c r="M101"/>
      <c r="N101" s="59" t="s">
        <v>48</v>
      </c>
      <c r="O101" s="43">
        <v>5024</v>
      </c>
      <c r="P101" s="52">
        <v>5769</v>
      </c>
      <c r="Q101" s="52">
        <v>3536</v>
      </c>
      <c r="R101" s="44">
        <v>4278</v>
      </c>
      <c r="S101" s="52">
        <v>5035</v>
      </c>
      <c r="T101" s="52">
        <v>5895</v>
      </c>
      <c r="U101" s="87">
        <v>29537</v>
      </c>
      <c r="W101" s="145">
        <v>10</v>
      </c>
      <c r="X101" s="175"/>
      <c r="Y101"/>
      <c r="Z101"/>
      <c r="AA101"/>
      <c r="AB101"/>
      <c r="AC101"/>
      <c r="AD101"/>
      <c r="AE101"/>
      <c r="AF101"/>
      <c r="AG101"/>
    </row>
    <row r="102" spans="2:33" x14ac:dyDescent="0.2">
      <c r="C102"/>
      <c r="D102"/>
      <c r="E102"/>
      <c r="F102"/>
      <c r="G102"/>
      <c r="H102"/>
      <c r="J102" s="246"/>
      <c r="K102" s="246"/>
      <c r="L102" s="246"/>
      <c r="M102"/>
      <c r="N102" s="59" t="s">
        <v>47</v>
      </c>
      <c r="O102" s="43">
        <v>4798</v>
      </c>
      <c r="P102" s="52">
        <v>5696</v>
      </c>
      <c r="Q102" s="52">
        <v>3354</v>
      </c>
      <c r="R102" s="44">
        <v>4261</v>
      </c>
      <c r="S102" s="52">
        <v>4844</v>
      </c>
      <c r="T102" s="52">
        <v>5860</v>
      </c>
      <c r="U102" s="87">
        <v>28813</v>
      </c>
      <c r="W102" s="145">
        <v>11</v>
      </c>
      <c r="X102" s="175"/>
      <c r="Y102"/>
      <c r="Z102"/>
      <c r="AA102"/>
      <c r="AB102"/>
      <c r="AC102"/>
      <c r="AD102"/>
      <c r="AE102"/>
      <c r="AF102"/>
      <c r="AG102"/>
    </row>
    <row r="103" spans="2:33" x14ac:dyDescent="0.2">
      <c r="C103"/>
      <c r="D103"/>
      <c r="E103"/>
      <c r="F103"/>
      <c r="G103"/>
      <c r="H103"/>
      <c r="J103" s="246"/>
      <c r="K103" s="246"/>
      <c r="L103" s="246"/>
      <c r="M103"/>
      <c r="N103" s="59" t="s">
        <v>46</v>
      </c>
      <c r="O103" s="43">
        <v>4934</v>
      </c>
      <c r="P103" s="52">
        <v>5281</v>
      </c>
      <c r="Q103" s="52">
        <v>3520</v>
      </c>
      <c r="R103" s="44">
        <v>3875</v>
      </c>
      <c r="S103" s="52">
        <v>5039</v>
      </c>
      <c r="T103" s="52">
        <v>5432</v>
      </c>
      <c r="U103" s="87">
        <v>28081</v>
      </c>
      <c r="W103" s="145">
        <v>12</v>
      </c>
      <c r="X103" s="175"/>
      <c r="Y103"/>
      <c r="Z103"/>
      <c r="AA103"/>
      <c r="AB103"/>
      <c r="AC103"/>
      <c r="AD103"/>
      <c r="AE103"/>
      <c r="AF103"/>
      <c r="AG103"/>
    </row>
    <row r="104" spans="2:33" x14ac:dyDescent="0.2">
      <c r="J104" s="246"/>
      <c r="K104" s="246"/>
      <c r="L104" s="246"/>
      <c r="M104"/>
      <c r="N104" s="59" t="s">
        <v>45</v>
      </c>
      <c r="O104" s="43">
        <v>4533</v>
      </c>
      <c r="P104" s="52">
        <v>5388</v>
      </c>
      <c r="Q104" s="52">
        <v>3167</v>
      </c>
      <c r="R104" s="44">
        <v>4019</v>
      </c>
      <c r="S104" s="52">
        <v>4623</v>
      </c>
      <c r="T104" s="52">
        <v>5591</v>
      </c>
      <c r="U104" s="87">
        <v>27321</v>
      </c>
      <c r="W104" s="145">
        <v>13</v>
      </c>
      <c r="X104" s="175"/>
      <c r="Y104"/>
      <c r="Z104"/>
      <c r="AA104"/>
      <c r="AB104"/>
      <c r="AC104"/>
      <c r="AD104"/>
      <c r="AE104"/>
      <c r="AF104"/>
      <c r="AG104"/>
    </row>
    <row r="105" spans="2:33" x14ac:dyDescent="0.2">
      <c r="E105" s="115"/>
      <c r="M105"/>
      <c r="N105" s="59" t="s">
        <v>38</v>
      </c>
      <c r="O105" s="43">
        <v>3809</v>
      </c>
      <c r="P105" s="52">
        <v>4363</v>
      </c>
      <c r="Q105" s="52">
        <v>2684</v>
      </c>
      <c r="R105" s="44">
        <v>3246</v>
      </c>
      <c r="S105" s="52">
        <v>3775</v>
      </c>
      <c r="T105" s="52">
        <v>4424</v>
      </c>
      <c r="U105" s="87">
        <v>22301</v>
      </c>
      <c r="W105" s="145">
        <v>14</v>
      </c>
      <c r="X105" s="175"/>
      <c r="Y105"/>
      <c r="Z105"/>
      <c r="AA105"/>
      <c r="AB105"/>
      <c r="AC105"/>
      <c r="AD105"/>
      <c r="AE105"/>
      <c r="AF105"/>
      <c r="AG105"/>
    </row>
    <row r="106" spans="2:33" x14ac:dyDescent="0.2">
      <c r="M106"/>
      <c r="N106" s="59" t="s">
        <v>49</v>
      </c>
      <c r="O106" s="43"/>
      <c r="P106" s="52">
        <v>1342</v>
      </c>
      <c r="Q106" s="52">
        <v>3824</v>
      </c>
      <c r="R106" s="44">
        <v>4213</v>
      </c>
      <c r="S106" s="52">
        <v>5531</v>
      </c>
      <c r="T106" s="52">
        <v>5817</v>
      </c>
      <c r="U106" s="87">
        <v>20727</v>
      </c>
      <c r="W106" s="145">
        <v>15</v>
      </c>
      <c r="X106" s="175"/>
      <c r="Y106"/>
      <c r="Z106"/>
      <c r="AA106"/>
      <c r="AB106"/>
      <c r="AC106"/>
      <c r="AD106"/>
      <c r="AE106"/>
      <c r="AF106"/>
      <c r="AG106"/>
    </row>
    <row r="107" spans="2:33" x14ac:dyDescent="0.2">
      <c r="N107" s="59" t="s">
        <v>33</v>
      </c>
      <c r="O107" s="43">
        <v>3584</v>
      </c>
      <c r="P107" s="52">
        <v>3716</v>
      </c>
      <c r="Q107" s="52">
        <v>2587</v>
      </c>
      <c r="R107" s="44">
        <v>2713</v>
      </c>
      <c r="S107" s="52">
        <v>3613</v>
      </c>
      <c r="T107" s="52">
        <v>3743</v>
      </c>
      <c r="U107" s="87">
        <v>19956</v>
      </c>
      <c r="W107" s="145">
        <v>16</v>
      </c>
      <c r="X107" s="175"/>
      <c r="Y107"/>
      <c r="Z107"/>
      <c r="AA107"/>
      <c r="AB107"/>
      <c r="AC107"/>
      <c r="AD107"/>
      <c r="AE107"/>
      <c r="AF107"/>
      <c r="AG107"/>
    </row>
    <row r="108" spans="2:33" x14ac:dyDescent="0.2">
      <c r="N108" s="59" t="s">
        <v>37</v>
      </c>
      <c r="O108" s="43">
        <v>3673</v>
      </c>
      <c r="P108" s="52">
        <v>4216</v>
      </c>
      <c r="Q108" s="52">
        <v>2588</v>
      </c>
      <c r="R108" s="44">
        <v>3131</v>
      </c>
      <c r="S108" s="52">
        <v>3759</v>
      </c>
      <c r="T108" s="52">
        <v>1614</v>
      </c>
      <c r="U108" s="87">
        <v>18981</v>
      </c>
      <c r="W108" s="145">
        <v>17</v>
      </c>
      <c r="X108" s="175"/>
      <c r="Y108"/>
      <c r="Z108"/>
      <c r="AA108"/>
      <c r="AB108"/>
      <c r="AC108"/>
      <c r="AD108"/>
      <c r="AE108"/>
      <c r="AF108"/>
      <c r="AG108"/>
    </row>
    <row r="109" spans="2:33" x14ac:dyDescent="0.2">
      <c r="N109" s="59" t="s">
        <v>26</v>
      </c>
      <c r="O109" s="43">
        <v>2680</v>
      </c>
      <c r="P109" s="52">
        <v>2873</v>
      </c>
      <c r="Q109" s="52">
        <v>1919</v>
      </c>
      <c r="R109" s="44">
        <v>2114</v>
      </c>
      <c r="S109" s="52">
        <v>2699</v>
      </c>
      <c r="T109" s="52">
        <v>2912</v>
      </c>
      <c r="U109" s="87">
        <v>15197</v>
      </c>
      <c r="W109" s="145">
        <v>18</v>
      </c>
      <c r="X109" s="175"/>
      <c r="Y109"/>
      <c r="Z109"/>
      <c r="AA109"/>
      <c r="AB109"/>
      <c r="AC109"/>
      <c r="AD109"/>
      <c r="AE109"/>
      <c r="AF109"/>
      <c r="AG109"/>
    </row>
    <row r="110" spans="2:33" x14ac:dyDescent="0.2">
      <c r="N110" s="59" t="s">
        <v>19</v>
      </c>
      <c r="O110" s="43">
        <v>1911</v>
      </c>
      <c r="P110" s="52">
        <v>2194</v>
      </c>
      <c r="Q110" s="52">
        <v>1347</v>
      </c>
      <c r="R110" s="44">
        <v>1631</v>
      </c>
      <c r="S110" s="52">
        <v>1911</v>
      </c>
      <c r="T110" s="52">
        <v>2214</v>
      </c>
      <c r="U110" s="87">
        <v>11208</v>
      </c>
      <c r="W110" s="145">
        <v>19</v>
      </c>
      <c r="X110" s="175"/>
      <c r="Y110"/>
      <c r="Z110"/>
      <c r="AA110"/>
      <c r="AB110"/>
      <c r="AC110"/>
      <c r="AD110"/>
      <c r="AE110"/>
      <c r="AF110"/>
      <c r="AG110"/>
    </row>
    <row r="111" spans="2:33" x14ac:dyDescent="0.2">
      <c r="N111" s="60" t="s">
        <v>34</v>
      </c>
      <c r="O111" s="45"/>
      <c r="P111" s="46"/>
      <c r="Q111" s="46"/>
      <c r="R111" s="47">
        <v>2092</v>
      </c>
      <c r="S111" s="46">
        <v>3465</v>
      </c>
      <c r="T111" s="46">
        <v>4321</v>
      </c>
      <c r="U111" s="127">
        <v>9878</v>
      </c>
      <c r="W111" s="146">
        <v>20</v>
      </c>
      <c r="X111" s="175"/>
      <c r="Y111"/>
      <c r="Z111"/>
      <c r="AA111"/>
      <c r="AB111"/>
      <c r="AC111"/>
      <c r="AD111"/>
      <c r="AE111"/>
      <c r="AF111"/>
      <c r="AG111"/>
    </row>
    <row r="112" spans="2:33" ht="12.75" customHeight="1" x14ac:dyDescent="0.2">
      <c r="N112" s="58" t="s">
        <v>902</v>
      </c>
      <c r="O112" s="48"/>
      <c r="P112" s="50"/>
      <c r="Q112" s="50"/>
      <c r="R112" s="51"/>
      <c r="S112" s="50"/>
      <c r="T112" s="50"/>
      <c r="U112" s="86"/>
      <c r="W112" s="147" t="s">
        <v>902</v>
      </c>
      <c r="Y112"/>
      <c r="Z112"/>
      <c r="AA112"/>
      <c r="AB112"/>
      <c r="AC112"/>
      <c r="AD112"/>
      <c r="AE112"/>
      <c r="AF112"/>
      <c r="AG112"/>
    </row>
    <row r="113" spans="2:33" ht="12.75" customHeight="1" x14ac:dyDescent="0.2">
      <c r="K113" s="246" t="s">
        <v>1083</v>
      </c>
      <c r="L113" s="246"/>
      <c r="N113" s="59" t="s">
        <v>20</v>
      </c>
      <c r="O113" s="43">
        <v>73638</v>
      </c>
      <c r="P113" s="52">
        <v>90624</v>
      </c>
      <c r="Q113" s="52">
        <v>50984</v>
      </c>
      <c r="R113" s="44">
        <v>67962</v>
      </c>
      <c r="S113" s="52">
        <v>74564</v>
      </c>
      <c r="T113" s="52">
        <v>91867</v>
      </c>
      <c r="U113" s="87">
        <v>449639</v>
      </c>
      <c r="W113" s="145">
        <v>1</v>
      </c>
      <c r="Y113"/>
      <c r="Z113"/>
      <c r="AA113"/>
      <c r="AB113"/>
      <c r="AC113"/>
      <c r="AD113"/>
      <c r="AE113"/>
      <c r="AF113"/>
      <c r="AG113"/>
    </row>
    <row r="114" spans="2:33" x14ac:dyDescent="0.2">
      <c r="K114" s="246"/>
      <c r="L114" s="246"/>
      <c r="N114" s="59" t="s">
        <v>27</v>
      </c>
      <c r="O114" s="43">
        <v>62302</v>
      </c>
      <c r="P114" s="52">
        <v>69102</v>
      </c>
      <c r="Q114" s="52">
        <v>44184</v>
      </c>
      <c r="R114" s="44">
        <v>50976</v>
      </c>
      <c r="S114" s="52">
        <v>63613</v>
      </c>
      <c r="T114" s="52">
        <v>71175</v>
      </c>
      <c r="U114" s="87">
        <v>361352</v>
      </c>
      <c r="W114" s="145">
        <v>2</v>
      </c>
      <c r="Y114"/>
      <c r="Z114"/>
      <c r="AA114"/>
      <c r="AB114"/>
      <c r="AC114"/>
      <c r="AD114"/>
      <c r="AE114"/>
      <c r="AF114"/>
      <c r="AG114"/>
    </row>
    <row r="115" spans="2:33" x14ac:dyDescent="0.2">
      <c r="K115" s="246"/>
      <c r="L115" s="246"/>
      <c r="N115" s="59" t="s">
        <v>32</v>
      </c>
      <c r="O115" s="43">
        <v>3264</v>
      </c>
      <c r="P115" s="52">
        <v>3740</v>
      </c>
      <c r="Q115" s="52">
        <v>2301</v>
      </c>
      <c r="R115" s="44">
        <v>2784</v>
      </c>
      <c r="S115" s="52">
        <v>3295</v>
      </c>
      <c r="T115" s="52">
        <v>3738</v>
      </c>
      <c r="U115" s="87">
        <v>19122</v>
      </c>
      <c r="W115" s="145">
        <v>3</v>
      </c>
      <c r="Y115"/>
      <c r="Z115"/>
      <c r="AA115"/>
      <c r="AB115"/>
      <c r="AC115"/>
      <c r="AD115"/>
      <c r="AE115"/>
      <c r="AF115"/>
      <c r="AG115"/>
    </row>
    <row r="116" spans="2:33" x14ac:dyDescent="0.2">
      <c r="K116" s="246"/>
      <c r="L116" s="246"/>
      <c r="N116" s="59" t="s">
        <v>31</v>
      </c>
      <c r="O116" s="43">
        <v>3070</v>
      </c>
      <c r="P116" s="52">
        <v>3648</v>
      </c>
      <c r="Q116" s="52">
        <v>2149</v>
      </c>
      <c r="R116" s="44">
        <v>2719</v>
      </c>
      <c r="S116" s="52">
        <v>3086</v>
      </c>
      <c r="T116" s="52">
        <v>3722</v>
      </c>
      <c r="U116" s="87">
        <v>18394</v>
      </c>
      <c r="W116" s="145">
        <v>4</v>
      </c>
      <c r="Y116"/>
      <c r="Z116"/>
      <c r="AA116"/>
      <c r="AB116"/>
      <c r="AC116"/>
      <c r="AD116"/>
      <c r="AE116"/>
      <c r="AF116"/>
      <c r="AG116"/>
    </row>
    <row r="117" spans="2:33" x14ac:dyDescent="0.2">
      <c r="K117" s="246"/>
      <c r="L117" s="246"/>
      <c r="N117" s="59" t="s">
        <v>22</v>
      </c>
      <c r="O117" s="43">
        <v>1974</v>
      </c>
      <c r="P117" s="52">
        <v>2425</v>
      </c>
      <c r="Q117" s="52">
        <v>1362</v>
      </c>
      <c r="R117" s="44">
        <v>1821</v>
      </c>
      <c r="S117" s="52">
        <v>1992</v>
      </c>
      <c r="T117" s="52">
        <v>1737</v>
      </c>
      <c r="U117" s="87">
        <v>11311</v>
      </c>
      <c r="W117" s="145">
        <v>5</v>
      </c>
      <c r="Y117"/>
      <c r="Z117"/>
      <c r="AA117"/>
      <c r="AB117"/>
      <c r="AC117"/>
      <c r="AD117"/>
      <c r="AE117"/>
      <c r="AF117"/>
      <c r="AG117"/>
    </row>
    <row r="118" spans="2:33" x14ac:dyDescent="0.2">
      <c r="K118" s="246"/>
      <c r="L118" s="246"/>
      <c r="N118" s="59" t="s">
        <v>18</v>
      </c>
      <c r="O118" s="43">
        <v>1877</v>
      </c>
      <c r="P118" s="52">
        <v>1932</v>
      </c>
      <c r="Q118" s="52">
        <v>1352</v>
      </c>
      <c r="R118" s="44">
        <v>1420</v>
      </c>
      <c r="S118" s="52">
        <v>1891</v>
      </c>
      <c r="T118" s="52">
        <v>1943</v>
      </c>
      <c r="U118" s="87">
        <v>10415</v>
      </c>
      <c r="W118" s="145">
        <v>6</v>
      </c>
      <c r="Y118"/>
      <c r="Z118"/>
      <c r="AA118"/>
      <c r="AB118"/>
      <c r="AC118"/>
      <c r="AD118"/>
      <c r="AE118"/>
      <c r="AF118"/>
      <c r="AG118"/>
    </row>
    <row r="119" spans="2:33" x14ac:dyDescent="0.2">
      <c r="K119" s="246"/>
      <c r="L119" s="246"/>
      <c r="N119" s="59" t="s">
        <v>15</v>
      </c>
      <c r="O119" s="43">
        <v>1442</v>
      </c>
      <c r="P119" s="52">
        <v>1773</v>
      </c>
      <c r="Q119" s="52">
        <v>1008</v>
      </c>
      <c r="R119" s="44">
        <v>1337</v>
      </c>
      <c r="S119" s="52">
        <v>1483</v>
      </c>
      <c r="T119" s="52">
        <v>1826</v>
      </c>
      <c r="U119" s="87">
        <v>8869</v>
      </c>
      <c r="W119" s="145">
        <v>7</v>
      </c>
      <c r="Y119"/>
      <c r="Z119"/>
      <c r="AA119"/>
      <c r="AB119"/>
      <c r="AC119"/>
      <c r="AD119"/>
      <c r="AE119"/>
      <c r="AF119"/>
      <c r="AG119"/>
    </row>
    <row r="120" spans="2:33" x14ac:dyDescent="0.2">
      <c r="N120" s="60" t="s">
        <v>4</v>
      </c>
      <c r="O120" s="45">
        <v>285</v>
      </c>
      <c r="P120" s="46">
        <v>322</v>
      </c>
      <c r="Q120" s="46">
        <v>196</v>
      </c>
      <c r="R120" s="47">
        <v>245</v>
      </c>
      <c r="S120" s="46">
        <v>280</v>
      </c>
      <c r="T120" s="46">
        <v>330</v>
      </c>
      <c r="U120" s="127">
        <v>1658</v>
      </c>
      <c r="W120" s="145">
        <v>8</v>
      </c>
      <c r="Y120"/>
      <c r="Z120"/>
      <c r="AA120"/>
      <c r="AB120"/>
      <c r="AC120"/>
      <c r="AD120"/>
      <c r="AE120"/>
      <c r="AF120"/>
      <c r="AG120"/>
    </row>
    <row r="121" spans="2:33" x14ac:dyDescent="0.2">
      <c r="N121" s="58" t="s">
        <v>903</v>
      </c>
      <c r="O121" s="48"/>
      <c r="P121" s="50"/>
      <c r="Q121" s="50"/>
      <c r="R121" s="51"/>
      <c r="S121" s="50"/>
      <c r="T121" s="50"/>
      <c r="U121" s="86"/>
      <c r="W121" s="147" t="s">
        <v>903</v>
      </c>
      <c r="Y121"/>
      <c r="Z121"/>
      <c r="AA121"/>
      <c r="AB121"/>
      <c r="AC121"/>
      <c r="AD121"/>
      <c r="AE121"/>
      <c r="AF121"/>
      <c r="AG121"/>
    </row>
    <row r="122" spans="2:33" x14ac:dyDescent="0.2">
      <c r="N122" s="59" t="s">
        <v>43</v>
      </c>
      <c r="O122" s="43">
        <v>45887</v>
      </c>
      <c r="P122" s="52">
        <v>52686</v>
      </c>
      <c r="Q122" s="52">
        <v>32292</v>
      </c>
      <c r="R122" s="44">
        <v>39086</v>
      </c>
      <c r="S122" s="52">
        <v>47835</v>
      </c>
      <c r="T122" s="52">
        <v>53170</v>
      </c>
      <c r="U122" s="87">
        <v>270956</v>
      </c>
      <c r="W122" s="145">
        <v>1</v>
      </c>
      <c r="Y122"/>
      <c r="Z122"/>
      <c r="AA122"/>
      <c r="AB122"/>
      <c r="AC122"/>
      <c r="AD122"/>
      <c r="AE122"/>
      <c r="AF122"/>
      <c r="AG122"/>
    </row>
    <row r="123" spans="2:33" x14ac:dyDescent="0.2">
      <c r="N123" s="59" t="s">
        <v>53</v>
      </c>
      <c r="O123" s="43">
        <v>28263</v>
      </c>
      <c r="P123" s="52">
        <v>29249</v>
      </c>
      <c r="Q123" s="52">
        <v>20329</v>
      </c>
      <c r="R123" s="44">
        <v>21319</v>
      </c>
      <c r="S123" s="52">
        <v>28252</v>
      </c>
      <c r="T123" s="52">
        <v>29896</v>
      </c>
      <c r="U123" s="87">
        <v>157308</v>
      </c>
      <c r="W123" s="145">
        <v>2</v>
      </c>
      <c r="Y123"/>
      <c r="Z123"/>
      <c r="AA123"/>
      <c r="AB123"/>
      <c r="AC123"/>
      <c r="AD123"/>
      <c r="AE123"/>
      <c r="AF123"/>
      <c r="AG123"/>
    </row>
    <row r="124" spans="2:33" x14ac:dyDescent="0.2">
      <c r="N124" s="59" t="s">
        <v>42</v>
      </c>
      <c r="O124" s="43">
        <v>4269</v>
      </c>
      <c r="P124" s="52">
        <v>5070</v>
      </c>
      <c r="Q124" s="52">
        <v>2987</v>
      </c>
      <c r="R124" s="44">
        <v>3779</v>
      </c>
      <c r="S124" s="52">
        <v>4356</v>
      </c>
      <c r="T124" s="52">
        <v>5246</v>
      </c>
      <c r="U124" s="87">
        <v>25707</v>
      </c>
      <c r="W124" s="145">
        <v>3</v>
      </c>
      <c r="Y124"/>
      <c r="Z124"/>
      <c r="AA124"/>
      <c r="AB124"/>
      <c r="AC124"/>
      <c r="AD124"/>
      <c r="AE124"/>
      <c r="AF124"/>
      <c r="AG124"/>
    </row>
    <row r="125" spans="2:33" x14ac:dyDescent="0.2">
      <c r="N125" s="59" t="s">
        <v>39</v>
      </c>
      <c r="O125" s="43">
        <v>4018</v>
      </c>
      <c r="P125" s="52">
        <v>4449</v>
      </c>
      <c r="Q125" s="52">
        <v>2852</v>
      </c>
      <c r="R125" s="44">
        <v>3278</v>
      </c>
      <c r="S125" s="52">
        <v>4071</v>
      </c>
      <c r="T125" s="52">
        <v>4522</v>
      </c>
      <c r="U125" s="87">
        <v>23190</v>
      </c>
      <c r="W125" s="145">
        <v>4</v>
      </c>
      <c r="Y125"/>
      <c r="Z125"/>
      <c r="AA125"/>
      <c r="AB125"/>
      <c r="AC125"/>
      <c r="AD125"/>
      <c r="AE125"/>
      <c r="AF125"/>
      <c r="AG125"/>
    </row>
    <row r="126" spans="2:33" x14ac:dyDescent="0.2">
      <c r="K126" s="246" t="s">
        <v>1084</v>
      </c>
      <c r="L126" s="246"/>
      <c r="N126" s="59" t="s">
        <v>30</v>
      </c>
      <c r="O126" s="43">
        <v>3050</v>
      </c>
      <c r="P126" s="52">
        <v>3385</v>
      </c>
      <c r="Q126" s="52">
        <v>2165</v>
      </c>
      <c r="R126" s="44">
        <v>2490</v>
      </c>
      <c r="S126" s="52">
        <v>3081</v>
      </c>
      <c r="T126" s="52">
        <v>3483</v>
      </c>
      <c r="U126" s="87">
        <v>17654</v>
      </c>
      <c r="W126" s="145">
        <v>5</v>
      </c>
      <c r="Y126"/>
      <c r="Z126"/>
      <c r="AA126"/>
      <c r="AB126"/>
      <c r="AC126"/>
      <c r="AD126"/>
      <c r="AE126"/>
      <c r="AF126"/>
      <c r="AG126"/>
    </row>
    <row r="127" spans="2:33" x14ac:dyDescent="0.2">
      <c r="K127" s="246"/>
      <c r="L127" s="246"/>
      <c r="N127" s="59" t="s">
        <v>29</v>
      </c>
      <c r="O127" s="43">
        <v>2911</v>
      </c>
      <c r="P127" s="52">
        <v>3228</v>
      </c>
      <c r="Q127" s="52">
        <v>2065</v>
      </c>
      <c r="R127" s="44">
        <v>2382</v>
      </c>
      <c r="S127" s="52">
        <v>3001</v>
      </c>
      <c r="T127" s="52">
        <v>3255</v>
      </c>
      <c r="U127" s="87">
        <v>16842</v>
      </c>
      <c r="W127" s="145">
        <v>6</v>
      </c>
      <c r="Y127"/>
      <c r="Z127"/>
      <c r="AA127"/>
      <c r="AB127"/>
      <c r="AC127"/>
      <c r="AD127"/>
      <c r="AE127"/>
      <c r="AF127"/>
      <c r="AG127"/>
    </row>
    <row r="128" spans="2:33" x14ac:dyDescent="0.2">
      <c r="B128" s="246" t="s">
        <v>1017</v>
      </c>
      <c r="C128" s="246"/>
      <c r="D128" s="246"/>
      <c r="E128" s="246"/>
      <c r="F128" s="246"/>
      <c r="G128" s="246"/>
      <c r="H128" s="246"/>
      <c r="K128" s="246"/>
      <c r="L128" s="246"/>
      <c r="N128" s="59" t="s">
        <v>25</v>
      </c>
      <c r="O128" s="43">
        <v>1725</v>
      </c>
      <c r="P128" s="52">
        <v>2813</v>
      </c>
      <c r="Q128" s="52">
        <v>1724</v>
      </c>
      <c r="R128" s="44">
        <v>2087</v>
      </c>
      <c r="S128" s="52">
        <v>2487</v>
      </c>
      <c r="T128" s="52">
        <v>2885</v>
      </c>
      <c r="U128" s="87">
        <v>13721</v>
      </c>
      <c r="W128" s="145">
        <v>7</v>
      </c>
      <c r="Y128"/>
      <c r="Z128"/>
      <c r="AA128"/>
      <c r="AB128"/>
      <c r="AC128"/>
      <c r="AD128"/>
      <c r="AE128"/>
      <c r="AF128"/>
      <c r="AG128"/>
    </row>
    <row r="129" spans="2:33" x14ac:dyDescent="0.2">
      <c r="B129" s="246"/>
      <c r="C129" s="246"/>
      <c r="D129" s="246"/>
      <c r="E129" s="246"/>
      <c r="F129" s="246"/>
      <c r="G129" s="246"/>
      <c r="H129" s="246"/>
      <c r="K129" s="246"/>
      <c r="L129" s="246"/>
      <c r="N129" s="59" t="s">
        <v>24</v>
      </c>
      <c r="O129" s="43">
        <v>2272</v>
      </c>
      <c r="P129" s="52">
        <v>2699</v>
      </c>
      <c r="Q129" s="52">
        <v>1590</v>
      </c>
      <c r="R129" s="44">
        <v>2014</v>
      </c>
      <c r="S129" s="52">
        <v>2351</v>
      </c>
      <c r="T129" s="52">
        <v>2772</v>
      </c>
      <c r="U129" s="87">
        <v>13698</v>
      </c>
      <c r="W129" s="145">
        <v>8</v>
      </c>
      <c r="Y129"/>
      <c r="Z129"/>
      <c r="AA129"/>
      <c r="AB129"/>
      <c r="AC129"/>
      <c r="AD129"/>
      <c r="AE129"/>
      <c r="AF129"/>
      <c r="AG129"/>
    </row>
    <row r="130" spans="2:33" x14ac:dyDescent="0.2">
      <c r="B130" s="246"/>
      <c r="C130" s="246"/>
      <c r="D130" s="246"/>
      <c r="E130" s="246"/>
      <c r="F130" s="246"/>
      <c r="G130" s="246"/>
      <c r="H130" s="246"/>
      <c r="K130" s="246"/>
      <c r="L130" s="246"/>
      <c r="N130" s="59" t="s">
        <v>13</v>
      </c>
      <c r="O130" s="43">
        <v>1182</v>
      </c>
      <c r="P130" s="52">
        <v>1455</v>
      </c>
      <c r="Q130" s="52">
        <v>823</v>
      </c>
      <c r="R130" s="44">
        <v>1096</v>
      </c>
      <c r="S130" s="52">
        <v>1193</v>
      </c>
      <c r="T130" s="52">
        <v>1459</v>
      </c>
      <c r="U130" s="87">
        <v>7208</v>
      </c>
      <c r="W130" s="145">
        <v>9</v>
      </c>
      <c r="Y130"/>
      <c r="Z130"/>
      <c r="AA130"/>
      <c r="AB130"/>
      <c r="AC130"/>
      <c r="AD130"/>
      <c r="AE130"/>
      <c r="AF130"/>
      <c r="AG130"/>
    </row>
    <row r="131" spans="2:33" x14ac:dyDescent="0.2">
      <c r="B131" s="246"/>
      <c r="C131" s="246"/>
      <c r="D131" s="246"/>
      <c r="E131" s="246"/>
      <c r="F131" s="246"/>
      <c r="G131" s="246"/>
      <c r="H131" s="246"/>
      <c r="N131" s="59" t="s">
        <v>10</v>
      </c>
      <c r="O131" s="43">
        <v>858</v>
      </c>
      <c r="P131" s="52">
        <v>907</v>
      </c>
      <c r="Q131" s="52">
        <v>622</v>
      </c>
      <c r="R131" s="44">
        <v>676</v>
      </c>
      <c r="S131" s="52">
        <v>871</v>
      </c>
      <c r="T131" s="52">
        <v>921</v>
      </c>
      <c r="U131" s="87">
        <v>4855</v>
      </c>
      <c r="W131" s="145">
        <v>10</v>
      </c>
      <c r="Y131"/>
      <c r="Z131"/>
      <c r="AA131"/>
      <c r="AB131"/>
      <c r="AC131"/>
      <c r="AD131"/>
      <c r="AE131"/>
      <c r="AF131"/>
      <c r="AG131"/>
    </row>
    <row r="132" spans="2:33" x14ac:dyDescent="0.2">
      <c r="B132" s="246"/>
      <c r="C132" s="246"/>
      <c r="D132" s="246"/>
      <c r="E132" s="246"/>
      <c r="F132" s="246"/>
      <c r="G132" s="246"/>
      <c r="H132" s="246"/>
      <c r="N132" s="59" t="s">
        <v>12</v>
      </c>
      <c r="O132" s="43"/>
      <c r="P132" s="52"/>
      <c r="Q132" s="52">
        <v>811</v>
      </c>
      <c r="R132" s="44">
        <v>896</v>
      </c>
      <c r="S132" s="52">
        <v>1132</v>
      </c>
      <c r="T132" s="52">
        <v>1254</v>
      </c>
      <c r="U132" s="87">
        <v>4093</v>
      </c>
      <c r="W132" s="145">
        <v>11</v>
      </c>
      <c r="Y132"/>
      <c r="Z132"/>
      <c r="AA132"/>
      <c r="AB132"/>
      <c r="AC132"/>
      <c r="AD132"/>
      <c r="AE132"/>
      <c r="AF132"/>
      <c r="AG132"/>
    </row>
    <row r="133" spans="2:33" x14ac:dyDescent="0.2">
      <c r="N133" s="59" t="s">
        <v>9</v>
      </c>
      <c r="O133" s="43">
        <v>705</v>
      </c>
      <c r="P133" s="52">
        <v>782</v>
      </c>
      <c r="Q133" s="52">
        <v>503</v>
      </c>
      <c r="R133" s="44">
        <v>578</v>
      </c>
      <c r="S133" s="52">
        <v>716</v>
      </c>
      <c r="T133" s="52">
        <v>779</v>
      </c>
      <c r="U133" s="87">
        <v>4063</v>
      </c>
      <c r="W133" s="145">
        <v>12</v>
      </c>
      <c r="Y133"/>
      <c r="Z133"/>
      <c r="AA133"/>
      <c r="AB133"/>
      <c r="AC133"/>
      <c r="AD133"/>
      <c r="AE133"/>
      <c r="AF133"/>
      <c r="AG133"/>
    </row>
    <row r="134" spans="2:33" x14ac:dyDescent="0.2">
      <c r="N134" s="59" t="s">
        <v>5</v>
      </c>
      <c r="O134" s="43">
        <v>438</v>
      </c>
      <c r="P134" s="52">
        <v>460</v>
      </c>
      <c r="Q134" s="52">
        <v>316</v>
      </c>
      <c r="R134" s="44">
        <v>339</v>
      </c>
      <c r="S134" s="52">
        <v>266</v>
      </c>
      <c r="T134" s="52"/>
      <c r="U134" s="87">
        <v>1819</v>
      </c>
      <c r="W134" s="145">
        <v>13</v>
      </c>
      <c r="Y134"/>
      <c r="Z134"/>
      <c r="AA134"/>
      <c r="AB134"/>
      <c r="AC134"/>
      <c r="AD134"/>
      <c r="AE134"/>
      <c r="AF134"/>
      <c r="AG134"/>
    </row>
    <row r="135" spans="2:33" x14ac:dyDescent="0.2">
      <c r="N135" s="60" t="s">
        <v>2</v>
      </c>
      <c r="O135" s="45">
        <v>158</v>
      </c>
      <c r="P135" s="46">
        <v>155</v>
      </c>
      <c r="Q135" s="46">
        <v>119</v>
      </c>
      <c r="R135" s="47">
        <v>124</v>
      </c>
      <c r="S135" s="46">
        <v>166</v>
      </c>
      <c r="T135" s="46">
        <v>169</v>
      </c>
      <c r="U135" s="127">
        <v>891</v>
      </c>
      <c r="W135" s="146">
        <v>14</v>
      </c>
      <c r="Y135"/>
      <c r="Z135"/>
      <c r="AA135"/>
      <c r="AB135"/>
      <c r="AC135"/>
      <c r="AD135"/>
      <c r="AE135"/>
      <c r="AF135"/>
      <c r="AG135"/>
    </row>
    <row r="136" spans="2:33" ht="15.75" x14ac:dyDescent="0.25">
      <c r="B136" s="219" t="s">
        <v>1069</v>
      </c>
      <c r="N136" s="58" t="s">
        <v>904</v>
      </c>
      <c r="O136" s="48"/>
      <c r="P136" s="50"/>
      <c r="Q136" s="50"/>
      <c r="R136" s="51"/>
      <c r="S136" s="50"/>
      <c r="T136" s="50"/>
      <c r="U136" s="86"/>
      <c r="W136" s="147" t="s">
        <v>904</v>
      </c>
      <c r="Y136"/>
      <c r="Z136"/>
      <c r="AA136"/>
      <c r="AB136"/>
      <c r="AC136"/>
      <c r="AD136"/>
      <c r="AE136"/>
      <c r="AF136"/>
      <c r="AG136"/>
    </row>
    <row r="137" spans="2:33" x14ac:dyDescent="0.2">
      <c r="N137" s="59" t="s">
        <v>8</v>
      </c>
      <c r="O137" s="43">
        <v>41282</v>
      </c>
      <c r="P137" s="52">
        <v>49071</v>
      </c>
      <c r="Q137" s="52">
        <v>28827</v>
      </c>
      <c r="R137" s="44">
        <v>36607</v>
      </c>
      <c r="S137" s="52">
        <v>41985</v>
      </c>
      <c r="T137" s="52">
        <v>50429</v>
      </c>
      <c r="U137" s="87">
        <v>248201</v>
      </c>
      <c r="W137" s="145">
        <v>1</v>
      </c>
      <c r="Y137"/>
      <c r="Z137"/>
      <c r="AA137"/>
      <c r="AB137"/>
      <c r="AC137"/>
      <c r="AD137"/>
      <c r="AE137"/>
      <c r="AF137"/>
      <c r="AG137"/>
    </row>
    <row r="138" spans="2:33" ht="13.5" thickBot="1" x14ac:dyDescent="0.25">
      <c r="B138" s="133" t="s">
        <v>1044</v>
      </c>
      <c r="C138" s="248">
        <v>2020</v>
      </c>
      <c r="D138" s="256"/>
      <c r="E138" s="256"/>
      <c r="F138" s="249"/>
      <c r="G138" s="248">
        <v>2021</v>
      </c>
      <c r="H138" s="249"/>
      <c r="N138" s="59" t="s">
        <v>50</v>
      </c>
      <c r="O138" s="43">
        <v>11480</v>
      </c>
      <c r="P138" s="52">
        <v>13176</v>
      </c>
      <c r="Q138" s="52">
        <v>8078</v>
      </c>
      <c r="R138" s="44">
        <v>9778</v>
      </c>
      <c r="S138" s="52">
        <v>11595</v>
      </c>
      <c r="T138" s="52">
        <v>13523</v>
      </c>
      <c r="U138" s="87">
        <v>67630</v>
      </c>
      <c r="W138" s="145">
        <v>2</v>
      </c>
      <c r="Y138"/>
      <c r="Z138"/>
      <c r="AA138"/>
      <c r="AB138"/>
      <c r="AC138"/>
      <c r="AD138"/>
      <c r="AE138"/>
      <c r="AF138"/>
      <c r="AG138"/>
    </row>
    <row r="139" spans="2:33" ht="13.5" thickTop="1" x14ac:dyDescent="0.2">
      <c r="B139" s="10" t="s">
        <v>980</v>
      </c>
      <c r="C139" s="131" t="s">
        <v>974</v>
      </c>
      <c r="D139" s="131" t="s">
        <v>975</v>
      </c>
      <c r="E139" s="131" t="s">
        <v>976</v>
      </c>
      <c r="F139" s="155" t="s">
        <v>977</v>
      </c>
      <c r="G139" s="155" t="s">
        <v>1028</v>
      </c>
      <c r="H139" s="132" t="s">
        <v>1029</v>
      </c>
      <c r="I139" s="10"/>
      <c r="N139" s="59" t="s">
        <v>41</v>
      </c>
      <c r="O139" s="43">
        <v>4139</v>
      </c>
      <c r="P139" s="52">
        <v>4910</v>
      </c>
      <c r="Q139" s="52">
        <v>2891</v>
      </c>
      <c r="R139" s="44">
        <v>3665</v>
      </c>
      <c r="S139" s="52">
        <v>4268</v>
      </c>
      <c r="T139" s="52">
        <v>4961</v>
      </c>
      <c r="U139" s="87">
        <v>24834</v>
      </c>
      <c r="W139" s="145">
        <v>3</v>
      </c>
      <c r="Y139"/>
      <c r="Z139"/>
      <c r="AA139"/>
      <c r="AB139"/>
      <c r="AC139"/>
      <c r="AD139"/>
      <c r="AE139"/>
      <c r="AF139"/>
      <c r="AG139"/>
    </row>
    <row r="140" spans="2:33" x14ac:dyDescent="0.2">
      <c r="B140" s="2" t="s">
        <v>901</v>
      </c>
      <c r="C140" s="2">
        <f>COUNTIFS(O$92:O$111, "&gt;0")</f>
        <v>18</v>
      </c>
      <c r="D140" s="2">
        <f>COUNTIFS(P$92:P$111, "&gt;0")</f>
        <v>19</v>
      </c>
      <c r="E140" s="2">
        <f t="shared" ref="E140:H140" si="0">COUNTIFS(Q$92:Q$111, "&gt;0")</f>
        <v>19</v>
      </c>
      <c r="F140" s="156">
        <f t="shared" si="0"/>
        <v>20</v>
      </c>
      <c r="G140" s="156">
        <f t="shared" si="0"/>
        <v>20</v>
      </c>
      <c r="H140" s="2">
        <f t="shared" si="0"/>
        <v>20</v>
      </c>
      <c r="N140" s="59" t="s">
        <v>40</v>
      </c>
      <c r="O140" s="43">
        <v>4076</v>
      </c>
      <c r="P140" s="52">
        <v>4680</v>
      </c>
      <c r="Q140" s="52">
        <v>2879</v>
      </c>
      <c r="R140" s="44">
        <v>3476</v>
      </c>
      <c r="S140" s="52">
        <v>4222</v>
      </c>
      <c r="T140" s="52">
        <v>4678</v>
      </c>
      <c r="U140" s="87">
        <v>24011</v>
      </c>
      <c r="W140" s="145">
        <v>4</v>
      </c>
      <c r="Y140"/>
      <c r="Z140"/>
      <c r="AA140"/>
      <c r="AB140"/>
      <c r="AC140"/>
      <c r="AD140"/>
      <c r="AE140"/>
      <c r="AF140"/>
      <c r="AG140"/>
    </row>
    <row r="141" spans="2:33" x14ac:dyDescent="0.2">
      <c r="B141" s="2" t="s">
        <v>902</v>
      </c>
      <c r="C141" s="2">
        <f>COUNTIFS(O$113:O$120, "&gt;0")</f>
        <v>8</v>
      </c>
      <c r="D141" s="2">
        <f t="shared" ref="D141:H141" si="1">COUNTIFS(P$113:P$120, "&gt;0")</f>
        <v>8</v>
      </c>
      <c r="E141" s="2">
        <f t="shared" si="1"/>
        <v>8</v>
      </c>
      <c r="F141" s="156">
        <f t="shared" si="1"/>
        <v>8</v>
      </c>
      <c r="G141" s="156">
        <f t="shared" si="1"/>
        <v>8</v>
      </c>
      <c r="H141" s="2">
        <f t="shared" si="1"/>
        <v>8</v>
      </c>
      <c r="N141" s="59" t="s">
        <v>28</v>
      </c>
      <c r="O141" s="43">
        <v>2665</v>
      </c>
      <c r="P141" s="52">
        <v>3174</v>
      </c>
      <c r="Q141" s="52">
        <v>1864</v>
      </c>
      <c r="R141" s="44">
        <v>2376</v>
      </c>
      <c r="S141" s="52">
        <v>2667</v>
      </c>
      <c r="T141" s="52">
        <v>3248</v>
      </c>
      <c r="U141" s="87">
        <v>15994</v>
      </c>
      <c r="W141" s="145">
        <v>5</v>
      </c>
      <c r="Y141"/>
      <c r="Z141"/>
      <c r="AA141"/>
      <c r="AB141"/>
      <c r="AC141"/>
      <c r="AD141"/>
      <c r="AE141"/>
      <c r="AF141"/>
      <c r="AG141"/>
    </row>
    <row r="142" spans="2:33" x14ac:dyDescent="0.2">
      <c r="B142" s="2" t="s">
        <v>903</v>
      </c>
      <c r="C142" s="2">
        <f>COUNTIFS(O$122:O$135, "&gt;0")</f>
        <v>13</v>
      </c>
      <c r="D142" s="2">
        <f t="shared" ref="D142:H142" si="2">COUNTIFS(P$122:P$135, "&gt;0")</f>
        <v>13</v>
      </c>
      <c r="E142" s="2">
        <f t="shared" si="2"/>
        <v>14</v>
      </c>
      <c r="F142" s="156">
        <f t="shared" si="2"/>
        <v>14</v>
      </c>
      <c r="G142" s="156">
        <f t="shared" si="2"/>
        <v>14</v>
      </c>
      <c r="H142" s="2">
        <f t="shared" si="2"/>
        <v>13</v>
      </c>
      <c r="N142" s="59" t="s">
        <v>23</v>
      </c>
      <c r="O142" s="43">
        <v>884</v>
      </c>
      <c r="P142" s="52">
        <v>2418</v>
      </c>
      <c r="Q142" s="52">
        <v>1623</v>
      </c>
      <c r="R142" s="44">
        <v>1781</v>
      </c>
      <c r="S142" s="52">
        <v>2315</v>
      </c>
      <c r="T142" s="52">
        <v>2453</v>
      </c>
      <c r="U142" s="87">
        <v>11474</v>
      </c>
      <c r="W142" s="145">
        <v>6</v>
      </c>
      <c r="Y142"/>
      <c r="Z142"/>
      <c r="AA142"/>
      <c r="AB142"/>
      <c r="AC142"/>
      <c r="AD142"/>
      <c r="AE142"/>
      <c r="AF142"/>
      <c r="AG142"/>
    </row>
    <row r="143" spans="2:33" ht="12.75" customHeight="1" x14ac:dyDescent="0.2">
      <c r="B143" s="2" t="s">
        <v>904</v>
      </c>
      <c r="C143" s="2">
        <f>COUNTIFS(O$137:O$147, "&gt;0")</f>
        <v>10</v>
      </c>
      <c r="D143" s="2">
        <f t="shared" ref="D143:H143" si="3">COUNTIFS(P$137:P$147, "&gt;0")</f>
        <v>10</v>
      </c>
      <c r="E143" s="2">
        <f t="shared" si="3"/>
        <v>11</v>
      </c>
      <c r="F143" s="156">
        <f t="shared" si="3"/>
        <v>11</v>
      </c>
      <c r="G143" s="156">
        <f>COUNTIFS(S$137:S$147, "&gt;0")</f>
        <v>11</v>
      </c>
      <c r="H143" s="2">
        <f t="shared" si="3"/>
        <v>9</v>
      </c>
      <c r="J143" s="246" t="s">
        <v>1027</v>
      </c>
      <c r="K143" s="246"/>
      <c r="L143" s="246"/>
      <c r="N143" s="59" t="s">
        <v>44</v>
      </c>
      <c r="O143" s="43"/>
      <c r="P143" s="52"/>
      <c r="Q143" s="52">
        <v>1249</v>
      </c>
      <c r="R143" s="44">
        <v>3569</v>
      </c>
      <c r="S143" s="52">
        <v>4809</v>
      </c>
      <c r="T143" s="52"/>
      <c r="U143" s="87">
        <v>9627</v>
      </c>
      <c r="W143" s="145">
        <v>7</v>
      </c>
      <c r="Y143"/>
      <c r="Z143"/>
      <c r="AA143"/>
      <c r="AB143"/>
      <c r="AC143"/>
      <c r="AD143"/>
      <c r="AE143"/>
      <c r="AF143"/>
      <c r="AG143"/>
    </row>
    <row r="144" spans="2:33" x14ac:dyDescent="0.2">
      <c r="B144" s="2" t="s">
        <v>1015</v>
      </c>
      <c r="C144" s="2">
        <f>SUBTOTAL(109,RC_ClientCount[Qtr1])</f>
        <v>49</v>
      </c>
      <c r="D144" s="2">
        <f>SUBTOTAL(109,RC_ClientCount[Qtr2])</f>
        <v>50</v>
      </c>
      <c r="E144" s="2">
        <f>SUBTOTAL(109,RC_ClientCount[Qtr3])</f>
        <v>52</v>
      </c>
      <c r="F144" s="156">
        <f>SUBTOTAL(109,RC_ClientCount[Qtr4])</f>
        <v>53</v>
      </c>
      <c r="G144" s="156">
        <f>SUBTOTAL(109,RC_ClientCount[[Qtr1 ]])</f>
        <v>53</v>
      </c>
      <c r="H144" s="2">
        <f>SUBTOTAL(109,RC_ClientCount[[Qtr2 ]])</f>
        <v>50</v>
      </c>
      <c r="J144" s="246"/>
      <c r="K144" s="246"/>
      <c r="L144" s="246"/>
      <c r="N144" s="59" t="s">
        <v>14</v>
      </c>
      <c r="O144" s="43">
        <v>1324</v>
      </c>
      <c r="P144" s="52">
        <v>1619</v>
      </c>
      <c r="Q144" s="52">
        <v>913</v>
      </c>
      <c r="R144" s="44">
        <v>1211</v>
      </c>
      <c r="S144" s="52">
        <v>1336</v>
      </c>
      <c r="T144" s="52">
        <v>1636</v>
      </c>
      <c r="U144" s="87">
        <v>8039</v>
      </c>
      <c r="W144" s="145">
        <v>8</v>
      </c>
      <c r="Y144"/>
      <c r="Z144"/>
      <c r="AA144"/>
      <c r="AB144"/>
      <c r="AC144"/>
      <c r="AD144"/>
      <c r="AE144"/>
      <c r="AF144"/>
      <c r="AG144"/>
    </row>
    <row r="145" spans="2:33" x14ac:dyDescent="0.2">
      <c r="B145" s="10"/>
      <c r="J145" s="246"/>
      <c r="K145" s="246"/>
      <c r="L145" s="246"/>
      <c r="N145" s="59" t="s">
        <v>16</v>
      </c>
      <c r="O145" s="43">
        <v>1639</v>
      </c>
      <c r="P145" s="52">
        <v>1879</v>
      </c>
      <c r="Q145" s="52">
        <v>1153</v>
      </c>
      <c r="R145" s="44">
        <v>1402</v>
      </c>
      <c r="S145" s="52">
        <v>483</v>
      </c>
      <c r="T145" s="52"/>
      <c r="U145" s="87">
        <v>6556</v>
      </c>
      <c r="W145" s="145">
        <v>9</v>
      </c>
      <c r="Y145"/>
      <c r="Z145"/>
      <c r="AA145"/>
      <c r="AB145"/>
      <c r="AC145"/>
      <c r="AD145"/>
      <c r="AE145"/>
      <c r="AF145"/>
      <c r="AG145"/>
    </row>
    <row r="146" spans="2:33" ht="12.75" customHeight="1" x14ac:dyDescent="0.2">
      <c r="B146" s="246" t="s">
        <v>1104</v>
      </c>
      <c r="C146" s="246"/>
      <c r="D146" s="246"/>
      <c r="E146" s="246"/>
      <c r="F146" s="246"/>
      <c r="G146" s="246"/>
      <c r="H146" s="246"/>
      <c r="I146" s="10"/>
      <c r="J146"/>
      <c r="K146"/>
      <c r="N146" s="59" t="s">
        <v>11</v>
      </c>
      <c r="O146" s="43">
        <v>982</v>
      </c>
      <c r="P146" s="52">
        <v>1079</v>
      </c>
      <c r="Q146" s="52">
        <v>691</v>
      </c>
      <c r="R146" s="44">
        <v>806</v>
      </c>
      <c r="S146" s="52">
        <v>996</v>
      </c>
      <c r="T146" s="52">
        <v>1088</v>
      </c>
      <c r="U146" s="87">
        <v>5642</v>
      </c>
      <c r="W146" s="145">
        <v>10</v>
      </c>
      <c r="Y146"/>
      <c r="Z146"/>
      <c r="AA146"/>
      <c r="AB146"/>
      <c r="AC146"/>
      <c r="AD146"/>
      <c r="AE146"/>
      <c r="AF146"/>
      <c r="AG146"/>
    </row>
    <row r="147" spans="2:33" ht="12.75" customHeight="1" x14ac:dyDescent="0.2">
      <c r="B147" s="246"/>
      <c r="C147" s="246"/>
      <c r="D147" s="246"/>
      <c r="E147" s="246"/>
      <c r="F147" s="246"/>
      <c r="G147" s="246"/>
      <c r="H147" s="246"/>
      <c r="J147"/>
      <c r="K147"/>
      <c r="N147" s="60" t="s">
        <v>6</v>
      </c>
      <c r="O147" s="45">
        <v>582</v>
      </c>
      <c r="P147" s="46">
        <v>612</v>
      </c>
      <c r="Q147" s="46">
        <v>406</v>
      </c>
      <c r="R147" s="47">
        <v>450</v>
      </c>
      <c r="S147" s="46">
        <v>589</v>
      </c>
      <c r="T147" s="46">
        <v>615</v>
      </c>
      <c r="U147" s="127">
        <v>3254</v>
      </c>
      <c r="W147" s="146">
        <v>11</v>
      </c>
      <c r="Y147"/>
      <c r="Z147"/>
      <c r="AA147"/>
      <c r="AB147"/>
      <c r="AC147"/>
      <c r="AD147"/>
      <c r="AE147"/>
      <c r="AF147"/>
      <c r="AG147"/>
    </row>
    <row r="148" spans="2:33" x14ac:dyDescent="0.2">
      <c r="B148" s="246"/>
      <c r="C148" s="246"/>
      <c r="D148" s="246"/>
      <c r="E148" s="246"/>
      <c r="F148" s="246"/>
      <c r="G148" s="246"/>
      <c r="H148" s="246"/>
      <c r="J148"/>
      <c r="K148"/>
      <c r="N148" s="60" t="s">
        <v>963</v>
      </c>
      <c r="O148" s="45">
        <v>822060</v>
      </c>
      <c r="P148" s="46">
        <v>940140</v>
      </c>
      <c r="Q148" s="46">
        <v>587002</v>
      </c>
      <c r="R148" s="47">
        <v>706563</v>
      </c>
      <c r="S148" s="46">
        <v>855266</v>
      </c>
      <c r="T148" s="46">
        <v>965282</v>
      </c>
      <c r="U148" s="127">
        <v>4876313</v>
      </c>
      <c r="Y148"/>
      <c r="Z148"/>
      <c r="AA148"/>
      <c r="AB148"/>
      <c r="AC148"/>
      <c r="AD148"/>
      <c r="AE148"/>
      <c r="AF148"/>
      <c r="AG148"/>
    </row>
    <row r="149" spans="2:33" x14ac:dyDescent="0.2">
      <c r="B149" s="246"/>
      <c r="C149" s="246"/>
      <c r="D149" s="246"/>
      <c r="E149" s="246"/>
      <c r="F149" s="246"/>
      <c r="G149" s="246"/>
      <c r="H149" s="246"/>
      <c r="J149"/>
      <c r="K149"/>
    </row>
    <row r="150" spans="2:33" ht="15" customHeight="1" x14ac:dyDescent="0.2">
      <c r="B150" s="246"/>
      <c r="C150" s="246"/>
      <c r="D150" s="246"/>
      <c r="E150" s="246"/>
      <c r="F150" s="246"/>
      <c r="G150" s="246"/>
      <c r="H150" s="246"/>
      <c r="J150"/>
      <c r="K150"/>
      <c r="N150" s="246" t="s">
        <v>1070</v>
      </c>
      <c r="O150" s="246"/>
      <c r="P150" s="246"/>
      <c r="Q150" s="246"/>
      <c r="R150" s="246"/>
      <c r="S150" s="246"/>
      <c r="T150" s="246"/>
      <c r="U150" s="246"/>
      <c r="Y150" s="77"/>
    </row>
    <row r="151" spans="2:33" x14ac:dyDescent="0.2">
      <c r="B151" s="246"/>
      <c r="C151" s="246"/>
      <c r="D151" s="246"/>
      <c r="E151" s="246"/>
      <c r="F151" s="246"/>
      <c r="G151" s="246"/>
      <c r="H151" s="246"/>
      <c r="J151"/>
      <c r="K151"/>
      <c r="N151"/>
      <c r="O151"/>
      <c r="P151"/>
      <c r="Q151"/>
      <c r="R151"/>
      <c r="S151"/>
    </row>
    <row r="152" spans="2:33" x14ac:dyDescent="0.2">
      <c r="N152"/>
      <c r="O152"/>
      <c r="P152"/>
      <c r="Q152"/>
      <c r="R152"/>
      <c r="S152"/>
    </row>
    <row r="153" spans="2:33" x14ac:dyDescent="0.2">
      <c r="N153"/>
      <c r="O153"/>
      <c r="P153"/>
      <c r="Q153"/>
      <c r="R153"/>
      <c r="S153"/>
    </row>
    <row r="154" spans="2:33" ht="13.5" thickBot="1" x14ac:dyDescent="0.25">
      <c r="B154" s="133" t="s">
        <v>1030</v>
      </c>
      <c r="C154" s="248">
        <v>2020</v>
      </c>
      <c r="D154" s="256"/>
      <c r="E154" s="256"/>
      <c r="F154" s="249"/>
      <c r="G154" s="248">
        <v>2021</v>
      </c>
      <c r="H154" s="249"/>
      <c r="N154"/>
      <c r="O154"/>
      <c r="P154"/>
      <c r="Q154"/>
      <c r="R154"/>
      <c r="S154"/>
    </row>
    <row r="155" spans="2:33" ht="13.5" thickTop="1" x14ac:dyDescent="0.2">
      <c r="B155" s="10" t="s">
        <v>980</v>
      </c>
      <c r="C155" s="2" t="s">
        <v>974</v>
      </c>
      <c r="D155" s="2" t="s">
        <v>975</v>
      </c>
      <c r="E155" s="2" t="s">
        <v>976</v>
      </c>
      <c r="F155" s="2" t="s">
        <v>977</v>
      </c>
      <c r="G155" s="13" t="s">
        <v>1028</v>
      </c>
      <c r="H155" s="13" t="s">
        <v>1029</v>
      </c>
      <c r="N155"/>
      <c r="O155"/>
      <c r="P155"/>
      <c r="Q155"/>
      <c r="R155"/>
      <c r="S155"/>
    </row>
    <row r="156" spans="2:33" x14ac:dyDescent="0.2">
      <c r="B156" s="2" t="s">
        <v>901</v>
      </c>
      <c r="C156" s="134">
        <f>C76 / $G$140</f>
        <v>25470.95</v>
      </c>
      <c r="D156" s="134">
        <f t="shared" ref="D156:H156" si="4">D76 / $G$140</f>
        <v>28830.9</v>
      </c>
      <c r="E156" s="134">
        <f t="shared" si="4"/>
        <v>18184.7</v>
      </c>
      <c r="F156" s="134">
        <f t="shared" si="4"/>
        <v>21601.7</v>
      </c>
      <c r="G156" s="134">
        <f t="shared" si="4"/>
        <v>26500.95</v>
      </c>
      <c r="H156" s="134">
        <f t="shared" si="4"/>
        <v>29825.1</v>
      </c>
      <c r="N156"/>
      <c r="O156"/>
      <c r="P156"/>
      <c r="Q156"/>
      <c r="R156"/>
      <c r="S156"/>
    </row>
    <row r="157" spans="2:33" x14ac:dyDescent="0.2">
      <c r="B157" s="2" t="s">
        <v>902</v>
      </c>
      <c r="C157" s="134">
        <f t="shared" ref="C157:H157" si="5">C77 / $G$141</f>
        <v>18481.5</v>
      </c>
      <c r="D157" s="134">
        <f t="shared" si="5"/>
        <v>21695.75</v>
      </c>
      <c r="E157" s="134">
        <f t="shared" si="5"/>
        <v>12942</v>
      </c>
      <c r="F157" s="134">
        <f t="shared" si="5"/>
        <v>16158</v>
      </c>
      <c r="G157" s="134">
        <f t="shared" si="5"/>
        <v>18775.5</v>
      </c>
      <c r="H157" s="134">
        <f t="shared" si="5"/>
        <v>22042.25</v>
      </c>
      <c r="N157"/>
      <c r="O157"/>
      <c r="P157"/>
      <c r="Q157"/>
      <c r="R157"/>
      <c r="S157"/>
    </row>
    <row r="158" spans="2:33" x14ac:dyDescent="0.2">
      <c r="B158" s="2" t="s">
        <v>903</v>
      </c>
      <c r="C158" s="134">
        <f t="shared" ref="C158:H158" si="6">C78 / $G$142</f>
        <v>6838.2857142857147</v>
      </c>
      <c r="D158" s="134">
        <f t="shared" si="6"/>
        <v>7667</v>
      </c>
      <c r="E158" s="134">
        <f t="shared" si="6"/>
        <v>4942.7142857142853</v>
      </c>
      <c r="F158" s="134">
        <f t="shared" si="6"/>
        <v>5724.5714285714284</v>
      </c>
      <c r="G158" s="134">
        <f t="shared" si="6"/>
        <v>7127</v>
      </c>
      <c r="H158" s="134">
        <f t="shared" si="6"/>
        <v>7843.6428571428569</v>
      </c>
    </row>
    <row r="159" spans="2:33" x14ac:dyDescent="0.2">
      <c r="B159" s="2" t="s">
        <v>904</v>
      </c>
      <c r="C159" s="134">
        <f t="shared" ref="C159:H159" si="7">C79 / $G$143</f>
        <v>6277.545454545455</v>
      </c>
      <c r="D159" s="134">
        <f t="shared" si="7"/>
        <v>7510.727272727273</v>
      </c>
      <c r="E159" s="134">
        <f t="shared" si="7"/>
        <v>4597.636363636364</v>
      </c>
      <c r="F159" s="134">
        <f t="shared" si="7"/>
        <v>5920.090909090909</v>
      </c>
      <c r="G159" s="134">
        <f t="shared" si="7"/>
        <v>6842.272727272727</v>
      </c>
      <c r="H159" s="134">
        <f t="shared" si="7"/>
        <v>7511.909090909091</v>
      </c>
    </row>
    <row r="160" spans="2:33" x14ac:dyDescent="0.2">
      <c r="B160" s="13" t="s">
        <v>1031</v>
      </c>
      <c r="C160" s="82">
        <f t="shared" ref="C160:H160" si="8">C80 / $G$144</f>
        <v>15510.566037735849</v>
      </c>
      <c r="D160" s="82">
        <f t="shared" si="8"/>
        <v>17738.490566037737</v>
      </c>
      <c r="E160" s="82">
        <f t="shared" si="8"/>
        <v>11075.509433962265</v>
      </c>
      <c r="F160" s="82">
        <f t="shared" si="8"/>
        <v>13331.377358490567</v>
      </c>
      <c r="G160" s="82">
        <f t="shared" si="8"/>
        <v>16137.094339622641</v>
      </c>
      <c r="H160" s="82">
        <f t="shared" si="8"/>
        <v>18212.867924528302</v>
      </c>
    </row>
    <row r="161" spans="2:18" x14ac:dyDescent="0.2">
      <c r="B161" s="10"/>
    </row>
    <row r="162" spans="2:18" ht="12.75" customHeight="1" x14ac:dyDescent="0.2">
      <c r="B162" s="246" t="s">
        <v>1103</v>
      </c>
      <c r="C162" s="246"/>
      <c r="D162" s="246"/>
      <c r="E162" s="246"/>
      <c r="F162" s="246"/>
      <c r="G162" s="246"/>
      <c r="H162" s="246"/>
    </row>
    <row r="163" spans="2:18" x14ac:dyDescent="0.2">
      <c r="B163" s="246"/>
      <c r="C163" s="246"/>
      <c r="D163" s="246"/>
      <c r="E163" s="246"/>
      <c r="F163" s="246"/>
      <c r="G163" s="246"/>
      <c r="H163" s="246"/>
    </row>
    <row r="164" spans="2:18" x14ac:dyDescent="0.2">
      <c r="B164" s="246"/>
      <c r="C164" s="246"/>
      <c r="D164" s="246"/>
      <c r="E164" s="246"/>
      <c r="F164" s="246"/>
      <c r="G164" s="246"/>
      <c r="H164" s="246"/>
    </row>
    <row r="165" spans="2:18" x14ac:dyDescent="0.2">
      <c r="B165" s="246"/>
      <c r="C165" s="246"/>
      <c r="D165" s="246"/>
      <c r="E165" s="246"/>
      <c r="F165" s="246"/>
      <c r="G165" s="246"/>
      <c r="H165" s="246"/>
    </row>
    <row r="166" spans="2:18" x14ac:dyDescent="0.2">
      <c r="B166" s="246"/>
      <c r="C166" s="246"/>
      <c r="D166" s="246"/>
      <c r="E166" s="246"/>
      <c r="F166" s="246"/>
      <c r="G166" s="246"/>
      <c r="H166" s="246"/>
    </row>
    <row r="167" spans="2:18" x14ac:dyDescent="0.2">
      <c r="B167" s="246"/>
      <c r="C167" s="246"/>
      <c r="D167" s="246"/>
      <c r="E167" s="246"/>
      <c r="F167" s="246"/>
      <c r="G167" s="246"/>
      <c r="H167" s="246"/>
    </row>
    <row r="168" spans="2:18" x14ac:dyDescent="0.2">
      <c r="B168" s="246"/>
      <c r="C168" s="246"/>
      <c r="D168" s="246"/>
      <c r="E168" s="246"/>
      <c r="F168" s="246"/>
      <c r="G168" s="246"/>
      <c r="H168" s="246"/>
    </row>
    <row r="171" spans="2:18" ht="12.75" customHeight="1" x14ac:dyDescent="0.2"/>
    <row r="172" spans="2:18" ht="15.75" x14ac:dyDescent="0.25">
      <c r="B172" s="219" t="s">
        <v>1094</v>
      </c>
      <c r="F172" s="218"/>
    </row>
    <row r="174" spans="2:18" ht="12.75" customHeight="1" x14ac:dyDescent="0.2">
      <c r="C174" s="247" t="s">
        <v>1024</v>
      </c>
      <c r="D174" s="247" t="s">
        <v>1025</v>
      </c>
      <c r="F174" s="246" t="s">
        <v>1093</v>
      </c>
      <c r="G174" s="246"/>
      <c r="H174" s="246"/>
    </row>
    <row r="175" spans="2:18" x14ac:dyDescent="0.2">
      <c r="C175" s="247"/>
      <c r="D175" s="247"/>
      <c r="F175" s="246"/>
      <c r="G175" s="246"/>
      <c r="H175" s="246"/>
    </row>
    <row r="176" spans="2:18" ht="20.25" customHeight="1" x14ac:dyDescent="0.2">
      <c r="C176" s="250" t="s">
        <v>1095</v>
      </c>
      <c r="D176" s="251" t="s">
        <v>1096</v>
      </c>
      <c r="F176" s="246"/>
      <c r="G176" s="246"/>
      <c r="H176" s="246"/>
      <c r="R176" s="139"/>
    </row>
    <row r="177" spans="2:21" ht="20.25" customHeight="1" x14ac:dyDescent="0.2">
      <c r="C177" s="250"/>
      <c r="D177" s="251"/>
      <c r="F177" s="246"/>
      <c r="G177" s="246"/>
      <c r="H177" s="246"/>
      <c r="M177"/>
      <c r="N177"/>
      <c r="O177"/>
      <c r="P177"/>
      <c r="Q177"/>
      <c r="R177"/>
      <c r="S177"/>
      <c r="T177"/>
      <c r="U177"/>
    </row>
    <row r="178" spans="2:21" x14ac:dyDescent="0.2">
      <c r="C178" s="135">
        <f>H156/D156 -1</f>
        <v>3.4483835051975387E-2</v>
      </c>
      <c r="D178" s="135">
        <f>H156/G156 -1</f>
        <v>0.12543512591058037</v>
      </c>
      <c r="F178" s="246"/>
      <c r="G178" s="246"/>
      <c r="H178" s="246"/>
      <c r="M178"/>
      <c r="N178"/>
      <c r="O178"/>
      <c r="P178"/>
      <c r="Q178"/>
      <c r="R178"/>
      <c r="S178"/>
      <c r="T178"/>
      <c r="U178"/>
    </row>
    <row r="179" spans="2:21" x14ac:dyDescent="0.2">
      <c r="C179" s="136">
        <f>H157/D157 -1</f>
        <v>1.5970869870827187E-2</v>
      </c>
      <c r="D179" s="136">
        <f>H157/G157 -1</f>
        <v>0.17399004021197828</v>
      </c>
      <c r="F179" s="246"/>
      <c r="G179" s="246"/>
      <c r="H179" s="246"/>
      <c r="M179"/>
      <c r="N179"/>
      <c r="O179"/>
      <c r="P179"/>
      <c r="Q179"/>
      <c r="R179"/>
      <c r="S179"/>
      <c r="T179"/>
      <c r="U179"/>
    </row>
    <row r="180" spans="2:21" x14ac:dyDescent="0.2">
      <c r="C180" s="136">
        <f>H158/D158 -1</f>
        <v>2.3039370959026639E-2</v>
      </c>
      <c r="D180" s="136">
        <f>H158/G158 -1</f>
        <v>0.10055322816652956</v>
      </c>
      <c r="F180" s="246"/>
      <c r="G180" s="246"/>
      <c r="H180" s="246"/>
      <c r="M180"/>
      <c r="N180"/>
      <c r="O180"/>
      <c r="P180"/>
      <c r="Q180"/>
      <c r="R180"/>
      <c r="S180"/>
      <c r="T180"/>
      <c r="U180"/>
    </row>
    <row r="181" spans="2:21" x14ac:dyDescent="0.2">
      <c r="C181" s="136">
        <f>H159/D159 -1</f>
        <v>1.5735069839495353E-4</v>
      </c>
      <c r="D181" s="136">
        <f>H159/G159 -1</f>
        <v>9.7867534710688986E-2</v>
      </c>
      <c r="F181" s="246"/>
      <c r="G181" s="246"/>
      <c r="H181" s="246"/>
      <c r="O181"/>
      <c r="P181"/>
      <c r="Q181"/>
      <c r="R181"/>
      <c r="S181"/>
      <c r="T181"/>
      <c r="U181"/>
    </row>
    <row r="182" spans="2:21" x14ac:dyDescent="0.2">
      <c r="C182" s="137">
        <f>RC_VolumeClientAverage[[#Totals],[Qtr2 ]] / RC_VolumeClientAverage[[#Totals],[Qtr2]] -1</f>
        <v>2.6742825536622217E-2</v>
      </c>
      <c r="D182" s="137">
        <f>RC_VolumeClientAverage[[#Totals],[Qtr2 ]]/RC_VolumeClientAverage[[#Totals],[Qtr1 ]]-1</f>
        <v>0.12863366484812921</v>
      </c>
      <c r="F182" s="246"/>
      <c r="G182" s="246"/>
      <c r="H182" s="246"/>
      <c r="O182"/>
      <c r="P182"/>
      <c r="Q182"/>
      <c r="R182"/>
      <c r="S182"/>
      <c r="T182"/>
      <c r="U182"/>
    </row>
    <row r="183" spans="2:21" x14ac:dyDescent="0.2">
      <c r="M183"/>
      <c r="N183"/>
      <c r="O183"/>
      <c r="P183"/>
      <c r="Q183"/>
      <c r="R183"/>
      <c r="S183"/>
      <c r="T183"/>
      <c r="U183"/>
    </row>
    <row r="184" spans="2:21" x14ac:dyDescent="0.2">
      <c r="B184" s="10" t="s">
        <v>1112</v>
      </c>
      <c r="M184"/>
      <c r="N184"/>
      <c r="O184"/>
      <c r="P184"/>
      <c r="Q184"/>
      <c r="R184"/>
      <c r="S184"/>
      <c r="T184"/>
      <c r="U184"/>
    </row>
    <row r="185" spans="2:21" x14ac:dyDescent="0.2">
      <c r="B185" s="2" t="s">
        <v>1097</v>
      </c>
      <c r="M185"/>
      <c r="N185"/>
      <c r="O185"/>
      <c r="P185"/>
      <c r="Q185"/>
      <c r="R185"/>
      <c r="S185"/>
      <c r="T185"/>
      <c r="U185"/>
    </row>
    <row r="186" spans="2:21" ht="15" x14ac:dyDescent="0.25">
      <c r="B186" s="2" t="s">
        <v>1098</v>
      </c>
      <c r="K186" s="164" t="s">
        <v>1092</v>
      </c>
      <c r="M186"/>
      <c r="N186"/>
      <c r="O186"/>
      <c r="P186"/>
      <c r="Q186"/>
      <c r="R186"/>
      <c r="S186"/>
      <c r="T186"/>
      <c r="U186"/>
    </row>
    <row r="187" spans="2:21" x14ac:dyDescent="0.2">
      <c r="C187" s="10"/>
      <c r="D187" s="10"/>
      <c r="O187"/>
      <c r="P187"/>
      <c r="Q187"/>
      <c r="R187"/>
      <c r="S187"/>
      <c r="T187"/>
      <c r="U187"/>
    </row>
    <row r="188" spans="2:21" x14ac:dyDescent="0.2">
      <c r="M188"/>
      <c r="N188"/>
      <c r="O188"/>
      <c r="P188"/>
      <c r="Q188"/>
      <c r="R188"/>
      <c r="S188"/>
      <c r="T188"/>
      <c r="U188"/>
    </row>
    <row r="189" spans="2:21" x14ac:dyDescent="0.2">
      <c r="M189"/>
      <c r="N189"/>
      <c r="O189"/>
      <c r="P189"/>
      <c r="Q189"/>
      <c r="R189"/>
      <c r="S189"/>
      <c r="T189"/>
      <c r="U189"/>
    </row>
    <row r="190" spans="2:21" x14ac:dyDescent="0.2">
      <c r="M190"/>
      <c r="N190"/>
      <c r="O190"/>
      <c r="P190"/>
      <c r="Q190"/>
      <c r="R190"/>
      <c r="S190"/>
      <c r="T190"/>
      <c r="U190"/>
    </row>
    <row r="191" spans="2:21" x14ac:dyDescent="0.2">
      <c r="M191"/>
      <c r="N191"/>
      <c r="O191"/>
      <c r="P191"/>
      <c r="Q191"/>
      <c r="R191"/>
      <c r="S191"/>
      <c r="T191"/>
      <c r="U191"/>
    </row>
    <row r="192" spans="2:21" x14ac:dyDescent="0.2">
      <c r="M192"/>
      <c r="N192"/>
      <c r="O192"/>
      <c r="P192"/>
      <c r="Q192"/>
      <c r="R192"/>
      <c r="S192"/>
      <c r="T192"/>
      <c r="U192"/>
    </row>
    <row r="193" spans="13:21" x14ac:dyDescent="0.2">
      <c r="M193"/>
      <c r="N193"/>
      <c r="O193"/>
      <c r="P193"/>
      <c r="Q193"/>
      <c r="R193"/>
      <c r="S193"/>
      <c r="T193"/>
      <c r="U193"/>
    </row>
    <row r="194" spans="13:21" x14ac:dyDescent="0.2">
      <c r="M194"/>
      <c r="N194"/>
      <c r="O194"/>
      <c r="P194"/>
      <c r="Q194"/>
      <c r="R194"/>
      <c r="S194"/>
      <c r="T194"/>
      <c r="U194"/>
    </row>
    <row r="195" spans="13:21" x14ac:dyDescent="0.2">
      <c r="M195"/>
      <c r="N195"/>
      <c r="O195"/>
      <c r="P195"/>
      <c r="Q195"/>
      <c r="R195"/>
      <c r="S195"/>
      <c r="T195"/>
      <c r="U195"/>
    </row>
    <row r="196" spans="13:21" x14ac:dyDescent="0.2">
      <c r="M196"/>
      <c r="N196"/>
      <c r="O196"/>
      <c r="P196"/>
      <c r="Q196"/>
      <c r="R196"/>
      <c r="S196"/>
      <c r="T196"/>
      <c r="U196"/>
    </row>
    <row r="197" spans="13:21" x14ac:dyDescent="0.2">
      <c r="M197"/>
      <c r="N197"/>
      <c r="O197"/>
      <c r="P197"/>
      <c r="Q197"/>
      <c r="R197"/>
      <c r="S197"/>
      <c r="T197"/>
      <c r="U197"/>
    </row>
    <row r="198" spans="13:21" x14ac:dyDescent="0.2">
      <c r="M198"/>
      <c r="N198"/>
      <c r="O198"/>
      <c r="P198"/>
      <c r="Q198"/>
      <c r="R198"/>
      <c r="S198"/>
      <c r="T198"/>
      <c r="U198"/>
    </row>
    <row r="199" spans="13:21" x14ac:dyDescent="0.2">
      <c r="M199"/>
      <c r="N199"/>
      <c r="O199"/>
      <c r="P199"/>
      <c r="Q199"/>
      <c r="R199"/>
      <c r="S199"/>
      <c r="T199"/>
      <c r="U199"/>
    </row>
    <row r="200" spans="13:21" x14ac:dyDescent="0.2">
      <c r="M200"/>
      <c r="N200"/>
      <c r="O200"/>
      <c r="P200"/>
      <c r="Q200"/>
      <c r="R200"/>
      <c r="S200"/>
      <c r="T200"/>
      <c r="U200"/>
    </row>
    <row r="201" spans="13:21" x14ac:dyDescent="0.2">
      <c r="M201"/>
      <c r="N201"/>
      <c r="O201"/>
      <c r="P201"/>
      <c r="Q201"/>
      <c r="R201"/>
      <c r="S201"/>
      <c r="T201"/>
      <c r="U201"/>
    </row>
    <row r="202" spans="13:21" x14ac:dyDescent="0.2">
      <c r="M202"/>
      <c r="N202"/>
      <c r="O202"/>
      <c r="P202"/>
      <c r="Q202"/>
      <c r="R202"/>
      <c r="S202"/>
      <c r="T202"/>
      <c r="U202"/>
    </row>
    <row r="203" spans="13:21" x14ac:dyDescent="0.2">
      <c r="M203"/>
      <c r="N203"/>
      <c r="O203"/>
      <c r="P203"/>
      <c r="Q203"/>
      <c r="R203"/>
      <c r="S203"/>
      <c r="T203"/>
      <c r="U203"/>
    </row>
    <row r="204" spans="13:21" x14ac:dyDescent="0.2">
      <c r="M204"/>
      <c r="N204"/>
      <c r="O204"/>
      <c r="P204"/>
      <c r="Q204"/>
      <c r="R204"/>
      <c r="S204"/>
      <c r="T204"/>
      <c r="U204"/>
    </row>
    <row r="205" spans="13:21" x14ac:dyDescent="0.2">
      <c r="M205"/>
      <c r="N205"/>
      <c r="O205"/>
      <c r="P205"/>
      <c r="Q205"/>
      <c r="R205"/>
      <c r="S205"/>
      <c r="T205"/>
      <c r="U205"/>
    </row>
    <row r="206" spans="13:21" x14ac:dyDescent="0.2">
      <c r="M206"/>
      <c r="N206"/>
      <c r="O206"/>
      <c r="P206"/>
      <c r="Q206"/>
      <c r="R206"/>
      <c r="S206"/>
      <c r="T206"/>
      <c r="U206"/>
    </row>
    <row r="207" spans="13:21" x14ac:dyDescent="0.2">
      <c r="M207"/>
      <c r="N207"/>
      <c r="O207"/>
      <c r="P207"/>
      <c r="Q207"/>
      <c r="R207"/>
      <c r="S207"/>
      <c r="T207"/>
      <c r="U207"/>
    </row>
    <row r="208" spans="13:21" x14ac:dyDescent="0.2">
      <c r="M208"/>
      <c r="N208"/>
      <c r="O208"/>
      <c r="P208"/>
      <c r="Q208"/>
      <c r="R208"/>
      <c r="S208"/>
      <c r="T208"/>
      <c r="U208"/>
    </row>
    <row r="209" spans="11:21" x14ac:dyDescent="0.2">
      <c r="M209"/>
      <c r="N209"/>
      <c r="O209"/>
      <c r="P209"/>
      <c r="Q209"/>
      <c r="R209"/>
      <c r="S209"/>
      <c r="T209"/>
      <c r="U209"/>
    </row>
    <row r="210" spans="11:21" x14ac:dyDescent="0.2">
      <c r="M210"/>
      <c r="N210"/>
      <c r="O210"/>
      <c r="P210"/>
      <c r="Q210"/>
      <c r="R210"/>
      <c r="S210"/>
      <c r="T210"/>
      <c r="U210"/>
    </row>
    <row r="211" spans="11:21" x14ac:dyDescent="0.2">
      <c r="K211"/>
      <c r="L211"/>
      <c r="M211"/>
      <c r="N211"/>
      <c r="O211"/>
      <c r="P211"/>
      <c r="Q211"/>
      <c r="R211"/>
      <c r="S211"/>
      <c r="T211"/>
      <c r="U211"/>
    </row>
    <row r="212" spans="11:21" x14ac:dyDescent="0.2">
      <c r="K212"/>
      <c r="L212"/>
      <c r="M212"/>
      <c r="N212"/>
      <c r="O212"/>
      <c r="P212"/>
      <c r="Q212"/>
      <c r="R212"/>
      <c r="S212"/>
      <c r="T212"/>
      <c r="U212"/>
    </row>
    <row r="213" spans="11:21" x14ac:dyDescent="0.2">
      <c r="K213"/>
      <c r="L213"/>
      <c r="M213"/>
      <c r="N213"/>
      <c r="O213"/>
      <c r="P213"/>
      <c r="Q213"/>
      <c r="R213"/>
      <c r="S213"/>
      <c r="T213"/>
      <c r="U213"/>
    </row>
    <row r="214" spans="11:21" x14ac:dyDescent="0.2">
      <c r="K214"/>
      <c r="L214"/>
      <c r="M214"/>
      <c r="N214"/>
      <c r="O214"/>
      <c r="P214"/>
      <c r="Q214"/>
      <c r="R214"/>
      <c r="S214"/>
      <c r="T214"/>
      <c r="U214"/>
    </row>
    <row r="215" spans="11:21" x14ac:dyDescent="0.2">
      <c r="K215"/>
      <c r="L215"/>
      <c r="M215"/>
      <c r="N215"/>
      <c r="O215"/>
      <c r="P215"/>
      <c r="Q215"/>
      <c r="R215"/>
      <c r="S215"/>
      <c r="T215"/>
      <c r="U215"/>
    </row>
    <row r="216" spans="11:21" x14ac:dyDescent="0.2">
      <c r="K216"/>
      <c r="L216"/>
      <c r="M216"/>
      <c r="N216"/>
      <c r="O216"/>
      <c r="P216"/>
      <c r="Q216"/>
      <c r="R216"/>
      <c r="S216"/>
      <c r="T216"/>
      <c r="U216"/>
    </row>
    <row r="217" spans="11:21" x14ac:dyDescent="0.2">
      <c r="M217"/>
      <c r="N217"/>
      <c r="O217"/>
      <c r="P217"/>
      <c r="Q217"/>
      <c r="R217"/>
      <c r="S217"/>
      <c r="T217"/>
      <c r="U217"/>
    </row>
    <row r="218" spans="11:21" x14ac:dyDescent="0.2">
      <c r="M218"/>
      <c r="N218"/>
      <c r="O218"/>
      <c r="P218"/>
      <c r="Q218"/>
      <c r="R218"/>
      <c r="S218"/>
      <c r="T218"/>
      <c r="U218"/>
    </row>
    <row r="219" spans="11:21" x14ac:dyDescent="0.2">
      <c r="M219"/>
      <c r="N219"/>
      <c r="O219"/>
      <c r="P219"/>
      <c r="Q219"/>
      <c r="R219"/>
      <c r="S219"/>
      <c r="T219"/>
      <c r="U219"/>
    </row>
  </sheetData>
  <mergeCells count="35">
    <mergeCell ref="I37:X39"/>
    <mergeCell ref="B1:J5"/>
    <mergeCell ref="N74:Q74"/>
    <mergeCell ref="S74:U80"/>
    <mergeCell ref="N66:X70"/>
    <mergeCell ref="I56:X57"/>
    <mergeCell ref="R51:X54"/>
    <mergeCell ref="W43:X49"/>
    <mergeCell ref="I43:K43"/>
    <mergeCell ref="M43:P43"/>
    <mergeCell ref="B61:G64"/>
    <mergeCell ref="J74:M74"/>
    <mergeCell ref="B85:H86"/>
    <mergeCell ref="J82:O82"/>
    <mergeCell ref="R43:U43"/>
    <mergeCell ref="N85:P86"/>
    <mergeCell ref="B162:H168"/>
    <mergeCell ref="C154:F154"/>
    <mergeCell ref="G154:H154"/>
    <mergeCell ref="C138:F138"/>
    <mergeCell ref="N150:U150"/>
    <mergeCell ref="J143:L145"/>
    <mergeCell ref="B146:H151"/>
    <mergeCell ref="J91:L104"/>
    <mergeCell ref="B88:H88"/>
    <mergeCell ref="K113:L119"/>
    <mergeCell ref="K126:L130"/>
    <mergeCell ref="W88:W90"/>
    <mergeCell ref="F174:H182"/>
    <mergeCell ref="C174:C175"/>
    <mergeCell ref="D174:D175"/>
    <mergeCell ref="G138:H138"/>
    <mergeCell ref="B128:H132"/>
    <mergeCell ref="C176:C177"/>
    <mergeCell ref="D176:D177"/>
  </mergeCells>
  <phoneticPr fontId="13" type="noConversion"/>
  <conditionalFormatting pivot="1" sqref="O92:U111 O113:U120 O122:U135 O137:U147">
    <cfRule type="containsBlanks" dxfId="322" priority="8">
      <formula>LEN(TRIM(O92))=0</formula>
    </cfRule>
  </conditionalFormatting>
  <pageMargins left="0.70866141732283472" right="0.70866141732283472" top="0.74803149606299213" bottom="0.74803149606299213" header="0.31496062992125984" footer="0.31496062992125984"/>
  <pageSetup orientation="portrait" horizontalDpi="1200" verticalDpi="1200" r:id="rId4"/>
  <drawing r:id="rId5"/>
  <legacyDrawing r:id="rId6"/>
  <tableParts count="9">
    <tablePart r:id="rId7"/>
    <tablePart r:id="rId8"/>
    <tablePart r:id="rId9"/>
    <tablePart r:id="rId10"/>
    <tablePart r:id="rId11"/>
    <tablePart r:id="rId12"/>
    <tablePart r:id="rId13"/>
    <tablePart r:id="rId14"/>
    <tablePart r:id="rId15"/>
  </tableParts>
  <extLst>
    <ext xmlns:x14="http://schemas.microsoft.com/office/spreadsheetml/2009/9/main" uri="{A8765BA9-456A-4dab-B4F3-ACF838C121DE}">
      <x14:slicerList>
        <x14:slicer r:id="rId1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Props1.xml><?xml version="1.0" encoding="utf-8"?>
<ds:datastoreItem xmlns:ds="http://schemas.openxmlformats.org/officeDocument/2006/customXml" ds:itemID="{9C3ADB6A-08FE-46D4-BE5D-7E09D64C29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Email</vt:lpstr>
      <vt:lpstr>Business Objectives</vt:lpstr>
      <vt:lpstr>VolumeData</vt:lpstr>
      <vt:lpstr>EXT0070122021 (OG)</vt:lpstr>
      <vt:lpstr>GeoData</vt:lpstr>
      <vt:lpstr>EDA</vt:lpstr>
      <vt:lpstr>MergedData</vt:lpstr>
      <vt:lpstr>Quarterly Review</vt:lpstr>
      <vt:lpstr>FurtherAnalysis1</vt:lpstr>
      <vt:lpstr>FurtherAnalysis2</vt:lpstr>
      <vt:lpstr>AnalysisSummary</vt:lpstr>
      <vt:lpstr>Sheet3 (OG)</vt:lpstr>
      <vt:lpstr>EDA!Extract</vt:lpstr>
      <vt:lpstr>VolumeData!Extract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Brattin</dc:creator>
  <cp:lastModifiedBy>IYBalachandran</cp:lastModifiedBy>
  <cp:lastPrinted>2012-07-07T00:19:34Z</cp:lastPrinted>
  <dcterms:created xsi:type="dcterms:W3CDTF">2009-09-15T21:43:27Z</dcterms:created>
  <dcterms:modified xsi:type="dcterms:W3CDTF">2023-03-27T18:02:02Z</dcterms:modified>
</cp:coreProperties>
</file>