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oldE\fireballs\Satellite Data\JPL-bolide-reports\"/>
    </mc:Choice>
  </mc:AlternateContent>
  <xr:revisionPtr revIDLastSave="0" documentId="13_ncr:1_{CCDF8B0A-30FD-4CF2-9E0E-4C7E372666C0}" xr6:coauthVersionLast="46" xr6:coauthVersionMax="46" xr10:uidLastSave="{00000000-0000-0000-0000-000000000000}"/>
  <bookViews>
    <workbookView xWindow="3120" yWindow="690" windowWidth="16080" windowHeight="15510" xr2:uid="{00000000-000D-0000-FFFF-FFFF00000000}"/>
  </bookViews>
  <sheets>
    <sheet name="Sheet1" sheetId="1" r:id="rId1"/>
    <sheet name="Sheet2" sheetId="2" r:id="rId2"/>
    <sheet name="Sheet3" sheetId="3" r:id="rId3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1" l="1"/>
  <c r="C7" i="1"/>
  <c r="C6" i="1"/>
  <c r="J1" i="1"/>
  <c r="D12" i="1"/>
  <c r="E12" i="1"/>
  <c r="D11" i="1"/>
  <c r="D13" i="1"/>
  <c r="E10" i="1"/>
  <c r="D10" i="1"/>
</calcChain>
</file>

<file path=xl/sharedStrings.xml><?xml version="1.0" encoding="utf-8"?>
<sst xmlns="http://schemas.openxmlformats.org/spreadsheetml/2006/main" count="31" uniqueCount="31">
  <si>
    <t>ECF-to-local-converter</t>
  </si>
  <si>
    <t>Longitude=</t>
  </si>
  <si>
    <t>Latitude=</t>
  </si>
  <si>
    <t>X</t>
  </si>
  <si>
    <t>Y</t>
  </si>
  <si>
    <t>Z</t>
  </si>
  <si>
    <t>ECF Velocity (km/s)</t>
  </si>
  <si>
    <t>Vn</t>
  </si>
  <si>
    <t>Vd</t>
  </si>
  <si>
    <t>Ve</t>
  </si>
  <si>
    <t>Radiant_azimuth=</t>
  </si>
  <si>
    <t>rtd=</t>
  </si>
  <si>
    <t>rad/deg</t>
  </si>
  <si>
    <t>Zenith Distance=</t>
  </si>
  <si>
    <t xml:space="preserve">Speed = </t>
  </si>
  <si>
    <t xml:space="preserve">Height = </t>
  </si>
  <si>
    <t>@</t>
  </si>
  <si>
    <t>Latitude</t>
  </si>
  <si>
    <t>Longitude</t>
  </si>
  <si>
    <t>Unc</t>
  </si>
  <si>
    <t xml:space="preserve">Time = </t>
  </si>
  <si>
    <t xml:space="preserve">Radiant altitude = </t>
  </si>
  <si>
    <t>q</t>
  </si>
  <si>
    <t>a</t>
  </si>
  <si>
    <t>e</t>
  </si>
  <si>
    <t>i</t>
  </si>
  <si>
    <t>ascnod</t>
  </si>
  <si>
    <t>argperi</t>
  </si>
  <si>
    <t>Q</t>
  </si>
  <si>
    <t>Tj</t>
  </si>
  <si>
    <t xml:space="preserve">Date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</si>
</sst>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7"/>
  <sheetViews>
    <sheetView tabSelected="1" workbookViewId="0">
      <selection activeCell="J10" sqref="J10"/>
    </sheetView>
  </sheetViews>
  <sheetFormatPr defaultRowHeight="15" x14ac:dyDescent="0.25"/>
  <cols>
    <col min="1" max="1" width="12.28515625" customWidth="1"/>
    <col min="3" max="3" width="10" bestFit="1" customWidth="1"/>
  </cols>
  <sheetData>
    <row r="1" spans="1:23" x14ac:dyDescent="0.25">
      <c r="A1" t="s">
        <v>0</v>
      </c>
      <c r="E1" t="s">
        <v>6</v>
      </c>
      <c r="I1" t="s">
        <v>11</v>
      </c>
      <c r="J1">
        <f>3.1415926535/180</f>
        <v>1.7453292519444445E-2</v>
      </c>
      <c r="K1" t="s">
        <v>12</v>
      </c>
    </row>
    <row r="2" spans="1:23" x14ac:dyDescent="0.25">
      <c r="E2" t="s">
        <v>3</v>
      </c>
      <c r="F2">
        <v>25.4</v>
      </c>
    </row>
    <row r="3" spans="1:23" x14ac:dyDescent="0.25">
      <c r="A3" t="s">
        <v>1</v>
      </c>
      <c r="B3">
        <v>141.9</v>
      </c>
      <c r="E3" t="s">
        <v>4</v>
      </c>
      <c r="F3">
        <v>6.9</v>
      </c>
    </row>
    <row r="4" spans="1:23" x14ac:dyDescent="0.25">
      <c r="A4" t="s">
        <v>2</v>
      </c>
      <c r="B4">
        <v>-17.8</v>
      </c>
      <c r="E4" t="s">
        <v>5</v>
      </c>
      <c r="F4">
        <v>9.3000000000000007</v>
      </c>
    </row>
    <row r="5" spans="1:23" x14ac:dyDescent="0.25">
      <c r="A5" t="s">
        <v>15</v>
      </c>
      <c r="D5" t="s">
        <v>16</v>
      </c>
      <c r="E5" t="s">
        <v>17</v>
      </c>
      <c r="F5">
        <v>-17.8</v>
      </c>
    </row>
    <row r="6" spans="1:23" x14ac:dyDescent="0.25">
      <c r="B6" t="s">
        <v>7</v>
      </c>
      <c r="C6">
        <f>-F2*SIN(B4*J1)*COS(B3*J1)-F3*SIN(J1*B3)*SIN(J1*B4)+F4*COS(B4*J1)</f>
        <v>4.0460321715593075</v>
      </c>
      <c r="D6">
        <v>1</v>
      </c>
      <c r="E6" t="s">
        <v>18</v>
      </c>
      <c r="F6">
        <v>141.9</v>
      </c>
    </row>
    <row r="7" spans="1:23" x14ac:dyDescent="0.25">
      <c r="B7" t="s">
        <v>9</v>
      </c>
      <c r="C7">
        <f>-F2*SIN(B3*J1)+F3*COS(B3*J1)</f>
        <v>-21.102562881221765</v>
      </c>
      <c r="D7">
        <v>1</v>
      </c>
    </row>
    <row r="8" spans="1:23" x14ac:dyDescent="0.25">
      <c r="B8" t="s">
        <v>8</v>
      </c>
      <c r="C8">
        <f>-F2*COS(B4*J1)*COS(B3*J1)-F3*COS(B4*J1)*SIN(J1*B3)-F4*SIN(B4*J1)</f>
        <v>17.820534882847607</v>
      </c>
      <c r="D8">
        <v>1</v>
      </c>
    </row>
    <row r="9" spans="1:23" x14ac:dyDescent="0.25">
      <c r="E9" t="s">
        <v>19</v>
      </c>
    </row>
    <row r="10" spans="1:23" x14ac:dyDescent="0.25">
      <c r="B10" t="s">
        <v>10</v>
      </c>
      <c r="D10">
        <f>ATAN2(C6,C7)/J1+180</f>
        <v>100.8537037041669</v>
      </c>
      <c r="E10" s="1">
        <f>((C6^2*D7^2+C7^2*D6^2)/(C6^2+C7^2))^0.5</f>
        <v>1</v>
      </c>
    </row>
    <row r="11" spans="1:23" x14ac:dyDescent="0.25">
      <c r="B11" t="s">
        <v>13</v>
      </c>
      <c r="D11">
        <f>ATAN((C6^2+C7^2)^0.5/C8)/J1</f>
        <v>50.328844400346746</v>
      </c>
    </row>
    <row r="12" spans="1:23" x14ac:dyDescent="0.25">
      <c r="B12" t="s">
        <v>14</v>
      </c>
      <c r="D12">
        <f>(F2^2+F3^2+F4^2)^0.5</f>
        <v>27.915228818693212</v>
      </c>
      <c r="E12">
        <f>(((ABS(C6/D12)*D6)^2+(ABS(C7/D12)*D7)^2+(ABS(C8/D12)*D8))^2)^0.5</f>
        <v>1.2308508654562107</v>
      </c>
    </row>
    <row r="13" spans="1:23" x14ac:dyDescent="0.25">
      <c r="B13" t="s">
        <v>21</v>
      </c>
      <c r="D13">
        <f>90-D11</f>
        <v>39.671155599653254</v>
      </c>
    </row>
    <row r="14" spans="1:23" x14ac:dyDescent="0.25">
      <c r="B14" t="s">
        <v>20</v>
      </c>
      <c r="C14" s="2">
        <v>0.47387731481481482</v>
      </c>
    </row>
    <row r="15" spans="1:23" x14ac:dyDescent="0.25">
      <c r="B15" t="s">
        <v>30</v>
      </c>
      <c r="C15">
        <v>202305020</v>
      </c>
    </row>
    <row r="16" spans="1:23" x14ac:dyDescent="0.25">
      <c r="I16" t="s">
        <v>22</v>
      </c>
      <c r="K16" t="s">
        <v>23</v>
      </c>
      <c r="M16" t="s">
        <v>24</v>
      </c>
      <c r="O16" t="s">
        <v>25</v>
      </c>
      <c r="Q16" t="s">
        <v>26</v>
      </c>
      <c r="S16" t="s">
        <v>27</v>
      </c>
      <c r="U16" t="s">
        <v>28</v>
      </c>
      <c r="W16" t="s">
        <v>29</v>
      </c>
    </row>
    <row r="17" spans="9:23" x14ac:dyDescent="0.25">
      <c r="I17">
        <v>0.98599999999999999</v>
      </c>
      <c r="J17">
        <v>4.0000000000000001E-3</v>
      </c>
      <c r="K17">
        <v>2.11</v>
      </c>
      <c r="L17">
        <v>0.77</v>
      </c>
      <c r="M17">
        <v>0.53300000000000003</v>
      </c>
      <c r="N17">
        <v>0.17299999999999999</v>
      </c>
      <c r="O17">
        <v>0.6</v>
      </c>
      <c r="P17">
        <v>0.4</v>
      </c>
      <c r="Q17">
        <v>151.946</v>
      </c>
      <c r="S17">
        <v>352.637</v>
      </c>
      <c r="T17">
        <v>3.7999999999999999E-2</v>
      </c>
      <c r="U17">
        <v>3.2360000000000002</v>
      </c>
      <c r="V17">
        <v>1.5</v>
      </c>
      <c r="W17">
        <v>3.5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P.Brown</dc:creator>
  <cp:lastModifiedBy>Peter G. Brown</cp:lastModifiedBy>
  <dcterms:created xsi:type="dcterms:W3CDTF">2013-02-19T21:29:43Z</dcterms:created>
  <dcterms:modified xsi:type="dcterms:W3CDTF">2024-03-25T14:32:24Z</dcterms:modified>
</cp:coreProperties>
</file>